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rohmatikaqoyum/Documents/revisi rab hss 2023/"/>
    </mc:Choice>
  </mc:AlternateContent>
  <xr:revisionPtr revIDLastSave="0" documentId="13_ncr:1_{2539576F-BD5F-0645-830A-EB6AE4E20B96}" xr6:coauthVersionLast="47" xr6:coauthVersionMax="47" xr10:uidLastSave="{00000000-0000-0000-0000-000000000000}"/>
  <bookViews>
    <workbookView xWindow="0" yWindow="500" windowWidth="28780" windowHeight="16540" tabRatio="859" activeTab="7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77" r:id="rId10"/>
    <sheet name="PETA" sheetId="78" r:id="rId11"/>
    <sheet name="SLD " sheetId="79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</externalReferences>
  <definedNames>
    <definedName name="_" localSheetId="6">#REF!</definedName>
    <definedName name="_" localSheetId="9">#REF!</definedName>
    <definedName name="_" localSheetId="7">#REF!</definedName>
    <definedName name="_">#REF!</definedName>
    <definedName name="_______DAF1">[1]Sheet3!$II$7944</definedName>
    <definedName name="______DAF1">[1]Sheet3!$II$7944</definedName>
    <definedName name="_____DAF1">[1]Sheet3!$II$7944</definedName>
    <definedName name="____\A" localSheetId="6">#REF!</definedName>
    <definedName name="____\A" localSheetId="9">#REF!</definedName>
    <definedName name="____\A" localSheetId="7">#REF!</definedName>
    <definedName name="____\A" localSheetId="10">#REF!</definedName>
    <definedName name="____\A" localSheetId="11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9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a" localSheetId="6">[14]JAN07!#REF!</definedName>
    <definedName name="a" localSheetId="9">#REF!</definedName>
    <definedName name="a" localSheetId="7">[14]JAN07!#REF!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>#N/A</definedName>
    <definedName name="and" localSheetId="6">[18]JAN09!#REF!</definedName>
    <definedName name="and" localSheetId="9">[18]JAN09!#REF!</definedName>
    <definedName name="and" localSheetId="7">[18]JAN09!#REF!</definedName>
    <definedName name="and">[18]JAN09!#REF!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[19]Area_Data!$C$7:$Y$29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OFFSET('[19]Working Page'!$K$8,0,0,COUNTA('[19]Working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>#REF!</definedName>
    <definedName name="ba" localSheetId="6">[20]Usulan!#REF!</definedName>
    <definedName name="ba" localSheetId="9">[20]Usulan!#REF!</definedName>
    <definedName name="ba" localSheetId="7">[20]Usulan!#REF!</definedName>
    <definedName name="ba" localSheetId="5">[20]Usulan!#REF!</definedName>
    <definedName name="ba">[20]Usulan!#REF!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'[21]FORM-B'!#REF!</definedName>
    <definedName name="BAR" localSheetId="7">'[21]FORM-B'!#REF!</definedName>
    <definedName name="BAR">'[21]FORM-B'!#REF!</definedName>
    <definedName name="BAR_19" localSheetId="6">'[21]FORM-B'!#REF!</definedName>
    <definedName name="BAR_19" localSheetId="7">'[21]FORM-B'!#REF!</definedName>
    <definedName name="BAR_19">'[21]FORM-B'!#REF!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>#REF!</definedName>
    <definedName name="Baru_19" localSheetId="6">'[21]FORM-B'!#REF!</definedName>
    <definedName name="Baru_19" localSheetId="9">'[21]FORM-B'!#REF!</definedName>
    <definedName name="Baru_19" localSheetId="7">'[21]FORM-B'!#REF!</definedName>
    <definedName name="Baru_19" localSheetId="5">'[21]FORM-B'!#REF!</definedName>
    <definedName name="Baru_19">'[21]FORM-B'!#REF!</definedName>
    <definedName name="Bases_of_absorption">OFFSET('[19]Working Page'!$J$8,0,0,COUNTA('[19]Working Page'!$J$8:$J$31),1)</definedName>
    <definedName name="Basis_of_absorption_Area_Overheads">'[19]Regional Overhead Allocation_WJ'!$C$381:$U$404</definedName>
    <definedName name="Basket">[22]Kamus!$D$2:$D$8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>#REF!</definedName>
    <definedName name="BBakuTRWI">'[23]BBaku(12C3)'!$B$1:$S$46</definedName>
    <definedName name="BBakuTRWII">'[23]BBaku(12C3)'!$B$47:$S$93</definedName>
    <definedName name="BBakuTRWIII">'[23]BBaku(12C3)'!$B$94:$S$140</definedName>
    <definedName name="BBakuTRWIV">'[23]BBaku(12C3)'!$B$141:$S$187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'[24]BBMJenis(12B1)'!$B$1:$K$38</definedName>
    <definedName name="BBMJenisTRWII">'[24]BBMJenis(12B1)'!$B$40:$K$77</definedName>
    <definedName name="BBMJenisTRWIII">'[24]BBMJenis(12B1)'!$B$79:$K$116</definedName>
    <definedName name="BBMJenisTRWIV">'[24]BBMJenis(12B1)'!$B$118:$K$155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>#REF!</definedName>
    <definedName name="BiLuOp">'[23]BiLuOp(14)'!$B$1:$G$49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'[23]Bipeg-U(12D2)'!$B$1:$G$53</definedName>
    <definedName name="BiPinjamin">'[24]BiPinjamin(15)'!$B$1:$G$49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[25]Uraian!#REF!</definedName>
    <definedName name="bkimia4v" localSheetId="7">[25]Uraian!#REF!</definedName>
    <definedName name="bkimia4v">[25]Uraian!#REF!</definedName>
    <definedName name="BlanksRange">'[19]Working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>#REF!</definedName>
    <definedName name="BOLain">'[23]BOLain(12E2)'!$B$1:$G$43</definedName>
    <definedName name="BoLainTRWI">'[23]BOLain(12E2)'!$B$1:$L$44</definedName>
    <definedName name="BoLainTRWII">'[23]BOLain(12E2)'!$B$45:$L$88</definedName>
    <definedName name="BoLainTRWIII">'[23]BOLain(12E2)'!$B$89:$L$132</definedName>
    <definedName name="BoLainTRWIV">'[23]BOLain(12E2)'!$B$133:$L$175</definedName>
    <definedName name="bp">[15]x!$H$9:$H$47</definedName>
    <definedName name="BPegFTRWI">'[23]BPeg-F(12D1)'!$B$1:$H$45</definedName>
    <definedName name="BPegFTRWII">'[23]BPeg-F(12D1)'!$B$47:$H$92</definedName>
    <definedName name="BPegFTRWIII">'[23]BPeg-F(12D1)'!$B$93:$H$138</definedName>
    <definedName name="BPegFTRWIV">'[23]BPeg-F(12D1)'!$B$139:$H$184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>#REF!</definedName>
    <definedName name="BULAN" localSheetId="5">[26]MENU1!$D$4:$T$15</definedName>
    <definedName name="BULAN">[26]MENU1!$D$4:$T$15</definedName>
    <definedName name="Bulan_Ke">#N/A</definedName>
    <definedName name="Business_Revenue">'[19]Service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'[19]Central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>#REF!</definedName>
    <definedName name="Chart1">OFFSET('[19]Working Page'!$C$115,0,0,33-COUNTIF('[19]Working Page'!$C$115:$C$147,"=#N/A"),1)</definedName>
    <definedName name="Chart1_data">OFFSET('[19]Working Page'!$N$115,0,0,33-COUNTIF('[19]Working Page'!$C$115:$C$147,"=#N/A"),1)</definedName>
    <definedName name="Chart2_data">OFFSET('[19]Working Page'!$G$151,0,0,33-COUNTIF('[19]Working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>#REF!</definedName>
    <definedName name="Contracted_Revenue">'[19]Service Mapping'!$C$46:$Y$79</definedName>
    <definedName name="COPY">'[27]REAL-LR'!$G$17:$G$54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'[19]Service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[28]item!$C$2:$C$550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[29]Sheet5!#REF!</definedName>
    <definedName name="DAWDFAFD" localSheetId="7">[29]Sheet5!#REF!</definedName>
    <definedName name="DAWDFAFD">[29]Sheet5!#REF!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>#REF!</definedName>
    <definedName name="DBSend">[30]Asumsi!$S$10</definedName>
    <definedName name="DBSend_2">[31]Asumsi!$T$4</definedName>
    <definedName name="DBSend_3">[32]Asumsi!$U$4</definedName>
    <definedName name="dc" localSheetId="6">[33]JAN07!#REF!</definedName>
    <definedName name="dc" localSheetId="9">[34]JAN07!#REF!</definedName>
    <definedName name="dc" localSheetId="7">[33]JAN07!#REF!</definedName>
    <definedName name="dc" localSheetId="5">[34]JAN07!#REF!</definedName>
    <definedName name="dc">[34]JAN07!#REF!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[35]DENPASAR!$A$5:$AG$436</definedName>
    <definedName name="deviasi">[36]DeVIASI!$A$4:$AC$20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>#REF!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'[19]Service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'[37]O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[38]JAN07!#REF!</definedName>
    <definedName name="FEEDERGGNSLG" localSheetId="6">[14]JAN07!#REF!</definedName>
    <definedName name="FEEDERGGNSLG" localSheetId="7">[14]JAN07!#REF!</definedName>
    <definedName name="FEEDERGGNSLG">[38]JAN07!#REF!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'[39]Resource Plan (2)'!$H$120</definedName>
    <definedName name="fp">[15]x!$G$9:$G$47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[40]Smg!$I$1:$I$863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>#N/A</definedName>
    <definedName name="GARDU">#N/A</definedName>
    <definedName name="GARDU1">#N/A</definedName>
    <definedName name="GBR" localSheetId="9">INDEX([41]KKO!#REF!,MATCH([41]KKO!#REF!:[41]KKO!#REF!,0)*2)</definedName>
    <definedName name="GBR" localSheetId="10">INDEX([41]KKO!#REF!,MATCH([41]KKO!#REF!:[41]KKO!#REF!,0)*2)</definedName>
    <definedName name="GBR" localSheetId="11">INDEX([41]KKO!#REF!,MATCH([41]KKO!#REF!:[41]KKO!#REF!,0)*2)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[42]RAB!$F$12:$J$175</definedName>
    <definedName name="hari">[43]Format!$AA$1:$AG$1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>#REF!</definedName>
    <definedName name="HMAT">'[44]MATERIAL juni 05'!$A$1:$AH$65536</definedName>
    <definedName name="HMRIEL">'[44]UPDATE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'[24]IkhtisarBiop(12.0)'!$B$1:$M$49</definedName>
    <definedName name="IkhtBiopTRWII">'[24]IkhtisarBiop(12.0)'!$B$51:$M$99</definedName>
    <definedName name="IkhtBiopTRWIII">'[24]IkhtisarBiop(12.0)'!$B$101:$M$149</definedName>
    <definedName name="IkhtBiopTRWIV">'[24]IkhtisarBiop(12.0)'!$B$151:$M$199</definedName>
    <definedName name="INDEX_KODE">#N/A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[45]DTU!$B$2:$D$48</definedName>
    <definedName name="input" localSheetId="6">'[46]Neraca seAPJ'!#REF!</definedName>
    <definedName name="input" localSheetId="9">'[46]Neraca seAPJ'!#REF!</definedName>
    <definedName name="input" localSheetId="7">'[46]Neraca seAPJ'!#REF!</definedName>
    <definedName name="input" localSheetId="5">'[46]Neraca seAPJ'!#REF!</definedName>
    <definedName name="input">'[46]Neraca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9">[17]JAN09!#REF!</definedName>
    <definedName name="ips" localSheetId="5">[17]JAN09!#REF!</definedName>
    <definedName name="ips">[17]JAN09!#REF!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'[47]W-NAD'!#REF!</definedName>
    <definedName name="JAJA" localSheetId="7">'[47]W-NAD'!#REF!</definedName>
    <definedName name="JAJA">'[47]W-NAD'!#REF!</definedName>
    <definedName name="jamkerja">'[48]D2. ANALISA HS INSHAR'!$D$2</definedName>
    <definedName name="JamKerja01">'[49]E3. ANALISA HS HAR TEK SUTM'!$D$2</definedName>
    <definedName name="jamkerjaentri" localSheetId="6">'[48]D2. ANALISA HS INSHAR'!#REF!</definedName>
    <definedName name="jamkerjaentri" localSheetId="9">'[48]D2. ANALISA HS INSHAR'!#REF!</definedName>
    <definedName name="jamkerjaentri" localSheetId="7">'[48]D2. ANALISA HS INSHAR'!#REF!</definedName>
    <definedName name="jamkerjaentri" localSheetId="5">'[48]D2. ANALISA HS INSHAR'!#REF!</definedName>
    <definedName name="jamkerjaentri">'[48]D2. ANALISA HS INSHAR'!#REF!</definedName>
    <definedName name="jamkerjahar">'[49]E6.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>#REF!</definedName>
    <definedName name="jasa">[50]Jasa!$B$1:$F$65536</definedName>
    <definedName name="jasa.">[50]Jasa!$B$1:$F$65536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[51]data!$F$2:$F$4</definedName>
    <definedName name="jenis_pph">[51]data!$E$2:$E$7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'[24]JualGTarif(11A)'!$B$1:$I$59</definedName>
    <definedName name="JualGTarifTRWII">'[24]JualGTarif(11A)'!$B$61:$I$119</definedName>
    <definedName name="JualGTarifTRWIII">'[24]JualGTarif(11A)'!$B$121:$I$178</definedName>
    <definedName name="JualGTarifTRWIV">'[24]JualGTarif(11A)'!$B$180:$I$237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[18]JAN09!#REF!</definedName>
    <definedName name="kal" localSheetId="7">[18]JAN09!#REF!</definedName>
    <definedName name="kal">[18]JAN09!#REF!</definedName>
    <definedName name="KALIKDS" localSheetId="6">[14]JAN07!#REF!</definedName>
    <definedName name="KALIKDS" localSheetId="7">[14]JAN07!#REF!</definedName>
    <definedName name="KALIKDS">[38]JAN07!#REF!</definedName>
    <definedName name="KALISLG" localSheetId="6">[14]JAN07!#REF!</definedName>
    <definedName name="KALISLG" localSheetId="7">[14]JAN07!#REF!</definedName>
    <definedName name="KALISLG">[38]JAN07!#REF!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[20]Usulan!#REF!</definedName>
    <definedName name="KK" localSheetId="7">[20]Usulan!#REF!</definedName>
    <definedName name="KK">[20]Usulan!#REF!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>#N/A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[36]KoMposisi!$A$6:$BV$22</definedName>
    <definedName name="KomunikasiBulan">#N/A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>#REF!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[52]Cover!$C$5</definedName>
    <definedName name="KursUSD">[53]Asumsi!$E$9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>#REF!</definedName>
    <definedName name="Kutools_PDL0_1" localSheetId="9">INDEX([41]PDL!$B$1:$B$3,IFERROR(MATCH([41]KKO!$D$16,[41]PDL!$A$1:$A$2,),3))</definedName>
    <definedName name="Kutools_PDL0_1" localSheetId="10">INDEX([41]PDL!$B$1:$B$3,IFERROR(MATCH([41]KKO!$D$16,[41]PDL!$A$1:$A$2,),3))</definedName>
    <definedName name="Kutools_PDL0_1" localSheetId="11">INDEX([41]PDL!$B$1:$B$3,IFERROR(MATCH([41]KKO!$D$16,[41]PDL!$A$1:$A$2,),3))</definedName>
    <definedName name="Kutools_PDL0_1">INDEX(PDL!$B$1:$B$3,IFERROR(MATCH(KKO!$D$15,PDL!$A$1:$A$2,),3))</definedName>
    <definedName name="Kutools_PDL1_1" localSheetId="9">INDEX([41]PDL!$D$4:$D$6,IFERROR(MATCH([41]KKO!$D$16,[41]PDL!$C$4:$C$5,),3))</definedName>
    <definedName name="Kutools_PDL1_1" localSheetId="10">INDEX([41]PDL!$D$4:$D$6,IFERROR(MATCH([41]KKO!$D$16,[41]PDL!$C$4:$C$5,),3))</definedName>
    <definedName name="Kutools_PDL1_1" localSheetId="11">INDEX([41]PDL!$D$4:$D$6,IFERROR(MATCH([41]KKO!$D$16,[41]PDL!$C$4:$C$5,),3))</definedName>
    <definedName name="Kutools_PDL1_1">INDEX(PDL!$D$4:$D$6,IFERROR(MATCH(KKO!$D$15,PDL!$C$4:$C$5,),3))</definedName>
    <definedName name="Kutools_PDL10_1" localSheetId="9">INDEX([41]PDL!$V$31:$V$33,IFERROR(MATCH([41]KKO!$K$16,[41]PDL!$U$31:$U$32,),3))</definedName>
    <definedName name="Kutools_PDL10_1" localSheetId="10">INDEX([41]PDL!$V$31:$V$33,IFERROR(MATCH([41]KKO!$K$16,[41]PDL!$U$31:$U$32,),3))</definedName>
    <definedName name="Kutools_PDL10_1" localSheetId="11">INDEX([41]PDL!$V$31:$V$33,IFERROR(MATCH([41]KKO!$K$16,[41]PDL!$U$31:$U$32,),3))</definedName>
    <definedName name="Kutools_PDL10_1">INDEX(PDL!$V$31:$V$33,IFERROR(MATCH(KKO!$K$15,PDL!$U$31:$U$32,),3))</definedName>
    <definedName name="Kutools_PDL2_1" localSheetId="9">INDEX([41]PDL!$F$7:$F$9,IFERROR(MATCH([41]KKO!$K$16,[41]PDL!$E$7:$E$8,),3))</definedName>
    <definedName name="Kutools_PDL2_1" localSheetId="10">INDEX([41]PDL!$F$7:$F$9,IFERROR(MATCH([41]KKO!$K$16,[41]PDL!$E$7:$E$8,),3))</definedName>
    <definedName name="Kutools_PDL2_1" localSheetId="11">INDEX([41]PDL!$F$7:$F$9,IFERROR(MATCH([41]KKO!$K$16,[41]PDL!$E$7:$E$8,),3))</definedName>
    <definedName name="Kutools_PDL2_1">INDEX(PDL!$F$7:$F$9,IFERROR(MATCH(KKO!$K$15,PDL!$E$7:$E$8,),3))</definedName>
    <definedName name="Kutools_PDL3_1" localSheetId="9">INDEX([41]PDL!$H$10:$H$12,IFERROR(MATCH([41]KKO!$D$16,[41]PDL!$G$10:$G$11,),3))</definedName>
    <definedName name="Kutools_PDL3_1" localSheetId="10">INDEX([41]PDL!$H$10:$H$12,IFERROR(MATCH([41]KKO!$D$16,[41]PDL!$G$10:$G$11,),3))</definedName>
    <definedName name="Kutools_PDL3_1" localSheetId="11">INDEX([41]PDL!$H$10:$H$12,IFERROR(MATCH([41]KKO!$D$16,[41]PDL!$G$10:$G$11,),3))</definedName>
    <definedName name="Kutools_PDL3_1">INDEX(PDL!$H$10:$H$12,IFERROR(MATCH(KKO!$D$15,PDL!$G$10:$G$11,),3))</definedName>
    <definedName name="Kutools_PDL4_1" localSheetId="9">INDEX([41]PDL!$J$13:$J$15,IFERROR(MATCH([41]KKO!$D$16,[41]PDL!$I$13:$I$14,),3))</definedName>
    <definedName name="Kutools_PDL4_1" localSheetId="10">INDEX([41]PDL!$J$13:$J$15,IFERROR(MATCH([41]KKO!$D$16,[41]PDL!$I$13:$I$14,),3))</definedName>
    <definedName name="Kutools_PDL4_1" localSheetId="11">INDEX([41]PDL!$J$13:$J$15,IFERROR(MATCH([41]KKO!$D$16,[41]PDL!$I$13:$I$14,),3))</definedName>
    <definedName name="Kutools_PDL4_1">INDEX(PDL!$J$13:$J$15,IFERROR(MATCH(KKO!$D$15,PDL!$I$13:$I$14,),3))</definedName>
    <definedName name="Kutools_PDL5_1" localSheetId="9">INDEX([41]PDL!$L$16:$L$18,IFERROR(MATCH([41]KKO!$K$16,[41]PDL!$K$16:$K$17,),3))</definedName>
    <definedName name="Kutools_PDL5_1" localSheetId="10">INDEX([41]PDL!$L$16:$L$18,IFERROR(MATCH([41]KKO!$K$16,[41]PDL!$K$16:$K$17,),3))</definedName>
    <definedName name="Kutools_PDL5_1" localSheetId="11">INDEX([41]PDL!$L$16:$L$18,IFERROR(MATCH([41]KKO!$K$16,[41]PDL!$K$16:$K$17,),3))</definedName>
    <definedName name="Kutools_PDL5_1">INDEX(PDL!$L$16:$L$18,IFERROR(MATCH(KKO!$K$15,PDL!$K$16:$K$17,),3))</definedName>
    <definedName name="Kutools_PDL6_1" localSheetId="9">INDEX([41]PDL!$N$19:$N$21,IFERROR(MATCH([41]KKO!$D$16,[41]PDL!$M$19:$M$20,),3))</definedName>
    <definedName name="Kutools_PDL6_1" localSheetId="10">INDEX([41]PDL!$N$19:$N$21,IFERROR(MATCH([41]KKO!$D$16,[41]PDL!$M$19:$M$20,),3))</definedName>
    <definedName name="Kutools_PDL6_1" localSheetId="11">INDEX([41]PDL!$N$19:$N$21,IFERROR(MATCH([41]KKO!$D$16,[41]PDL!$M$19:$M$20,),3))</definedName>
    <definedName name="Kutools_PDL6_1">INDEX(PDL!$N$19:$N$21,IFERROR(MATCH(KKO!$D$15,PDL!$M$19:$M$20,),3))</definedName>
    <definedName name="Kutools_PDL7_1" localSheetId="9">INDEX([41]PDL!$P$22:$P$24,IFERROR(MATCH([41]KKO!$D$16,[41]PDL!$O$22:$O$23,),3))</definedName>
    <definedName name="Kutools_PDL7_1" localSheetId="10">INDEX([41]PDL!$P$22:$P$24,IFERROR(MATCH([41]KKO!$D$16,[41]PDL!$O$22:$O$23,),3))</definedName>
    <definedName name="Kutools_PDL7_1" localSheetId="11">INDEX([41]PDL!$P$22:$P$24,IFERROR(MATCH([41]KKO!$D$16,[41]PDL!$O$22:$O$23,),3))</definedName>
    <definedName name="Kutools_PDL7_1">INDEX(PDL!$P$22:$P$24,IFERROR(MATCH(KKO!$D$15,PDL!$O$22:$O$23,),3))</definedName>
    <definedName name="Kutools_PDL8_1" localSheetId="9">INDEX([41]PDL!$R$25:$R$27,IFERROR(MATCH([41]KKO!$D$16,[41]PDL!$Q$25:$Q$26,),3))</definedName>
    <definedName name="Kutools_PDL8_1" localSheetId="10">INDEX([41]PDL!$R$25:$R$27,IFERROR(MATCH([41]KKO!$D$16,[41]PDL!$Q$25:$Q$26,),3))</definedName>
    <definedName name="Kutools_PDL8_1" localSheetId="11">INDEX([41]PDL!$R$25:$R$27,IFERROR(MATCH([41]KKO!$D$16,[41]PDL!$Q$25:$Q$26,),3))</definedName>
    <definedName name="Kutools_PDL8_1">INDEX(PDL!$R$25:$R$27,IFERROR(MATCH(KKO!$D$15,PDL!$Q$25:$Q$26,),3))</definedName>
    <definedName name="Kutools_PDL9_1" localSheetId="9">INDEX([41]PDL!$T$28:$T$30,IFERROR(MATCH([41]KKO!$D$16,[41]PDL!$S$28:$S$29,),3))</definedName>
    <definedName name="Kutools_PDL9_1" localSheetId="10">INDEX([41]PDL!$T$28:$T$30,IFERROR(MATCH([41]KKO!$D$16,[41]PDL!$S$28:$S$29,),3))</definedName>
    <definedName name="Kutools_PDL9_1" localSheetId="11">INDEX([41]PDL!$T$28:$T$30,IFERROR(MATCH([41]KKO!$D$16,[41]PDL!$S$28:$S$29,),3))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[54]PMT!#REF!</definedName>
    <definedName name="l" localSheetId="7">[54]PMT!#REF!</definedName>
    <definedName name="l">[54]PMT!#REF!</definedName>
    <definedName name="L_19" localSheetId="6">'[55]FORM-B'!#REF!</definedName>
    <definedName name="L_19" localSheetId="7">'[55]FORM-B'!#REF!</definedName>
    <definedName name="L_19">'[55]FORM-B'!#REF!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>#REF!</definedName>
    <definedName name="LabaRugiFungsi">'[24]LabaRugi Fungsi'!$B$1:$J$60</definedName>
    <definedName name="LabaRugiFungsi2004">'[24]LabaRugi Fungsi2004(21B)'!$B$1:$E$46</definedName>
    <definedName name="LabaRugiLainnya">'[24]LabaRugi Lainnya 2005(20)'!$B$1:$G$30</definedName>
    <definedName name="LabaRugiUnsur2004">'[24]LabaRugi Unsur2004(21A)'!$D$1:$G$91</definedName>
    <definedName name="LABARUGIYR">[56]Asumsi!$V$2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[57]INPBA!$F$2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INDIRECT("Areas_"&amp;'[19]Working Page'!$B$47)</definedName>
    <definedName name="Listrik">'[58]AHS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'[55]FORM-B'!#REF!</definedName>
    <definedName name="M_19" localSheetId="7">'[55]FORM-B'!#REF!</definedName>
    <definedName name="M_19">'[55]FORM-B'!#REF!</definedName>
    <definedName name="MANBUNG" localSheetId="6">[29]Sheet5!#REF!</definedName>
    <definedName name="MANBUNG" localSheetId="7">[29]Sheet5!#REF!</definedName>
    <definedName name="MANBUNG">[29]Sheet5!#REF!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[50]Mat!$B$1:$L$65536</definedName>
    <definedName name="mat.">[50]Mat!$B$1:$L$65536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>#REF!</definedName>
    <definedName name="MD">[59]aruskas!$A$110:$T$180</definedName>
    <definedName name="MD_19">[60]aruskas!$A$110:$T$180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>#N/A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'[61]Standar Konstruksi'!$G$29:$G$29</definedName>
    <definedName name="MmExcelLinker_56E02BF7_1622_44A2_A1B4_91C09D796B1E" localSheetId="7">KKF!RAB-PER '[61]Standar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[62]Cover!$B$7</definedName>
    <definedName name="NEGO" localSheetId="6">[20]Usulan!#REF!</definedName>
    <definedName name="NEGO" localSheetId="9">[20]Usulan!#REF!</definedName>
    <definedName name="NEGO" localSheetId="7">[20]Usulan!#REF!</definedName>
    <definedName name="NEGO" localSheetId="5">[20]Usulan!#REF!</definedName>
    <definedName name="NEGO">[20]Usulan!#REF!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7">#N/A</definedName>
    <definedName name="NO_KODE">#N/A</definedName>
    <definedName name="NoBlanksRange">OFFSET('[19]Working Page'!$G$53,0,0,SUMPRODUCT(--(TRIM('[19]Working Page'!$G$53:$G$85)&lt;&gt;"")),1)</definedName>
    <definedName name="nop">[15]x!$A$100:$A$101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>#N/A</definedName>
    <definedName name="opv">[63]Valuation!$I$53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'[24]PembelianiTL(12A1'!$B$1:$S$55</definedName>
    <definedName name="PembelianiTRWII">'[24]PembelianiTL(12A1'!$B$56:$S$110</definedName>
    <definedName name="PembelianiTRWIII">'[24]PembelianiTL(12A1'!$B$111:$S$165</definedName>
    <definedName name="PembelianiTRWIV">'[24]PembelianiTL(12A1'!$B$166:$S$220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'[23]PendaLuOp(13)'!$B$1:$G$58</definedName>
    <definedName name="PendOpLain">'[24]PendOpLain(11B)'!$B$1:$G$33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'[23]PenjTL(18)'!$B$1:$J$39</definedName>
    <definedName name="PenjTLTRWII">'[23]PenjTL(18)'!$B$41:$J$79</definedName>
    <definedName name="PenjTLTRWIII">'[23]PenjTL(18)'!$B$81:$J$119</definedName>
    <definedName name="PenjTLTRWIV">'[23]PenjTL(18)'!$B$121:$J$159</definedName>
    <definedName name="PENYULANG">[64]TABEL!$A$2:$A$81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>#REF!</definedName>
    <definedName name="pict" localSheetId="9">[41]KKO!#REF!</definedName>
    <definedName name="pict" localSheetId="10">[41]KKO!#REF!</definedName>
    <definedName name="pict" localSheetId="11">[41]KKO!#REF!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[54]PMT!$D$12:$D$55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>[17]JAN09!#REF!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[51]data!$G$2:$G$54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[29]Sheet5!#REF!</definedName>
    <definedName name="PRINT_AR01" localSheetId="7">[29]Sheet5!#REF!</definedName>
    <definedName name="PRINT_AR01">[29]Sheet5!#REF!</definedName>
    <definedName name="_xlnm.Print_Area" localSheetId="9">GAMBAR!$B$1:$AC$54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RAB!$A$1:$K$157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[29]Sheet5!#REF!</definedName>
    <definedName name="PRINT2" localSheetId="7">[29]Sheet5!#REF!</definedName>
    <definedName name="PRINT2">[29]Sheet5!#REF!</definedName>
    <definedName name="ProduksiTRWI">'[24]ProduksiTL(12B2)'!$B$1:$W$38</definedName>
    <definedName name="ProduksiTRWII">'[24]ProduksiTL(12B2)'!$B$41:$W$78</definedName>
    <definedName name="ProduksiTRWIII">'[24]ProduksiTL(12B2)'!$B$81:$W$118</definedName>
    <definedName name="ProduksiTRWIV">'[24]ProduksiTL(12B2)'!$B$121:$W$158</definedName>
    <definedName name="ProgGISBln">#N/A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[65]JURNAL!#REF!</definedName>
    <definedName name="PUR" localSheetId="7">[65]JURNAL!#REF!</definedName>
    <definedName name="PUR">[65]JURNAL!#REF!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9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OFFSET('[19]Central Overhead Allocation'!$C$281,0,0,COUNTA('[19]Central Overhead Allocation'!$C$281:$C$297),3)</definedName>
    <definedName name="Rate_of_absorption_EJ_C2A_options">OFFSET('[19]Central Overhead Allocation'!$C$183,0,0,COUNTA('[19]Central Overhead Allocation'!$C$183:$C$199),7)</definedName>
    <definedName name="Rate_of_absorption_JKT_C2A_options">OFFSET('[19]Central Overhead Allocation'!$C$330,0,0,COUNTA('[19]Central Overhead Allocation'!$C$330:$C$346),4)</definedName>
    <definedName name="Rate_of_absorption_Region_options">OFFSET('[19]Central Overhead Allocation'!$C$53,0,0,COUNTA('[19]Central Overhead Allocation'!$C$53:$C$69),8)</definedName>
    <definedName name="Rate_of_Absorption_WJ_A2IS_Options" localSheetId="6">OFFSET('[19]Regional Overhead Allocation_WJ'!#REF!,0,0,COUNTA('[19]Regional Overhead Allocation_WJ'!#REF!),35)</definedName>
    <definedName name="Rate_of_Absorption_WJ_A2IS_Options" localSheetId="9">OFFSET('[19]Regional Overhead Allocation_WJ'!#REF!,0,0,COUNTA('[19]Regional Overhead Allocation_WJ'!#REF!),35)</definedName>
    <definedName name="Rate_of_Absorption_WJ_A2IS_Options" localSheetId="7">OFFSET('[19]Regional Overhead Allocation_WJ'!#REF!,0,0,COUNTA('[19]Regional Overhead Allocation_WJ'!#REF!),35)</definedName>
    <definedName name="Rate_of_Absorption_WJ_A2IS_Options" localSheetId="5">OFFSET('[19]Regional Overhead Allocation_WJ'!#REF!,0,0,COUNTA('[19]Regional Overhead Allocation_WJ'!#REF!),35)</definedName>
    <definedName name="Rate_of_Absorption_WJ_A2IS_Options">OFFSET('[19]Regional Overhead Allocation_WJ'!#REF!,0,0,COUNTA('[19]Regional Overhead Allocation_WJ'!#REF!),35)</definedName>
    <definedName name="Rate_of_absorption_WJ_C2A_options">OFFSET('[19]Central Overhead Allocation'!$C$232,0,0,COUNTA('[19]Central Overhead Allocation'!$C$232:$C$248),14)</definedName>
    <definedName name="Rate_of_absorption_WS_C2A_Options">OFFSET('[19]Central Overhead Allocation'!$C$134,0,0,COUNTA('[19]Central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'[65]BB PUSAT'!$A$1:$C$65536</definedName>
    <definedName name="Regions">OFFSET('[19]Working Page'!$B$8,0,0,COUNTA('[19]Working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>#REF!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[66]JAN07!#REF!</definedName>
    <definedName name="rtyu" localSheetId="7">[66]JAN07!#REF!</definedName>
    <definedName name="rtyu">[67]JAN07!#REF!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>#REF!</definedName>
    <definedName name="Salary">[19]Salary!$D$7:$AJ$38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[68]PICKUP!$D$12</definedName>
    <definedName name="SAPBEXwbID" hidden="1">"41NCAAE5PJZ8D7N0HEXL0B90R"</definedName>
    <definedName name="sasa" localSheetId="6">[17]JAN09!#REF!</definedName>
    <definedName name="sasa" localSheetId="9">[17]JAN09!#REF!</definedName>
    <definedName name="sasa" localSheetId="7">[17]JAN09!#REF!</definedName>
    <definedName name="sasa" localSheetId="5">[17]JAN09!#REF!</definedName>
    <definedName name="sasa" localSheetId="10">[17]JAN09!#REF!</definedName>
    <definedName name="sasa" localSheetId="11">[17]JAN09!#REF!</definedName>
    <definedName name="sasa">[17]JAN09!#REF!</definedName>
    <definedName name="SATUAN" localSheetId="9">'[69]Rekap PMG.'!$A$10:$E$51</definedName>
    <definedName name="SATUAN">'[69]Rekap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[70]x!$G$9:$G$47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>#REF!</definedName>
    <definedName name="sdc">[45]DTU!$B$2:$D$48</definedName>
    <definedName name="sdffA" localSheetId="6">[17]JAN09!#REF!</definedName>
    <definedName name="sdffA" localSheetId="9">[17]JAN09!#REF!</definedName>
    <definedName name="sdffA" localSheetId="7">[17]JAN09!#REF!</definedName>
    <definedName name="sdffA" localSheetId="5">[17]JAN09!#REF!</definedName>
    <definedName name="sdffA">[17]JAN09!#REF!</definedName>
    <definedName name="sds">'[71]master rab'!$B$1:$H$65536</definedName>
    <definedName name="seapj">'[46]Neraca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>#N/A</definedName>
    <definedName name="sejut">[72]LAIN2!$Z$7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[72]LAIN2!$Z$5</definedName>
    <definedName name="serib">[72]LAIN2!$Z$6</definedName>
    <definedName name="Service_Mapping">'[19]Service Mapping'!$C$6:$Y$39</definedName>
    <definedName name="sewadetektorkabel_har">'[58]AHS - Non Personel'!$D$31</definedName>
    <definedName name="SewaDisTRWI">'[24]SewaPemb(12A2)'!$B$1:$T$36</definedName>
    <definedName name="SewaDisTRWII">'[24]SewaPemb(12A2)'!$B$39:$T$75</definedName>
    <definedName name="SewaDisTRWIII">'[24]SewaPemb(12A2)'!$B$77:$T$113</definedName>
    <definedName name="SewaDisTRWIV">'[24]SewaPemb(12A2)'!$B$115:$T$151</definedName>
    <definedName name="sewaGPS">'[58]AHS - Non Personel'!$D$27</definedName>
    <definedName name="SewaKantorBulan">'[58]AHS - Non Personel'!$D$23</definedName>
    <definedName name="SewaKomHari">#N/A</definedName>
    <definedName name="SewaLaptopBln">#N/A</definedName>
    <definedName name="SewaMejaKursi">'[58]AHS - Non Personel'!$D$32</definedName>
    <definedName name="SewaMobil">#N/A</definedName>
    <definedName name="sewamobilbak_hari">'[58]AHS - Non Personel'!$D$29</definedName>
    <definedName name="SewaMotorBln">#N/A</definedName>
    <definedName name="SewaMotorHari">#N/A</definedName>
    <definedName name="SewaRumahBulan">'[58]AHS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[73]Sensitivitas!$D$26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>#N/A</definedName>
    <definedName name="std">[74]HB2!$A$1:$L$65536</definedName>
    <definedName name="stdpln">'[75]HB BARU'!$A$1:$J$780</definedName>
    <definedName name="stok">[65]DTstok!$A$1:$B$65536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'[76]master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[77]SuMBER!$N$3:$FO$21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>#REF!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[66]JAN07!#REF!</definedName>
    <definedName name="swed" localSheetId="7">[66]JAN07!#REF!</definedName>
    <definedName name="swed">[67]JAN07!#REF!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>#REF!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[78]Sheet1!$E$2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>#REF!</definedName>
    <definedName name="Table1">'[19]Working Page'!$C$92:$AK$101</definedName>
    <definedName name="Table2">'[19]Working Page'!$C$114:$N$147</definedName>
    <definedName name="Tahun">[79]bantu!$M$5:$X$5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[57]INPBA!$F$2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>#N/A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>[17]JAN09!#REF!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7">#N/A</definedName>
    <definedName name="ToolsMigrasi">#N/A</definedName>
    <definedName name="tril">[72]LAIN2!$Z$10</definedName>
    <definedName name="trp">[15]x!$B$9:$B$47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>#REF!</definedName>
    <definedName name="TV">[63]Valuation!$I$61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>#REF!</definedName>
    <definedName name="UnitBina">[22]Kamus!$L$1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>#REF!</definedName>
    <definedName name="UPAH">'[80]Rekap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>#REF!</definedName>
    <definedName name="usul" localSheetId="6">[81]Usulan!#REF!</definedName>
    <definedName name="usul" localSheetId="9">[81]Usulan!#REF!</definedName>
    <definedName name="usul" localSheetId="7">[81]Usulan!#REF!</definedName>
    <definedName name="usul" localSheetId="5">[81]Usulan!#REF!</definedName>
    <definedName name="usul">[81]Usulan!#REF!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[18]JAN09!#REF!</definedName>
    <definedName name="WATES" localSheetId="7">[18]JAN09!#REF!</definedName>
    <definedName name="WATES">[18]JAN09!#REF!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[22]Kamus!$A$2:$A$29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[66]JAN07!#REF!</definedName>
    <definedName name="x" localSheetId="7">[66]JAN07!#REF!</definedName>
    <definedName name="x">[67]JAN07!#REF!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>#REF!</definedName>
    <definedName name="xs" localSheetId="6">[66]JAN07!#REF!</definedName>
    <definedName name="xs" localSheetId="9">[67]JAN07!#REF!</definedName>
    <definedName name="xs" localSheetId="7">[66]JAN07!#REF!</definedName>
    <definedName name="xs" localSheetId="5">[67]JAN07!#REF!</definedName>
    <definedName name="xs">[67]JAN07!#REF!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 localSheetId="9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('[82]Submission Form'!$A$4:$C$5,'[82]Submission Form'!$D$7,'[82]Submission Form'!$D$10:$D$11,'[82]Submission Form'!$D$17:$D$26,'[82]Submission Form'!$D$33)</definedName>
    <definedName name="zz">'[59]Hal-1'!$M$33:$M$33</definedName>
    <definedName name="zz_19">'[60]Hal-1'!$M$33:$M$33</definedName>
    <definedName name="zzz">[59]aruskas!$A$110:$T$180</definedName>
    <definedName name="zzz_19">[60]aruskas!$A$110:$T$180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Q22" i="77" l="1"/>
  <c r="V2" i="77"/>
  <c r="F79" i="11"/>
  <c r="F78" i="11"/>
  <c r="F77" i="11"/>
  <c r="F76" i="11"/>
  <c r="F68" i="11"/>
  <c r="F67" i="11"/>
  <c r="F66" i="11"/>
  <c r="F65" i="11"/>
  <c r="F64" i="11"/>
  <c r="F61" i="11"/>
  <c r="F60" i="11"/>
  <c r="F59" i="11"/>
  <c r="F58" i="11"/>
  <c r="F55" i="11"/>
  <c r="F54" i="11"/>
  <c r="F53" i="11"/>
  <c r="F52" i="11"/>
  <c r="F51" i="11"/>
  <c r="F48" i="11"/>
  <c r="F47" i="11"/>
  <c r="F46" i="11"/>
  <c r="F45" i="11"/>
  <c r="F44" i="11"/>
  <c r="F43" i="11"/>
  <c r="F40" i="11"/>
  <c r="F39" i="11"/>
  <c r="F38" i="11"/>
  <c r="F37" i="11"/>
  <c r="F33" i="11"/>
  <c r="F32" i="11"/>
  <c r="F31" i="11"/>
  <c r="F30" i="11"/>
  <c r="F29" i="11"/>
  <c r="F26" i="11"/>
  <c r="F25" i="11"/>
  <c r="F24" i="11"/>
  <c r="F23" i="11"/>
  <c r="E63" i="11" l="1"/>
  <c r="D63" i="11"/>
  <c r="G122" i="11"/>
  <c r="E122" i="11"/>
  <c r="D122" i="11"/>
  <c r="J122" i="11" s="1"/>
  <c r="G121" i="11"/>
  <c r="E121" i="11"/>
  <c r="D121" i="11"/>
  <c r="G120" i="11"/>
  <c r="E120" i="11"/>
  <c r="D120" i="11"/>
  <c r="I120" i="11" s="1"/>
  <c r="G119" i="11"/>
  <c r="E119" i="11"/>
  <c r="D119" i="11"/>
  <c r="H119" i="11" s="1"/>
  <c r="G118" i="11"/>
  <c r="E118" i="11"/>
  <c r="D118" i="11"/>
  <c r="J118" i="11" s="1"/>
  <c r="L117" i="11"/>
  <c r="G117" i="11"/>
  <c r="E117" i="11"/>
  <c r="D117" i="11"/>
  <c r="J117" i="11" s="1"/>
  <c r="G131" i="11"/>
  <c r="E131" i="11"/>
  <c r="D131" i="11"/>
  <c r="J131" i="11" s="1"/>
  <c r="G127" i="11"/>
  <c r="E127" i="11"/>
  <c r="D127" i="11"/>
  <c r="J127" i="11" s="1"/>
  <c r="G126" i="11"/>
  <c r="E126" i="11"/>
  <c r="D126" i="11"/>
  <c r="J126" i="11" s="1"/>
  <c r="G125" i="11"/>
  <c r="E125" i="11"/>
  <c r="D125" i="11"/>
  <c r="I125" i="11" s="1"/>
  <c r="G124" i="11"/>
  <c r="E124" i="11"/>
  <c r="D124" i="11"/>
  <c r="H124" i="11" s="1"/>
  <c r="L123" i="11"/>
  <c r="G123" i="11"/>
  <c r="E123" i="11"/>
  <c r="D123" i="11"/>
  <c r="H123" i="11" s="1"/>
  <c r="J121" i="11" l="1"/>
  <c r="H117" i="11"/>
  <c r="J120" i="11"/>
  <c r="H118" i="11"/>
  <c r="H122" i="11"/>
  <c r="I117" i="11"/>
  <c r="I118" i="11"/>
  <c r="J119" i="11"/>
  <c r="H121" i="11"/>
  <c r="I122" i="11"/>
  <c r="I119" i="11"/>
  <c r="H120" i="11"/>
  <c r="I121" i="11"/>
  <c r="H131" i="11"/>
  <c r="I131" i="11"/>
  <c r="I124" i="11"/>
  <c r="J125" i="11"/>
  <c r="H127" i="11"/>
  <c r="J123" i="11"/>
  <c r="J124" i="11"/>
  <c r="H126" i="11"/>
  <c r="I127" i="11"/>
  <c r="H125" i="11"/>
  <c r="I126" i="11"/>
  <c r="I123" i="11"/>
  <c r="K118" i="11" l="1"/>
  <c r="K123" i="11"/>
  <c r="K120" i="11"/>
  <c r="K119" i="11"/>
  <c r="K122" i="11"/>
  <c r="K117" i="11"/>
  <c r="K121" i="11"/>
  <c r="K131" i="11"/>
  <c r="K124" i="11"/>
  <c r="K125" i="11"/>
  <c r="K126" i="11"/>
  <c r="K127" i="11"/>
  <c r="G113" i="11" l="1"/>
  <c r="E113" i="11"/>
  <c r="D113" i="11"/>
  <c r="J113" i="11" l="1"/>
  <c r="H113" i="11"/>
  <c r="I113" i="11"/>
  <c r="K113" i="11" l="1"/>
  <c r="I1486" i="10" l="1"/>
  <c r="I1487" i="10"/>
  <c r="I1488" i="10"/>
  <c r="I1489" i="10"/>
  <c r="I1490" i="10"/>
  <c r="I1491" i="10"/>
  <c r="I1492" i="10"/>
  <c r="I1493" i="10"/>
  <c r="I1494" i="10"/>
  <c r="G1038" i="10"/>
  <c r="G1037" i="10"/>
  <c r="F8" i="10"/>
  <c r="E112" i="11"/>
  <c r="D112" i="11"/>
  <c r="G111" i="11"/>
  <c r="E111" i="11"/>
  <c r="D111" i="11"/>
  <c r="H111" i="11" s="1"/>
  <c r="G110" i="11"/>
  <c r="E110" i="11"/>
  <c r="D110" i="11"/>
  <c r="G90" i="11"/>
  <c r="E90" i="11"/>
  <c r="D90" i="11"/>
  <c r="H90" i="11" s="1"/>
  <c r="A90" i="11"/>
  <c r="E89" i="11"/>
  <c r="D89" i="11"/>
  <c r="H89" i="11" s="1"/>
  <c r="A89" i="11"/>
  <c r="E88" i="11"/>
  <c r="D88" i="11"/>
  <c r="H88" i="11" s="1"/>
  <c r="E87" i="11"/>
  <c r="D87" i="11"/>
  <c r="H87" i="11" s="1"/>
  <c r="A87" i="11"/>
  <c r="E86" i="11"/>
  <c r="D86" i="11"/>
  <c r="H86" i="11" s="1"/>
  <c r="G85" i="11"/>
  <c r="E85" i="11"/>
  <c r="D85" i="11"/>
  <c r="H85" i="11" s="1"/>
  <c r="A85" i="11"/>
  <c r="E83" i="11"/>
  <c r="D83" i="11"/>
  <c r="A83" i="11"/>
  <c r="E82" i="11"/>
  <c r="D82" i="11"/>
  <c r="H82" i="11" s="1"/>
  <c r="A82" i="11"/>
  <c r="E81" i="11"/>
  <c r="D81" i="11"/>
  <c r="H81" i="11" s="1"/>
  <c r="E80" i="11"/>
  <c r="D80" i="11"/>
  <c r="H80" i="11" s="1"/>
  <c r="A80" i="11"/>
  <c r="E79" i="11"/>
  <c r="D79" i="11"/>
  <c r="H79" i="11" s="1"/>
  <c r="E78" i="11"/>
  <c r="D78" i="11"/>
  <c r="A78" i="11"/>
  <c r="G77" i="11"/>
  <c r="E77" i="11"/>
  <c r="D77" i="11"/>
  <c r="J77" i="11" s="1"/>
  <c r="G36" i="11"/>
  <c r="E36" i="11"/>
  <c r="D36" i="11"/>
  <c r="J36" i="11" s="1"/>
  <c r="A36" i="11"/>
  <c r="E35" i="11"/>
  <c r="D35" i="11"/>
  <c r="H35" i="11" s="1"/>
  <c r="A35" i="11"/>
  <c r="E34" i="11"/>
  <c r="D34" i="11"/>
  <c r="E33" i="11"/>
  <c r="D33" i="11"/>
  <c r="A33" i="11"/>
  <c r="E32" i="11"/>
  <c r="D32" i="11"/>
  <c r="H32" i="11" s="1"/>
  <c r="A32" i="11"/>
  <c r="E31" i="11"/>
  <c r="D31" i="11"/>
  <c r="J31" i="11" s="1"/>
  <c r="A31" i="11"/>
  <c r="E30" i="11"/>
  <c r="D30" i="11"/>
  <c r="A30" i="11"/>
  <c r="E29" i="11"/>
  <c r="D29" i="11"/>
  <c r="J29" i="11" s="1"/>
  <c r="A29" i="11"/>
  <c r="E28" i="11"/>
  <c r="D28" i="11"/>
  <c r="A28" i="11"/>
  <c r="E27" i="11"/>
  <c r="D27" i="11"/>
  <c r="H27" i="11" s="1"/>
  <c r="A27" i="11"/>
  <c r="E26" i="11"/>
  <c r="D26" i="11"/>
  <c r="A26" i="11"/>
  <c r="E25" i="11"/>
  <c r="D25" i="11"/>
  <c r="A25" i="11"/>
  <c r="E24" i="11"/>
  <c r="D24" i="11"/>
  <c r="A24" i="11"/>
  <c r="G23" i="11"/>
  <c r="E23" i="11"/>
  <c r="D23" i="11"/>
  <c r="G22" i="11"/>
  <c r="E22" i="11"/>
  <c r="D22" i="11"/>
  <c r="I22" i="11" s="1"/>
  <c r="A22" i="11"/>
  <c r="G21" i="11"/>
  <c r="E21" i="11"/>
  <c r="D21" i="11"/>
  <c r="A21" i="11"/>
  <c r="G76" i="11"/>
  <c r="E76" i="11"/>
  <c r="D76" i="11"/>
  <c r="A76" i="11"/>
  <c r="E75" i="11"/>
  <c r="D75" i="11"/>
  <c r="A75" i="11"/>
  <c r="E74" i="11"/>
  <c r="D74" i="11"/>
  <c r="H74" i="11" s="1"/>
  <c r="E73" i="11"/>
  <c r="D73" i="11"/>
  <c r="H73" i="11" s="1"/>
  <c r="A73" i="11"/>
  <c r="E72" i="11"/>
  <c r="D72" i="11"/>
  <c r="H72" i="11" s="1"/>
  <c r="E71" i="11"/>
  <c r="D71" i="11"/>
  <c r="H71" i="11" s="1"/>
  <c r="A71" i="11"/>
  <c r="G70" i="11"/>
  <c r="E70" i="11"/>
  <c r="D70" i="11"/>
  <c r="G103" i="11"/>
  <c r="G109" i="11"/>
  <c r="G114" i="11"/>
  <c r="G115" i="11"/>
  <c r="G134" i="11"/>
  <c r="E103" i="11"/>
  <c r="E104" i="11"/>
  <c r="E105" i="11"/>
  <c r="E106" i="11"/>
  <c r="E107" i="11"/>
  <c r="E108" i="11"/>
  <c r="E109" i="11"/>
  <c r="E114" i="11"/>
  <c r="E115" i="11"/>
  <c r="E116" i="11"/>
  <c r="E128" i="11"/>
  <c r="E129" i="11"/>
  <c r="E130" i="11"/>
  <c r="E132" i="11"/>
  <c r="E133" i="11"/>
  <c r="E134" i="11"/>
  <c r="D135" i="11"/>
  <c r="D102" i="11"/>
  <c r="D103" i="11"/>
  <c r="H103" i="11" s="1"/>
  <c r="D104" i="11"/>
  <c r="D105" i="11"/>
  <c r="D106" i="11"/>
  <c r="D107" i="11"/>
  <c r="J107" i="11" s="1"/>
  <c r="D108" i="11"/>
  <c r="D109" i="11"/>
  <c r="H109" i="11" s="1"/>
  <c r="D114" i="11"/>
  <c r="I114" i="11" s="1"/>
  <c r="D115" i="11"/>
  <c r="H115" i="11" s="1"/>
  <c r="D116" i="11"/>
  <c r="I116" i="11" s="1"/>
  <c r="D128" i="11"/>
  <c r="D129" i="11"/>
  <c r="I129" i="11" s="1"/>
  <c r="D130" i="11"/>
  <c r="D132" i="11"/>
  <c r="H132" i="11" s="1"/>
  <c r="D133" i="11"/>
  <c r="D134" i="11"/>
  <c r="E97" i="11"/>
  <c r="E98" i="11"/>
  <c r="D93" i="11"/>
  <c r="J93" i="11" s="1"/>
  <c r="D37" i="11"/>
  <c r="D51" i="11"/>
  <c r="H51" i="11" s="1"/>
  <c r="D52" i="11"/>
  <c r="J52" i="11" s="1"/>
  <c r="A44" i="11"/>
  <c r="D44" i="11"/>
  <c r="H44" i="11" s="1"/>
  <c r="E44" i="11"/>
  <c r="T7" i="54"/>
  <c r="K6" i="60"/>
  <c r="D19" i="60"/>
  <c r="D22" i="59"/>
  <c r="K8" i="60" s="1"/>
  <c r="D19" i="59"/>
  <c r="D8" i="60" s="1"/>
  <c r="D18" i="59"/>
  <c r="D7" i="60"/>
  <c r="D21" i="59"/>
  <c r="K7" i="60"/>
  <c r="K19" i="60"/>
  <c r="K18" i="60"/>
  <c r="K17" i="60"/>
  <c r="D17" i="60"/>
  <c r="D18" i="60"/>
  <c r="D20" i="60" s="1"/>
  <c r="D6" i="60"/>
  <c r="D38" i="11"/>
  <c r="G50" i="11"/>
  <c r="E50" i="11"/>
  <c r="D50" i="11"/>
  <c r="J50" i="11" s="1"/>
  <c r="E49" i="11"/>
  <c r="D49" i="11"/>
  <c r="H49" i="11" s="1"/>
  <c r="A49" i="11"/>
  <c r="E48" i="11"/>
  <c r="D48" i="11"/>
  <c r="H48" i="11" s="1"/>
  <c r="A48" i="11"/>
  <c r="E47" i="11"/>
  <c r="D47" i="11"/>
  <c r="A47" i="11"/>
  <c r="E46" i="11"/>
  <c r="D46" i="11"/>
  <c r="A46" i="11"/>
  <c r="E45" i="11"/>
  <c r="D45" i="11"/>
  <c r="H45" i="11" s="1"/>
  <c r="A45" i="11"/>
  <c r="E43" i="11"/>
  <c r="D43" i="11"/>
  <c r="H43" i="11" s="1"/>
  <c r="A43" i="11"/>
  <c r="E42" i="11"/>
  <c r="D42" i="11"/>
  <c r="H42" i="11" s="1"/>
  <c r="E41" i="11"/>
  <c r="D41" i="11"/>
  <c r="A41" i="11"/>
  <c r="E40" i="11"/>
  <c r="D40" i="11"/>
  <c r="A40" i="11"/>
  <c r="E39" i="11"/>
  <c r="D39" i="11"/>
  <c r="A39" i="11"/>
  <c r="E38" i="11"/>
  <c r="A38" i="11"/>
  <c r="G37" i="11"/>
  <c r="E37" i="11"/>
  <c r="A37" i="11"/>
  <c r="E93" i="11"/>
  <c r="A93" i="11"/>
  <c r="E92" i="11"/>
  <c r="D92" i="11"/>
  <c r="H92" i="11" s="1"/>
  <c r="A92" i="11"/>
  <c r="G91" i="11"/>
  <c r="E91" i="11"/>
  <c r="D91" i="11"/>
  <c r="H91" i="11" s="1"/>
  <c r="E69" i="11"/>
  <c r="D69" i="11"/>
  <c r="A69" i="11"/>
  <c r="E68" i="11"/>
  <c r="D68" i="11"/>
  <c r="H68" i="11" s="1"/>
  <c r="A68" i="11"/>
  <c r="E67" i="11"/>
  <c r="D67" i="11"/>
  <c r="E66" i="11"/>
  <c r="D66" i="11"/>
  <c r="A66" i="11"/>
  <c r="E65" i="11"/>
  <c r="D65" i="11"/>
  <c r="H65" i="11" s="1"/>
  <c r="A65" i="11"/>
  <c r="E64" i="11"/>
  <c r="D64" i="11"/>
  <c r="J64" i="11" s="1"/>
  <c r="A64" i="11"/>
  <c r="J63" i="11"/>
  <c r="A63" i="11"/>
  <c r="E62" i="11"/>
  <c r="D62" i="11"/>
  <c r="J62" i="11" s="1"/>
  <c r="A62" i="11"/>
  <c r="E61" i="11"/>
  <c r="D61" i="11"/>
  <c r="H61" i="11" s="1"/>
  <c r="A61" i="11"/>
  <c r="E60" i="11"/>
  <c r="D60" i="11"/>
  <c r="H60" i="11" s="1"/>
  <c r="A60" i="11"/>
  <c r="E59" i="11"/>
  <c r="D59" i="11"/>
  <c r="A59" i="11"/>
  <c r="E58" i="11"/>
  <c r="D58" i="11"/>
  <c r="A58" i="11"/>
  <c r="E57" i="11"/>
  <c r="D57" i="11"/>
  <c r="H57" i="11" s="1"/>
  <c r="A57" i="11"/>
  <c r="E56" i="11"/>
  <c r="D56" i="11"/>
  <c r="H56" i="11" s="1"/>
  <c r="E55" i="11"/>
  <c r="D55" i="11"/>
  <c r="H55" i="11" s="1"/>
  <c r="A55" i="11"/>
  <c r="E54" i="11"/>
  <c r="D54" i="11"/>
  <c r="J54" i="11" s="1"/>
  <c r="A54" i="11"/>
  <c r="E53" i="11"/>
  <c r="D53" i="11"/>
  <c r="A53" i="11"/>
  <c r="E52" i="11"/>
  <c r="A52" i="11"/>
  <c r="G51" i="11"/>
  <c r="A50" i="11" s="1"/>
  <c r="E51" i="11"/>
  <c r="A51" i="11"/>
  <c r="G135" i="11"/>
  <c r="E135" i="11"/>
  <c r="A104" i="11"/>
  <c r="A103" i="11"/>
  <c r="E101" i="11"/>
  <c r="D101" i="11"/>
  <c r="A101" i="11"/>
  <c r="E100" i="11"/>
  <c r="D100" i="11"/>
  <c r="E99" i="11"/>
  <c r="D99" i="11"/>
  <c r="J99" i="11" s="1"/>
  <c r="A99" i="11"/>
  <c r="D98" i="11"/>
  <c r="H98" i="11" s="1"/>
  <c r="E96" i="11"/>
  <c r="D96" i="11"/>
  <c r="A96" i="11"/>
  <c r="E95" i="11"/>
  <c r="D95" i="11"/>
  <c r="H95" i="11" s="1"/>
  <c r="A95" i="11"/>
  <c r="E94" i="11"/>
  <c r="D94" i="11"/>
  <c r="J94" i="11" s="1"/>
  <c r="A94" i="11"/>
  <c r="E16" i="11"/>
  <c r="D16" i="11"/>
  <c r="A16" i="11"/>
  <c r="G20" i="11"/>
  <c r="E20" i="11"/>
  <c r="D20" i="11"/>
  <c r="H20" i="11" s="1"/>
  <c r="A20" i="11"/>
  <c r="G19" i="11"/>
  <c r="E19" i="11"/>
  <c r="D19" i="11"/>
  <c r="J19" i="11" s="1"/>
  <c r="D5" i="60"/>
  <c r="K5" i="60"/>
  <c r="F3" i="54"/>
  <c r="D8" i="59"/>
  <c r="C7" i="54" s="1"/>
  <c r="G15" i="11"/>
  <c r="E15" i="11"/>
  <c r="D15" i="11"/>
  <c r="J15" i="11" s="1"/>
  <c r="A15" i="11"/>
  <c r="E17" i="11"/>
  <c r="D17" i="11"/>
  <c r="A17" i="11"/>
  <c r="G97" i="11"/>
  <c r="D97" i="11"/>
  <c r="H97" i="11" s="1"/>
  <c r="D18" i="11"/>
  <c r="H18" i="11" s="1"/>
  <c r="E18" i="11"/>
  <c r="D137" i="1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A9" i="54"/>
  <c r="A10" i="54"/>
  <c r="A18" i="11"/>
  <c r="A106" i="11"/>
  <c r="A107" i="11"/>
  <c r="A108" i="11"/>
  <c r="G136" i="11"/>
  <c r="E136" i="11"/>
  <c r="D136" i="11"/>
  <c r="J136" i="11" s="1"/>
  <c r="E137" i="11"/>
  <c r="D138" i="11"/>
  <c r="H138" i="11" s="1"/>
  <c r="E138" i="11"/>
  <c r="O107" i="10"/>
  <c r="P107" i="10"/>
  <c r="J107" i="10"/>
  <c r="L107" i="10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J7" i="10"/>
  <c r="L48" i="10"/>
  <c r="N48" i="10"/>
  <c r="K48" i="10"/>
  <c r="M48" i="10"/>
  <c r="O48" i="10"/>
  <c r="P48" i="10"/>
  <c r="J49" i="10"/>
  <c r="L49" i="10"/>
  <c r="N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L64" i="10"/>
  <c r="N64" i="10"/>
  <c r="K64" i="10"/>
  <c r="M64" i="10"/>
  <c r="O64" i="10"/>
  <c r="P64" i="10"/>
  <c r="J65" i="10"/>
  <c r="L65" i="10"/>
  <c r="N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L79" i="10"/>
  <c r="N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L99" i="10"/>
  <c r="N99" i="10"/>
  <c r="O99" i="10"/>
  <c r="P99" i="10"/>
  <c r="J100" i="10"/>
  <c r="O100" i="10"/>
  <c r="P100" i="10"/>
  <c r="J101" i="10"/>
  <c r="L101" i="10"/>
  <c r="O101" i="10"/>
  <c r="P101" i="10"/>
  <c r="J102" i="10"/>
  <c r="L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L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N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L138" i="10"/>
  <c r="N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K141" i="10"/>
  <c r="O141" i="10"/>
  <c r="P141" i="10"/>
  <c r="J142" i="10"/>
  <c r="L142" i="10"/>
  <c r="N142" i="10"/>
  <c r="K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L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L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L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J193" i="10"/>
  <c r="K193" i="10"/>
  <c r="O193" i="10"/>
  <c r="J194" i="10"/>
  <c r="L194" i="10"/>
  <c r="K194" i="10"/>
  <c r="O194" i="10"/>
  <c r="J195" i="10"/>
  <c r="L195" i="10"/>
  <c r="K195" i="10"/>
  <c r="O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O7" i="10"/>
  <c r="P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7" i="10"/>
  <c r="K217" i="10"/>
  <c r="M217" i="10"/>
  <c r="O217" i="10"/>
  <c r="P217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O222" i="10"/>
  <c r="P222" i="10"/>
  <c r="J223" i="10"/>
  <c r="K223" i="10"/>
  <c r="O223" i="10"/>
  <c r="P223" i="10"/>
  <c r="J224" i="10"/>
  <c r="K224" i="10"/>
  <c r="M224" i="10"/>
  <c r="O224" i="10"/>
  <c r="P224" i="10"/>
  <c r="J225" i="10"/>
  <c r="K225" i="10"/>
  <c r="O225" i="10"/>
  <c r="P225" i="10"/>
  <c r="J226" i="10"/>
  <c r="K226" i="10"/>
  <c r="M226" i="10"/>
  <c r="O226" i="10"/>
  <c r="P226" i="10"/>
  <c r="J227" i="10"/>
  <c r="K227" i="10"/>
  <c r="O227" i="10"/>
  <c r="P227" i="10"/>
  <c r="J228" i="10"/>
  <c r="K228" i="10"/>
  <c r="O228" i="10"/>
  <c r="P228" i="10"/>
  <c r="J229" i="10"/>
  <c r="K229" i="10"/>
  <c r="O229" i="10"/>
  <c r="P229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L238" i="10"/>
  <c r="K238" i="10"/>
  <c r="O238" i="10"/>
  <c r="P238" i="10"/>
  <c r="J239" i="10"/>
  <c r="L239" i="10"/>
  <c r="K239" i="10"/>
  <c r="O239" i="10"/>
  <c r="P239" i="10"/>
  <c r="J240" i="10"/>
  <c r="K240" i="10"/>
  <c r="O240" i="10"/>
  <c r="P240" i="10"/>
  <c r="J241" i="10"/>
  <c r="K241" i="10"/>
  <c r="O241" i="10"/>
  <c r="P241" i="10"/>
  <c r="J242" i="10"/>
  <c r="K242" i="10"/>
  <c r="O242" i="10"/>
  <c r="P242" i="10"/>
  <c r="J243" i="10"/>
  <c r="K243" i="10"/>
  <c r="O243" i="10"/>
  <c r="P243" i="10"/>
  <c r="J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K249" i="10"/>
  <c r="O249" i="10"/>
  <c r="P249" i="10"/>
  <c r="J250" i="10"/>
  <c r="L250" i="10"/>
  <c r="K250" i="10"/>
  <c r="O250" i="10"/>
  <c r="P250" i="10"/>
  <c r="J251" i="10"/>
  <c r="L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K256" i="10"/>
  <c r="O256" i="10"/>
  <c r="P256" i="10"/>
  <c r="J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O261" i="10"/>
  <c r="P261" i="10"/>
  <c r="J262" i="10"/>
  <c r="L262" i="10"/>
  <c r="K262" i="10"/>
  <c r="O262" i="10"/>
  <c r="P262" i="10"/>
  <c r="J263" i="10"/>
  <c r="L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K268" i="10"/>
  <c r="O268" i="10"/>
  <c r="P268" i="10"/>
  <c r="J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L272" i="10"/>
  <c r="K272" i="10"/>
  <c r="O272" i="10"/>
  <c r="P272" i="10"/>
  <c r="J273" i="10"/>
  <c r="L273" i="10"/>
  <c r="K273" i="10"/>
  <c r="O273" i="10"/>
  <c r="P273" i="10"/>
  <c r="J274" i="10"/>
  <c r="L274" i="10"/>
  <c r="K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0" i="10"/>
  <c r="L280" i="10"/>
  <c r="K280" i="10"/>
  <c r="O280" i="10"/>
  <c r="P280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M633" i="10"/>
  <c r="O633" i="10"/>
  <c r="P633" i="10"/>
  <c r="J634" i="10"/>
  <c r="L634" i="10"/>
  <c r="K634" i="10"/>
  <c r="M634" i="10"/>
  <c r="O634" i="10"/>
  <c r="P634" i="10"/>
  <c r="J635" i="10"/>
  <c r="L635" i="10"/>
  <c r="K635" i="10"/>
  <c r="M635" i="10"/>
  <c r="O635" i="10"/>
  <c r="P635" i="10"/>
  <c r="J636" i="10"/>
  <c r="L636" i="10"/>
  <c r="K636" i="10"/>
  <c r="M636" i="10"/>
  <c r="N636" i="10"/>
  <c r="O636" i="10"/>
  <c r="P636" i="10"/>
  <c r="J637" i="10"/>
  <c r="L637" i="10"/>
  <c r="K637" i="10"/>
  <c r="M637" i="10"/>
  <c r="N637" i="10"/>
  <c r="O637" i="10"/>
  <c r="P637" i="10"/>
  <c r="J638" i="10"/>
  <c r="L638" i="10"/>
  <c r="K638" i="10"/>
  <c r="M638" i="10"/>
  <c r="O638" i="10"/>
  <c r="P638" i="10"/>
  <c r="J639" i="10"/>
  <c r="L639" i="10"/>
  <c r="K639" i="10"/>
  <c r="O639" i="10"/>
  <c r="P639" i="10"/>
  <c r="J640" i="10"/>
  <c r="L640" i="10"/>
  <c r="K640" i="10"/>
  <c r="O640" i="10"/>
  <c r="P640" i="10"/>
  <c r="J641" i="10"/>
  <c r="L641" i="10"/>
  <c r="K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M645" i="10"/>
  <c r="O645" i="10"/>
  <c r="P645" i="10"/>
  <c r="J646" i="10"/>
  <c r="L646" i="10"/>
  <c r="K646" i="10"/>
  <c r="M646" i="10"/>
  <c r="O646" i="10"/>
  <c r="P646" i="10"/>
  <c r="J647" i="10"/>
  <c r="L647" i="10"/>
  <c r="K647" i="10"/>
  <c r="M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K652" i="10"/>
  <c r="M652" i="10"/>
  <c r="N652" i="10"/>
  <c r="O652" i="10"/>
  <c r="P652" i="10"/>
  <c r="J653" i="10"/>
  <c r="L653" i="10"/>
  <c r="K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M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N659" i="10"/>
  <c r="O659" i="10"/>
  <c r="P659" i="10"/>
  <c r="J660" i="10"/>
  <c r="L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K672" i="10"/>
  <c r="M672" i="10"/>
  <c r="O672" i="10"/>
  <c r="P672" i="10"/>
  <c r="J673" i="10"/>
  <c r="L673" i="10"/>
  <c r="K673" i="10"/>
  <c r="M673" i="10"/>
  <c r="O673" i="10"/>
  <c r="P673" i="10"/>
  <c r="J674" i="10"/>
  <c r="L674" i="10"/>
  <c r="K674" i="10"/>
  <c r="M674" i="10"/>
  <c r="N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N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N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N706" i="10"/>
  <c r="O706" i="10"/>
  <c r="P706" i="10"/>
  <c r="J707" i="10"/>
  <c r="L707" i="10"/>
  <c r="K707" i="10"/>
  <c r="M707" i="10"/>
  <c r="O707" i="10"/>
  <c r="P707" i="10"/>
  <c r="J708" i="10"/>
  <c r="L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N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N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O721" i="10"/>
  <c r="P721" i="10"/>
  <c r="J722" i="10"/>
  <c r="L722" i="10"/>
  <c r="K722" i="10"/>
  <c r="M722" i="10"/>
  <c r="N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N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N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N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N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K776" i="10"/>
  <c r="M776" i="10"/>
  <c r="O776" i="10"/>
  <c r="P776" i="10"/>
  <c r="J777" i="10"/>
  <c r="L777" i="10"/>
  <c r="K777" i="10"/>
  <c r="M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K788" i="10"/>
  <c r="M788" i="10"/>
  <c r="O788" i="10"/>
  <c r="P788" i="10"/>
  <c r="J789" i="10"/>
  <c r="L789" i="10"/>
  <c r="K789" i="10"/>
  <c r="M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N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O793" i="10"/>
  <c r="P793" i="10"/>
  <c r="J794" i="10"/>
  <c r="L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N799" i="10"/>
  <c r="O799" i="10"/>
  <c r="P799" i="10"/>
  <c r="J800" i="10"/>
  <c r="L800" i="10"/>
  <c r="K800" i="10"/>
  <c r="M800" i="10"/>
  <c r="O800" i="10"/>
  <c r="P800" i="10"/>
  <c r="J801" i="10"/>
  <c r="L801" i="10"/>
  <c r="K801" i="10"/>
  <c r="M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O805" i="10"/>
  <c r="P805" i="10"/>
  <c r="J806" i="10"/>
  <c r="L806" i="10"/>
  <c r="K806" i="10"/>
  <c r="M806" i="10"/>
  <c r="N806" i="10"/>
  <c r="O806" i="10"/>
  <c r="P806" i="10"/>
  <c r="J807" i="10"/>
  <c r="L807" i="10"/>
  <c r="K807" i="10"/>
  <c r="M807" i="10"/>
  <c r="N807" i="10"/>
  <c r="O807" i="10"/>
  <c r="P807" i="10"/>
  <c r="J808" i="10"/>
  <c r="L808" i="10"/>
  <c r="K808" i="10"/>
  <c r="M808" i="10"/>
  <c r="N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N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K820" i="10"/>
  <c r="M820" i="10"/>
  <c r="O820" i="10"/>
  <c r="P820" i="10"/>
  <c r="J821" i="10"/>
  <c r="L821" i="10"/>
  <c r="K821" i="10"/>
  <c r="M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N823" i="10"/>
  <c r="O823" i="10"/>
  <c r="P823" i="10"/>
  <c r="J824" i="10"/>
  <c r="L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O845" i="10"/>
  <c r="P845" i="10"/>
  <c r="J846" i="10"/>
  <c r="L846" i="10"/>
  <c r="K846" i="10"/>
  <c r="M846" i="10"/>
  <c r="N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N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K872" i="10"/>
  <c r="M872" i="10"/>
  <c r="O872" i="10"/>
  <c r="P872" i="10"/>
  <c r="J873" i="10"/>
  <c r="L873" i="10"/>
  <c r="K873" i="10"/>
  <c r="M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N888" i="10"/>
  <c r="O888" i="10"/>
  <c r="P888" i="10"/>
  <c r="J889" i="10"/>
  <c r="L889" i="10"/>
  <c r="K889" i="10"/>
  <c r="M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N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K896" i="10"/>
  <c r="M896" i="10"/>
  <c r="O896" i="10"/>
  <c r="P896" i="10"/>
  <c r="J897" i="10"/>
  <c r="L897" i="10"/>
  <c r="K897" i="10"/>
  <c r="M897" i="10"/>
  <c r="O897" i="10"/>
  <c r="P897" i="10"/>
  <c r="J898" i="10"/>
  <c r="L898" i="10"/>
  <c r="K898" i="10"/>
  <c r="M898" i="10"/>
  <c r="N898" i="10"/>
  <c r="O898" i="10"/>
  <c r="P898" i="10"/>
  <c r="J899" i="10"/>
  <c r="L899" i="10"/>
  <c r="K899" i="10"/>
  <c r="M899" i="10"/>
  <c r="O899" i="10"/>
  <c r="P899" i="10"/>
  <c r="J900" i="10"/>
  <c r="L900" i="10"/>
  <c r="K900" i="10"/>
  <c r="M900" i="10"/>
  <c r="N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N907" i="10"/>
  <c r="O907" i="10"/>
  <c r="P907" i="10"/>
  <c r="J908" i="10"/>
  <c r="L908" i="10"/>
  <c r="K908" i="10"/>
  <c r="M908" i="10"/>
  <c r="O908" i="10"/>
  <c r="P908" i="10"/>
  <c r="J909" i="10"/>
  <c r="L909" i="10"/>
  <c r="K909" i="10"/>
  <c r="M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N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N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K964" i="10"/>
  <c r="M964" i="10"/>
  <c r="O964" i="10"/>
  <c r="P964" i="10"/>
  <c r="J965" i="10"/>
  <c r="L965" i="10"/>
  <c r="K965" i="10"/>
  <c r="M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K972" i="10"/>
  <c r="M972" i="10"/>
  <c r="O972" i="10"/>
  <c r="P972" i="10"/>
  <c r="J973" i="10"/>
  <c r="L973" i="10"/>
  <c r="K973" i="10"/>
  <c r="M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K992" i="10"/>
  <c r="M992" i="10"/>
  <c r="O992" i="10"/>
  <c r="P992" i="10"/>
  <c r="J993" i="10"/>
  <c r="L993" i="10"/>
  <c r="K993" i="10"/>
  <c r="M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K996" i="10"/>
  <c r="M996" i="10"/>
  <c r="O996" i="10"/>
  <c r="P996" i="10"/>
  <c r="J997" i="10"/>
  <c r="L997" i="10"/>
  <c r="K997" i="10"/>
  <c r="M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K1000" i="10"/>
  <c r="M1000" i="10"/>
  <c r="N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K1004" i="10"/>
  <c r="M1004" i="10"/>
  <c r="O1004" i="10"/>
  <c r="P1004" i="10"/>
  <c r="J1005" i="10"/>
  <c r="L1005" i="10"/>
  <c r="K1005" i="10"/>
  <c r="M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N1007" i="10"/>
  <c r="O1007" i="10"/>
  <c r="P1007" i="10"/>
  <c r="J1008" i="10"/>
  <c r="L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N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N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N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N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N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N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N1083" i="10"/>
  <c r="O1083" i="10"/>
  <c r="P1083" i="10"/>
  <c r="J1084" i="10"/>
  <c r="L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K1088" i="10"/>
  <c r="M1088" i="10"/>
  <c r="N1088" i="10"/>
  <c r="O1088" i="10"/>
  <c r="P1088" i="10"/>
  <c r="J1089" i="10"/>
  <c r="L1089" i="10"/>
  <c r="K1089" i="10"/>
  <c r="M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N1093" i="10"/>
  <c r="O1093" i="10"/>
  <c r="P1093" i="10"/>
  <c r="J1094" i="10"/>
  <c r="L1094" i="10"/>
  <c r="K1094" i="10"/>
  <c r="M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K1101" i="10"/>
  <c r="M1101" i="10"/>
  <c r="N1101" i="10"/>
  <c r="O1101" i="10"/>
  <c r="P1101" i="10"/>
  <c r="J1102" i="10"/>
  <c r="L1102" i="10"/>
  <c r="K1102" i="10"/>
  <c r="M1102" i="10"/>
  <c r="N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N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N1106" i="10"/>
  <c r="O1106" i="10"/>
  <c r="P1106" i="10"/>
  <c r="J1107" i="10"/>
  <c r="L1107" i="10"/>
  <c r="K1107" i="10"/>
  <c r="M1107" i="10"/>
  <c r="N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O1118" i="10"/>
  <c r="P1118" i="10"/>
  <c r="J1119" i="10"/>
  <c r="L1119" i="10"/>
  <c r="K1119" i="10"/>
  <c r="M1119" i="10"/>
  <c r="N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N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O1131" i="10"/>
  <c r="P1131" i="10"/>
  <c r="J1132" i="10"/>
  <c r="L1132" i="10"/>
  <c r="K1132" i="10"/>
  <c r="M1132" i="10"/>
  <c r="O1132" i="10"/>
  <c r="P1132" i="10"/>
  <c r="J1133" i="10"/>
  <c r="L1133" i="10"/>
  <c r="K1133" i="10"/>
  <c r="M1133" i="10"/>
  <c r="O1133" i="10"/>
  <c r="P1133" i="10"/>
  <c r="J1134" i="10"/>
  <c r="L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K1138" i="10"/>
  <c r="M1138" i="10"/>
  <c r="O1138" i="10"/>
  <c r="P1138" i="10"/>
  <c r="J1139" i="10"/>
  <c r="L1139" i="10"/>
  <c r="K1139" i="10"/>
  <c r="M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K1142" i="10"/>
  <c r="M1142" i="10"/>
  <c r="O1142" i="10"/>
  <c r="P1142" i="10"/>
  <c r="J1143" i="10"/>
  <c r="L1143" i="10"/>
  <c r="K1143" i="10"/>
  <c r="M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K1146" i="10"/>
  <c r="M1146" i="10"/>
  <c r="O1146" i="10"/>
  <c r="P1146" i="10"/>
  <c r="J1147" i="10"/>
  <c r="L1147" i="10"/>
  <c r="K1147" i="10"/>
  <c r="M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N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N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N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K1167" i="10"/>
  <c r="M1167" i="10"/>
  <c r="N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O1177" i="10"/>
  <c r="P1177" i="10"/>
  <c r="J1178" i="10"/>
  <c r="L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N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N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N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N1212" i="10"/>
  <c r="O1212" i="10"/>
  <c r="P1212" i="10"/>
  <c r="J1213" i="10"/>
  <c r="L1213" i="10"/>
  <c r="K1213" i="10"/>
  <c r="M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N1215" i="10"/>
  <c r="O1215" i="10"/>
  <c r="P1215" i="10"/>
  <c r="J1216" i="10"/>
  <c r="L1216" i="10"/>
  <c r="K1216" i="10"/>
  <c r="M1216" i="10"/>
  <c r="O1216" i="10"/>
  <c r="P1216" i="10"/>
  <c r="J1217" i="10"/>
  <c r="L1217" i="10"/>
  <c r="K1217" i="10"/>
  <c r="M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N1220" i="10"/>
  <c r="O1220" i="10"/>
  <c r="P1220" i="10"/>
  <c r="J1221" i="10"/>
  <c r="L1221" i="10"/>
  <c r="K1221" i="10"/>
  <c r="M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N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N1230" i="10"/>
  <c r="O1230" i="10"/>
  <c r="P1230" i="10"/>
  <c r="J1231" i="10"/>
  <c r="L1231" i="10"/>
  <c r="K1231" i="10"/>
  <c r="M1231" i="10"/>
  <c r="N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N1234" i="10"/>
  <c r="O1234" i="10"/>
  <c r="P1234" i="10"/>
  <c r="J1235" i="10"/>
  <c r="L1235" i="10"/>
  <c r="K1235" i="10"/>
  <c r="M1235" i="10"/>
  <c r="N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N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N1247" i="10"/>
  <c r="O1247" i="10"/>
  <c r="P1247" i="10"/>
  <c r="J1248" i="10"/>
  <c r="L1248" i="10"/>
  <c r="K1248" i="10"/>
  <c r="M1248" i="10"/>
  <c r="N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K1252" i="10"/>
  <c r="M1252" i="10"/>
  <c r="O1252" i="10"/>
  <c r="P1252" i="10"/>
  <c r="J1253" i="10"/>
  <c r="L1253" i="10"/>
  <c r="K1253" i="10"/>
  <c r="M1253" i="10"/>
  <c r="N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N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K1260" i="10"/>
  <c r="M1260" i="10"/>
  <c r="O1260" i="10"/>
  <c r="P1260" i="10"/>
  <c r="J1261" i="10"/>
  <c r="L1261" i="10"/>
  <c r="K1261" i="10"/>
  <c r="M1261" i="10"/>
  <c r="N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O1265" i="10"/>
  <c r="P1265" i="10"/>
  <c r="J1266" i="10"/>
  <c r="L1266" i="10"/>
  <c r="K1266" i="10"/>
  <c r="M1266" i="10"/>
  <c r="N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N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N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N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N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N1290" i="10"/>
  <c r="O1290" i="10"/>
  <c r="P1290" i="10"/>
  <c r="J1291" i="10"/>
  <c r="L1291" i="10"/>
  <c r="K1291" i="10"/>
  <c r="M1291" i="10"/>
  <c r="N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K1296" i="10"/>
  <c r="M1296" i="10"/>
  <c r="O1296" i="10"/>
  <c r="P1296" i="10"/>
  <c r="J1297" i="10"/>
  <c r="L1297" i="10"/>
  <c r="K1297" i="10"/>
  <c r="M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N1300" i="10"/>
  <c r="O1300" i="10"/>
  <c r="P1300" i="10"/>
  <c r="J1301" i="10"/>
  <c r="L1301" i="10"/>
  <c r="K1301" i="10"/>
  <c r="M1301" i="10"/>
  <c r="N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N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N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N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N1310" i="10"/>
  <c r="O1310" i="10"/>
  <c r="P1310" i="10"/>
  <c r="J1311" i="10"/>
  <c r="L1311" i="10"/>
  <c r="K1311" i="10"/>
  <c r="M1311" i="10"/>
  <c r="N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N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N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N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N1320" i="10"/>
  <c r="O1320" i="10"/>
  <c r="P1320" i="10"/>
  <c r="J1321" i="10"/>
  <c r="L1321" i="10"/>
  <c r="K1321" i="10"/>
  <c r="M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N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N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N1334" i="10"/>
  <c r="O1334" i="10"/>
  <c r="P1334" i="10"/>
  <c r="J1335" i="10"/>
  <c r="L1335" i="10"/>
  <c r="K1335" i="10"/>
  <c r="M1335" i="10"/>
  <c r="N1335" i="10"/>
  <c r="O1335" i="10"/>
  <c r="P1335" i="10"/>
  <c r="J1336" i="10"/>
  <c r="L1336" i="10"/>
  <c r="K1336" i="10"/>
  <c r="M1336" i="10"/>
  <c r="N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N1340" i="10"/>
  <c r="O1340" i="10"/>
  <c r="P1340" i="10"/>
  <c r="J1341" i="10"/>
  <c r="L1341" i="10"/>
  <c r="K1341" i="10"/>
  <c r="M1341" i="10"/>
  <c r="N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N1347" i="10"/>
  <c r="O1347" i="10"/>
  <c r="P1347" i="10"/>
  <c r="J1348" i="10"/>
  <c r="L1348" i="10"/>
  <c r="K1348" i="10"/>
  <c r="M1348" i="10"/>
  <c r="N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N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N1353" i="10"/>
  <c r="O1353" i="10"/>
  <c r="P1353" i="10"/>
  <c r="J1354" i="10"/>
  <c r="L1354" i="10"/>
  <c r="K1354" i="10"/>
  <c r="M1354" i="10"/>
  <c r="N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N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N1360" i="10"/>
  <c r="O1360" i="10"/>
  <c r="P1360" i="10"/>
  <c r="J1361" i="10"/>
  <c r="L1361" i="10"/>
  <c r="K1361" i="10"/>
  <c r="M1361" i="10"/>
  <c r="N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N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N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N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O1373" i="10"/>
  <c r="P1373" i="10"/>
  <c r="J1374" i="10"/>
  <c r="L1374" i="10"/>
  <c r="K1374" i="10"/>
  <c r="M1374" i="10"/>
  <c r="N1374" i="10"/>
  <c r="O1374" i="10"/>
  <c r="P1374" i="10"/>
  <c r="J1375" i="10"/>
  <c r="L1375" i="10"/>
  <c r="K1375" i="10"/>
  <c r="M1375" i="10"/>
  <c r="N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N1377" i="10"/>
  <c r="O1377" i="10"/>
  <c r="P1377" i="10"/>
  <c r="J1378" i="10"/>
  <c r="L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N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N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N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N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N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N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M1408" i="10"/>
  <c r="N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M1416" i="10"/>
  <c r="O1416" i="10"/>
  <c r="P1416" i="10"/>
  <c r="J1417" i="10"/>
  <c r="L1417" i="10"/>
  <c r="K1417" i="10"/>
  <c r="O1417" i="10"/>
  <c r="P1417" i="10"/>
  <c r="J1418" i="10"/>
  <c r="L1418" i="10"/>
  <c r="K1418" i="10"/>
  <c r="O1418" i="10"/>
  <c r="P1418" i="10"/>
  <c r="J1419" i="10"/>
  <c r="L1419" i="10"/>
  <c r="K1419" i="10"/>
  <c r="M1419" i="10"/>
  <c r="N1419" i="10"/>
  <c r="O1419" i="10"/>
  <c r="P1419" i="10"/>
  <c r="J1420" i="10"/>
  <c r="L1420" i="10"/>
  <c r="K1420" i="10"/>
  <c r="M1420" i="10"/>
  <c r="O1420" i="10"/>
  <c r="P1420" i="10"/>
  <c r="J1421" i="10"/>
  <c r="L1421" i="10"/>
  <c r="K1421" i="10"/>
  <c r="M1421" i="10"/>
  <c r="O1421" i="10"/>
  <c r="P1421" i="10"/>
  <c r="J1422" i="10"/>
  <c r="L1422" i="10"/>
  <c r="K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M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N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O1431" i="10"/>
  <c r="P1431" i="10"/>
  <c r="J1432" i="10"/>
  <c r="L1432" i="10"/>
  <c r="K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M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N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N1448" i="10"/>
  <c r="O1448" i="10"/>
  <c r="P1448" i="10"/>
  <c r="J1449" i="10"/>
  <c r="L1449" i="10"/>
  <c r="K1449" i="10"/>
  <c r="M1449" i="10"/>
  <c r="N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O1451" i="10"/>
  <c r="P1451" i="10"/>
  <c r="J1452" i="10"/>
  <c r="L1452" i="10"/>
  <c r="K1452" i="10"/>
  <c r="O1452" i="10"/>
  <c r="P1452" i="10"/>
  <c r="J1453" i="10"/>
  <c r="L1453" i="10"/>
  <c r="K1453" i="10"/>
  <c r="O1453" i="10"/>
  <c r="P1453" i="10"/>
  <c r="J1454" i="10"/>
  <c r="L1454" i="10"/>
  <c r="K1454" i="10"/>
  <c r="M1454" i="10"/>
  <c r="O1454" i="10"/>
  <c r="P1454" i="10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P188" i="10"/>
  <c r="G9" i="39"/>
  <c r="G6" i="39"/>
  <c r="C2" i="41"/>
  <c r="L112" i="10"/>
  <c r="K7" i="10"/>
  <c r="M7" i="10"/>
  <c r="L7" i="10"/>
  <c r="N7" i="10"/>
  <c r="L172" i="10"/>
  <c r="L201" i="10"/>
  <c r="L232" i="10"/>
  <c r="L177" i="10"/>
  <c r="L202" i="10"/>
  <c r="L109" i="10"/>
  <c r="L249" i="10"/>
  <c r="L171" i="10"/>
  <c r="L127" i="10"/>
  <c r="E36" i="39"/>
  <c r="D36" i="39"/>
  <c r="J36" i="39" s="1"/>
  <c r="G36" i="39"/>
  <c r="J15" i="39"/>
  <c r="K15" i="39" s="1"/>
  <c r="I15" i="39"/>
  <c r="H15" i="39"/>
  <c r="G15" i="39"/>
  <c r="J14" i="39"/>
  <c r="I14" i="39"/>
  <c r="H14" i="39"/>
  <c r="K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K14" i="29" s="1"/>
  <c r="H14" i="29"/>
  <c r="G14" i="29"/>
  <c r="G15" i="29"/>
  <c r="C2" i="29"/>
  <c r="N1464" i="10"/>
  <c r="N1463" i="10"/>
  <c r="G138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G46" i="11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G25" i="11"/>
  <c r="I401" i="10"/>
  <c r="I423" i="10"/>
  <c r="I444" i="10"/>
  <c r="I465" i="10"/>
  <c r="I487" i="10"/>
  <c r="I508" i="10"/>
  <c r="I529" i="10"/>
  <c r="I552" i="10"/>
  <c r="G33" i="11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G132" i="11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G104" i="11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G44" i="11"/>
  <c r="I422" i="10"/>
  <c r="I442" i="10"/>
  <c r="I466" i="10"/>
  <c r="I486" i="10"/>
  <c r="I506" i="10"/>
  <c r="I530" i="10"/>
  <c r="I551" i="10"/>
  <c r="G81" i="11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G100" i="11"/>
  <c r="I83" i="10"/>
  <c r="I111" i="10"/>
  <c r="I146" i="10"/>
  <c r="I170" i="10"/>
  <c r="I189" i="10"/>
  <c r="I205" i="10"/>
  <c r="G18" i="11"/>
  <c r="I225" i="10"/>
  <c r="I276" i="10"/>
  <c r="I305" i="10"/>
  <c r="I331" i="10"/>
  <c r="I363" i="10"/>
  <c r="I391" i="10"/>
  <c r="I417" i="10"/>
  <c r="I449" i="10"/>
  <c r="I476" i="10"/>
  <c r="I503" i="10"/>
  <c r="I536" i="10"/>
  <c r="G74" i="11"/>
  <c r="I562" i="10"/>
  <c r="I660" i="10"/>
  <c r="I686" i="10"/>
  <c r="I712" i="10"/>
  <c r="I744" i="10"/>
  <c r="G35" i="11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G29" i="11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G32" i="11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G89" i="11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G79" i="11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G133" i="11"/>
  <c r="I352" i="10"/>
  <c r="I385" i="10"/>
  <c r="G26" i="11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G112" i="11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G88" i="11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G80" i="11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G28" i="11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G30" i="11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G83" i="11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G31" i="11"/>
  <c r="I565" i="10"/>
  <c r="I667" i="10"/>
  <c r="G75" i="11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G27" i="11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G105" i="11"/>
  <c r="I578" i="10"/>
  <c r="I670" i="10"/>
  <c r="G108" i="11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G71" i="11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G87" i="11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G130" i="11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G82" i="11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G86" i="11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G69" i="11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45" i="11"/>
  <c r="I1220" i="10"/>
  <c r="I1219" i="10"/>
  <c r="I9" i="10"/>
  <c r="G116" i="11"/>
  <c r="P191" i="10"/>
  <c r="P189" i="10"/>
  <c r="P193" i="10"/>
  <c r="P190" i="10"/>
  <c r="P7" i="10"/>
  <c r="P192" i="10"/>
  <c r="P195" i="10"/>
  <c r="P194" i="10"/>
  <c r="L237" i="10"/>
  <c r="L31" i="10"/>
  <c r="N31" i="10"/>
  <c r="L128" i="10"/>
  <c r="L108" i="10"/>
  <c r="L111" i="10"/>
  <c r="L204" i="10"/>
  <c r="L203" i="10"/>
  <c r="L126" i="10"/>
  <c r="L123" i="10"/>
  <c r="N123" i="10"/>
  <c r="L200" i="10"/>
  <c r="L176" i="10"/>
  <c r="L205" i="10"/>
  <c r="L224" i="10"/>
  <c r="N224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O9" i="54"/>
  <c r="G6" i="29"/>
  <c r="G7" i="39"/>
  <c r="G9" i="29"/>
  <c r="N1227" i="10"/>
  <c r="N1098" i="10"/>
  <c r="N1080" i="10"/>
  <c r="N1016" i="10"/>
  <c r="N1008" i="10"/>
  <c r="L129" i="11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N145" i="10"/>
  <c r="M227" i="10"/>
  <c r="M1417" i="10"/>
  <c r="M1405" i="10"/>
  <c r="M146" i="10"/>
  <c r="M223" i="10"/>
  <c r="M144" i="10"/>
  <c r="M140" i="10"/>
  <c r="M243" i="10"/>
  <c r="M271" i="10"/>
  <c r="M142" i="10"/>
  <c r="M197" i="10"/>
  <c r="N197" i="10"/>
  <c r="M230" i="10"/>
  <c r="M192" i="10"/>
  <c r="M119" i="10"/>
  <c r="N119" i="10"/>
  <c r="M1432" i="10"/>
  <c r="M118" i="10"/>
  <c r="M1413" i="10"/>
  <c r="M222" i="10"/>
  <c r="M225" i="10"/>
  <c r="P80" i="10"/>
  <c r="N1279" i="10"/>
  <c r="N1298" i="10"/>
  <c r="N1051" i="10"/>
  <c r="N1043" i="10"/>
  <c r="N1096" i="10"/>
  <c r="P13" i="10"/>
  <c r="G8" i="29"/>
  <c r="N1359" i="10"/>
  <c r="N126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67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/>
  <c r="L9" i="10"/>
  <c r="N1386" i="10"/>
  <c r="N1346" i="10"/>
  <c r="N1326" i="10"/>
  <c r="N1276" i="10"/>
  <c r="N1260" i="10"/>
  <c r="N1218" i="10"/>
  <c r="N1185" i="10"/>
  <c r="N1139" i="10"/>
  <c r="N1454" i="10"/>
  <c r="N1319" i="10"/>
  <c r="N1229" i="10"/>
  <c r="L86" i="10"/>
  <c r="N86" i="10"/>
  <c r="L45" i="10"/>
  <c r="L29" i="10"/>
  <c r="N29" i="10"/>
  <c r="L117" i="10"/>
  <c r="N117" i="10"/>
  <c r="L91" i="10"/>
  <c r="N91" i="10"/>
  <c r="N1327" i="10"/>
  <c r="N1237" i="10"/>
  <c r="N1211" i="10"/>
  <c r="N1164" i="10"/>
  <c r="N1145" i="10"/>
  <c r="N1144" i="10"/>
  <c r="N1041" i="10"/>
  <c r="N972" i="10"/>
  <c r="N851" i="10"/>
  <c r="N842" i="10"/>
  <c r="N1318" i="10"/>
  <c r="N1304" i="10"/>
  <c r="N1268" i="10"/>
  <c r="N1254" i="10"/>
  <c r="N1246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277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329" i="10"/>
  <c r="N1214" i="10"/>
  <c r="N1207" i="10"/>
  <c r="N1186" i="10"/>
  <c r="N1166" i="10"/>
  <c r="L80" i="10"/>
  <c r="N80" i="10"/>
  <c r="L208" i="10"/>
  <c r="L257" i="10"/>
  <c r="L242" i="10"/>
  <c r="L186" i="10"/>
  <c r="N186" i="10"/>
  <c r="L246" i="10"/>
  <c r="L269" i="10"/>
  <c r="L256" i="10"/>
  <c r="L240" i="10"/>
  <c r="L137" i="10"/>
  <c r="N137" i="10"/>
  <c r="L93" i="10"/>
  <c r="N93" i="10"/>
  <c r="L90" i="10"/>
  <c r="N90" i="10"/>
  <c r="L85" i="10"/>
  <c r="N85" i="10"/>
  <c r="L217" i="10"/>
  <c r="N217" i="10"/>
  <c r="L233" i="10"/>
  <c r="L135" i="10"/>
  <c r="N135" i="10"/>
  <c r="L120" i="10"/>
  <c r="N120" i="10"/>
  <c r="L225" i="10"/>
  <c r="N225" i="10"/>
  <c r="L241" i="10"/>
  <c r="L268" i="10"/>
  <c r="L146" i="10"/>
  <c r="L222" i="10"/>
  <c r="N222" i="10"/>
  <c r="L235" i="10"/>
  <c r="L181" i="10"/>
  <c r="L141" i="10"/>
  <c r="N141" i="10"/>
  <c r="L228" i="10"/>
  <c r="N228" i="10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56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85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/>
  <c r="M98" i="10"/>
  <c r="M606" i="10"/>
  <c r="N606" i="10"/>
  <c r="M183" i="10"/>
  <c r="M99" i="10"/>
  <c r="M314" i="10"/>
  <c r="N314" i="10"/>
  <c r="M639" i="10"/>
  <c r="N639" i="10"/>
  <c r="M598" i="10"/>
  <c r="N598" i="10"/>
  <c r="M193" i="10"/>
  <c r="M106" i="10"/>
  <c r="N106" i="10"/>
  <c r="M260" i="10"/>
  <c r="M102" i="10"/>
  <c r="N102" i="10"/>
  <c r="M1422" i="10"/>
  <c r="N1422" i="10"/>
  <c r="M1431" i="10"/>
  <c r="N1431" i="10"/>
  <c r="M315" i="10"/>
  <c r="N315" i="10"/>
  <c r="M105" i="10"/>
  <c r="N105" i="10"/>
  <c r="M100" i="10"/>
  <c r="M1438" i="10"/>
  <c r="M272" i="10"/>
  <c r="N272" i="10"/>
  <c r="M607" i="10"/>
  <c r="M188" i="10"/>
  <c r="M103" i="10"/>
  <c r="M361" i="10"/>
  <c r="N361" i="10"/>
  <c r="M597" i="10"/>
  <c r="N597" i="10"/>
  <c r="M108" i="10"/>
  <c r="N108" i="10"/>
  <c r="M1418" i="10"/>
  <c r="N1418" i="10"/>
  <c r="M360" i="10"/>
  <c r="N360" i="10"/>
  <c r="M104" i="10"/>
  <c r="M97" i="10"/>
  <c r="M556" i="10"/>
  <c r="N556" i="10"/>
  <c r="M147" i="10"/>
  <c r="M259" i="10"/>
  <c r="M245" i="10"/>
  <c r="M1451" i="10"/>
  <c r="N1451" i="10"/>
  <c r="M101" i="10"/>
  <c r="N101" i="10"/>
  <c r="M107" i="10"/>
  <c r="N107" i="10"/>
  <c r="M273" i="10"/>
  <c r="N273" i="10"/>
  <c r="M557" i="10"/>
  <c r="N557" i="10"/>
  <c r="M198" i="10"/>
  <c r="N198" i="10"/>
  <c r="M1435" i="10"/>
  <c r="M244" i="10"/>
  <c r="M231" i="10"/>
  <c r="G17" i="11"/>
  <c r="G106" i="11"/>
  <c r="G72" i="11"/>
  <c r="G24" i="11"/>
  <c r="G78" i="11"/>
  <c r="N1362" i="10"/>
  <c r="N1357" i="10"/>
  <c r="N1349" i="10"/>
  <c r="N1332" i="10"/>
  <c r="N1316" i="10"/>
  <c r="N1309" i="10"/>
  <c r="N1258" i="10"/>
  <c r="G137" i="11"/>
  <c r="G16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G107" i="11"/>
  <c r="G73" i="11"/>
  <c r="N1430" i="10"/>
  <c r="N1390" i="10"/>
  <c r="N1352" i="10"/>
  <c r="N1344" i="10"/>
  <c r="N1337" i="10"/>
  <c r="N1307" i="10"/>
  <c r="N146" i="10"/>
  <c r="G101" i="11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/>
  <c r="L100" i="10"/>
  <c r="N100" i="10"/>
  <c r="L261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59" i="10"/>
  <c r="N259" i="10"/>
  <c r="L13" i="10"/>
  <c r="N13" i="10"/>
  <c r="L231" i="10"/>
  <c r="N231" i="10"/>
  <c r="L11" i="10"/>
  <c r="N11" i="10"/>
  <c r="L18" i="10"/>
  <c r="N18" i="10"/>
  <c r="L260" i="10"/>
  <c r="N260" i="10"/>
  <c r="L52" i="10"/>
  <c r="N52" i="10"/>
  <c r="L12" i="10"/>
  <c r="N12" i="10"/>
  <c r="L218" i="10"/>
  <c r="N218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4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1" i="10"/>
  <c r="N221" i="10"/>
  <c r="P200" i="10"/>
  <c r="L114" i="10"/>
  <c r="N114" i="10"/>
  <c r="L230" i="10"/>
  <c r="N230" i="10"/>
  <c r="L213" i="10"/>
  <c r="N213" i="10"/>
  <c r="L116" i="10"/>
  <c r="N116" i="10"/>
  <c r="L76" i="10"/>
  <c r="N76" i="10"/>
  <c r="L229" i="10"/>
  <c r="N229" i="10"/>
  <c r="L131" i="10"/>
  <c r="L25" i="10"/>
  <c r="N25" i="10"/>
  <c r="L92" i="10"/>
  <c r="N92" i="10"/>
  <c r="L60" i="10"/>
  <c r="N60" i="10"/>
  <c r="L14" i="10"/>
  <c r="N14" i="10"/>
  <c r="N1389" i="10"/>
  <c r="N1181" i="10"/>
  <c r="L73" i="10"/>
  <c r="N73" i="10"/>
  <c r="L81" i="10"/>
  <c r="N81" i="10"/>
  <c r="L219" i="10"/>
  <c r="N219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3" i="10"/>
  <c r="N1205" i="10"/>
  <c r="N1179" i="10"/>
  <c r="N1162" i="10"/>
  <c r="L258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7" i="10"/>
  <c r="N227" i="10"/>
  <c r="L113" i="10"/>
  <c r="N113" i="10"/>
  <c r="L209" i="10"/>
  <c r="L94" i="10"/>
  <c r="N94" i="10"/>
  <c r="L140" i="10"/>
  <c r="N140" i="10"/>
  <c r="L139" i="10"/>
  <c r="N139" i="10"/>
  <c r="N607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3" i="10"/>
  <c r="N243" i="10"/>
  <c r="L220" i="10"/>
  <c r="N220" i="10"/>
  <c r="L75" i="10"/>
  <c r="N75" i="10"/>
  <c r="L118" i="10"/>
  <c r="N118" i="10"/>
  <c r="L212" i="10"/>
  <c r="N212" i="10"/>
  <c r="L124" i="10"/>
  <c r="N124" i="10"/>
  <c r="L226" i="10"/>
  <c r="N226" i="10"/>
  <c r="L30" i="10"/>
  <c r="N30" i="10"/>
  <c r="L16" i="10"/>
  <c r="N16" i="10"/>
  <c r="L55" i="10"/>
  <c r="N55" i="10"/>
  <c r="L248" i="10"/>
  <c r="L63" i="10"/>
  <c r="N63" i="10"/>
  <c r="L39" i="10"/>
  <c r="N1432" i="10"/>
  <c r="N1372" i="10"/>
  <c r="N1178" i="10"/>
  <c r="G128" i="11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G49" i="11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G129" i="11"/>
  <c r="G92" i="11"/>
  <c r="A91" i="11" s="1"/>
  <c r="G98" i="11"/>
  <c r="L223" i="10"/>
  <c r="N223" i="10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/>
  <c r="L244" i="10"/>
  <c r="N244" i="10"/>
  <c r="L270" i="10"/>
  <c r="L236" i="10"/>
  <c r="N725" i="10"/>
  <c r="N713" i="10"/>
  <c r="L271" i="10"/>
  <c r="N271" i="10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N1435" i="10"/>
  <c r="C274" i="29"/>
  <c r="D274" i="29" s="1"/>
  <c r="C313" i="29"/>
  <c r="D313" i="29" s="1"/>
  <c r="E313" i="29" s="1"/>
  <c r="C232" i="29"/>
  <c r="D232" i="29" s="1"/>
  <c r="C229" i="29"/>
  <c r="D229" i="29" s="1"/>
  <c r="C292" i="29"/>
  <c r="D292" i="29" s="1"/>
  <c r="C256" i="29"/>
  <c r="D256" i="29" s="1"/>
  <c r="E256" i="29" s="1"/>
  <c r="C288" i="29"/>
  <c r="D288" i="29" s="1"/>
  <c r="F288" i="29" s="1"/>
  <c r="C321" i="29"/>
  <c r="D321" i="29" s="1"/>
  <c r="C285" i="29"/>
  <c r="D285" i="29" s="1"/>
  <c r="C247" i="29"/>
  <c r="D247" i="29" s="1"/>
  <c r="F247" i="29" s="1"/>
  <c r="C233" i="29"/>
  <c r="D233" i="29" s="1"/>
  <c r="C303" i="29"/>
  <c r="D303" i="29" s="1"/>
  <c r="E303" i="29" s="1"/>
  <c r="C300" i="29"/>
  <c r="D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C308" i="29"/>
  <c r="D308" i="29" s="1"/>
  <c r="E308" i="29" s="1"/>
  <c r="C311" i="29"/>
  <c r="D311" i="29" s="1"/>
  <c r="C281" i="29"/>
  <c r="D281" i="29" s="1"/>
  <c r="C244" i="29"/>
  <c r="D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C245" i="29"/>
  <c r="D245" i="29" s="1"/>
  <c r="F245" i="29" s="1"/>
  <c r="C260" i="29"/>
  <c r="D260" i="29" s="1"/>
  <c r="C283" i="29"/>
  <c r="D283" i="29" s="1"/>
  <c r="C279" i="29"/>
  <c r="D279" i="29" s="1"/>
  <c r="C289" i="29"/>
  <c r="D289" i="29" s="1"/>
  <c r="E289" i="29" s="1"/>
  <c r="C305" i="29"/>
  <c r="D305" i="29" s="1"/>
  <c r="C309" i="29"/>
  <c r="D309" i="29" s="1"/>
  <c r="F309" i="29" s="1"/>
  <c r="C227" i="29"/>
  <c r="D227" i="29" s="1"/>
  <c r="C284" i="29"/>
  <c r="D284" i="29" s="1"/>
  <c r="E284" i="29" s="1"/>
  <c r="C265" i="29"/>
  <c r="D265" i="29" s="1"/>
  <c r="C318" i="29"/>
  <c r="D318" i="29" s="1"/>
  <c r="E318" i="29" s="1"/>
  <c r="C267" i="29"/>
  <c r="D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C268" i="29"/>
  <c r="D268" i="29" s="1"/>
  <c r="F268" i="29" s="1"/>
  <c r="C234" i="29"/>
  <c r="D234" i="29" s="1"/>
  <c r="C253" i="29"/>
  <c r="D253" i="29" s="1"/>
  <c r="E253" i="29" s="1"/>
  <c r="C277" i="29"/>
  <c r="D277" i="29" s="1"/>
  <c r="C302" i="29"/>
  <c r="D302" i="29" s="1"/>
  <c r="C286" i="29"/>
  <c r="D286" i="29" s="1"/>
  <c r="C315" i="29"/>
  <c r="D315" i="29" s="1"/>
  <c r="E315" i="29" s="1"/>
  <c r="C314" i="29"/>
  <c r="D314" i="29" s="1"/>
  <c r="N9" i="10"/>
  <c r="C228" i="29"/>
  <c r="D228" i="29" s="1"/>
  <c r="E228" i="29" s="1"/>
  <c r="C252" i="29"/>
  <c r="D252" i="29" s="1"/>
  <c r="C296" i="29"/>
  <c r="D296" i="29" s="1"/>
  <c r="F296" i="29" s="1"/>
  <c r="C299" i="29"/>
  <c r="D299" i="29" s="1"/>
  <c r="C316" i="29"/>
  <c r="D316" i="29" s="1"/>
  <c r="E316" i="29" s="1"/>
  <c r="C275" i="29"/>
  <c r="D275" i="29" s="1"/>
  <c r="C317" i="29"/>
  <c r="D317" i="29" s="1"/>
  <c r="F317" i="29" s="1"/>
  <c r="C250" i="29"/>
  <c r="D250" i="29" s="1"/>
  <c r="C261" i="29"/>
  <c r="D261" i="29" s="1"/>
  <c r="C278" i="29"/>
  <c r="D278" i="29" s="1"/>
  <c r="C235" i="29"/>
  <c r="D235" i="29" s="1"/>
  <c r="E235" i="29" s="1"/>
  <c r="C264" i="29"/>
  <c r="D264" i="29" s="1"/>
  <c r="C270" i="29"/>
  <c r="D270" i="29" s="1"/>
  <c r="C287" i="29"/>
  <c r="D287" i="29" s="1"/>
  <c r="E287" i="29" s="1"/>
  <c r="C236" i="29"/>
  <c r="D236" i="29" s="1"/>
  <c r="F236" i="29" s="1"/>
  <c r="C298" i="29"/>
  <c r="D298" i="29" s="1"/>
  <c r="C293" i="29"/>
  <c r="D293" i="29" s="1"/>
  <c r="C263" i="29"/>
  <c r="D263" i="29" s="1"/>
  <c r="C246" i="29"/>
  <c r="D246" i="29" s="1"/>
  <c r="E246" i="29" s="1"/>
  <c r="C251" i="29"/>
  <c r="D251" i="29" s="1"/>
  <c r="N1445" i="10"/>
  <c r="N1441" i="10"/>
  <c r="N1436" i="10"/>
  <c r="N1420" i="10"/>
  <c r="N1404" i="10"/>
  <c r="N1400" i="10"/>
  <c r="N1388" i="10"/>
  <c r="N1384" i="10"/>
  <c r="G54" i="11"/>
  <c r="G95" i="11"/>
  <c r="G64" i="11"/>
  <c r="G62" i="11"/>
  <c r="G40" i="11"/>
  <c r="G56" i="11"/>
  <c r="N1345" i="10"/>
  <c r="G63" i="11"/>
  <c r="G55" i="11"/>
  <c r="G96" i="11"/>
  <c r="G43" i="11"/>
  <c r="G60" i="11"/>
  <c r="G39" i="11"/>
  <c r="G53" i="11"/>
  <c r="G94" i="11"/>
  <c r="G41" i="11"/>
  <c r="G57" i="11"/>
  <c r="N1333" i="10"/>
  <c r="N1224" i="10"/>
  <c r="G58" i="11"/>
  <c r="G38" i="11"/>
  <c r="G93" i="11"/>
  <c r="G52" i="11"/>
  <c r="G42" i="11"/>
  <c r="N1338" i="10"/>
  <c r="N1225" i="10"/>
  <c r="G99" i="11"/>
  <c r="G48" i="11"/>
  <c r="G68" i="11"/>
  <c r="G45" i="11"/>
  <c r="G65" i="11"/>
  <c r="G61" i="11"/>
  <c r="G66" i="11"/>
  <c r="G59" i="11"/>
  <c r="G47" i="11"/>
  <c r="G67" i="11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/>
  <c r="L144" i="10"/>
  <c r="C324" i="29"/>
  <c r="D324" i="29" s="1"/>
  <c r="L147" i="10"/>
  <c r="N147" i="10"/>
  <c r="P204" i="10"/>
  <c r="C75" i="39"/>
  <c r="D75" i="39" s="1"/>
  <c r="L188" i="10"/>
  <c r="N188" i="10"/>
  <c r="L183" i="10"/>
  <c r="N183" i="10"/>
  <c r="A11" i="54"/>
  <c r="O10" i="54"/>
  <c r="B31" i="54"/>
  <c r="B32" i="54"/>
  <c r="C323" i="29"/>
  <c r="D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C60" i="39"/>
  <c r="D60" i="39" s="1"/>
  <c r="E60" i="39" s="1"/>
  <c r="C58" i="39"/>
  <c r="D58" i="39" s="1"/>
  <c r="E58" i="39" s="1"/>
  <c r="C343" i="29"/>
  <c r="D343" i="29" s="1"/>
  <c r="E343" i="29" s="1"/>
  <c r="C237" i="29"/>
  <c r="D237" i="29" s="1"/>
  <c r="E237" i="29" s="1"/>
  <c r="C242" i="29"/>
  <c r="D242" i="29" s="1"/>
  <c r="C272" i="29"/>
  <c r="D272" i="29" s="1"/>
  <c r="F272" i="29" s="1"/>
  <c r="C307" i="29"/>
  <c r="D307" i="29" s="1"/>
  <c r="E307" i="29" s="1"/>
  <c r="C258" i="29"/>
  <c r="D258" i="29" s="1"/>
  <c r="F258" i="29" s="1"/>
  <c r="C312" i="29"/>
  <c r="D312" i="29" s="1"/>
  <c r="E312" i="29" s="1"/>
  <c r="C241" i="29"/>
  <c r="D241" i="29" s="1"/>
  <c r="F241" i="29" s="1"/>
  <c r="C248" i="29"/>
  <c r="D248" i="29" s="1"/>
  <c r="F248" i="29" s="1"/>
  <c r="C295" i="29"/>
  <c r="D295" i="29" s="1"/>
  <c r="C297" i="29"/>
  <c r="D297" i="29" s="1"/>
  <c r="E297" i="29" s="1"/>
  <c r="C231" i="29"/>
  <c r="D231" i="29" s="1"/>
  <c r="C319" i="29"/>
  <c r="D319" i="29" s="1"/>
  <c r="F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F238" i="29" s="1"/>
  <c r="C257" i="29"/>
  <c r="D257" i="29" s="1"/>
  <c r="F257" i="29" s="1"/>
  <c r="C291" i="29"/>
  <c r="D291" i="29" s="1"/>
  <c r="F291" i="29" s="1"/>
  <c r="C225" i="29"/>
  <c r="D225" i="29" s="1"/>
  <c r="C259" i="29"/>
  <c r="D259" i="29" s="1"/>
  <c r="E259" i="29" s="1"/>
  <c r="C226" i="29"/>
  <c r="D226" i="29" s="1"/>
  <c r="C301" i="29"/>
  <c r="D301" i="29" s="1"/>
  <c r="E301" i="29" s="1"/>
  <c r="C262" i="29"/>
  <c r="D262" i="29" s="1"/>
  <c r="C230" i="29"/>
  <c r="D230" i="29" s="1"/>
  <c r="E230" i="29" s="1"/>
  <c r="C320" i="29"/>
  <c r="D320" i="29" s="1"/>
  <c r="E320" i="29" s="1"/>
  <c r="C352" i="29"/>
  <c r="D352" i="29" s="1"/>
  <c r="E352" i="29" s="1"/>
  <c r="C334" i="29"/>
  <c r="D334" i="29" s="1"/>
  <c r="E334" i="29" s="1"/>
  <c r="C341" i="29"/>
  <c r="D341" i="29" s="1"/>
  <c r="C353" i="29"/>
  <c r="D353" i="29" s="1"/>
  <c r="E353" i="29" s="1"/>
  <c r="C328" i="29"/>
  <c r="D328" i="29" s="1"/>
  <c r="C365" i="29"/>
  <c r="D365" i="29" s="1"/>
  <c r="E365" i="29" s="1"/>
  <c r="C350" i="29"/>
  <c r="D350" i="29" s="1"/>
  <c r="F350" i="29" s="1"/>
  <c r="C326" i="29"/>
  <c r="D326" i="29" s="1"/>
  <c r="C337" i="29"/>
  <c r="D337" i="29" s="1"/>
  <c r="C62" i="39"/>
  <c r="D62" i="39" s="1"/>
  <c r="E62" i="39" s="1"/>
  <c r="C65" i="39"/>
  <c r="D65" i="39" s="1"/>
  <c r="C331" i="29"/>
  <c r="D331" i="29" s="1"/>
  <c r="C364" i="29"/>
  <c r="D364" i="29" s="1"/>
  <c r="C714" i="41"/>
  <c r="D714" i="41" s="1"/>
  <c r="E714" i="41" s="1"/>
  <c r="C339" i="29"/>
  <c r="D339" i="29" s="1"/>
  <c r="F339" i="29" s="1"/>
  <c r="C329" i="29"/>
  <c r="D329" i="29" s="1"/>
  <c r="E329" i="29" s="1"/>
  <c r="C373" i="29"/>
  <c r="D373" i="29" s="1"/>
  <c r="C369" i="29"/>
  <c r="D369" i="29" s="1"/>
  <c r="E369" i="29" s="1"/>
  <c r="C372" i="29"/>
  <c r="D372" i="29" s="1"/>
  <c r="E372" i="29" s="1"/>
  <c r="C67" i="39"/>
  <c r="D67" i="39" s="1"/>
  <c r="C73" i="39"/>
  <c r="D73" i="39" s="1"/>
  <c r="N144" i="10"/>
  <c r="C363" i="29"/>
  <c r="D363" i="29" s="1"/>
  <c r="E363" i="29" s="1"/>
  <c r="C346" i="29"/>
  <c r="D346" i="29" s="1"/>
  <c r="C358" i="29"/>
  <c r="D358" i="29" s="1"/>
  <c r="F358" i="29" s="1"/>
  <c r="C371" i="29"/>
  <c r="D371" i="29" s="1"/>
  <c r="E371" i="29" s="1"/>
  <c r="C351" i="29"/>
  <c r="D351" i="29" s="1"/>
  <c r="F351" i="29" s="1"/>
  <c r="C340" i="29"/>
  <c r="D340" i="29" s="1"/>
  <c r="F340" i="29" s="1"/>
  <c r="C359" i="29"/>
  <c r="D359" i="29" s="1"/>
  <c r="E359" i="29" s="1"/>
  <c r="C330" i="29"/>
  <c r="D330" i="29" s="1"/>
  <c r="E330" i="29" s="1"/>
  <c r="C356" i="29"/>
  <c r="D356" i="29" s="1"/>
  <c r="E356" i="29" s="1"/>
  <c r="C355" i="29"/>
  <c r="D355" i="29" s="1"/>
  <c r="F355" i="29" s="1"/>
  <c r="C333" i="29"/>
  <c r="D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C325" i="29"/>
  <c r="D325" i="29" s="1"/>
  <c r="F325" i="29" s="1"/>
  <c r="C342" i="29"/>
  <c r="D342" i="29" s="1"/>
  <c r="E342" i="29" s="1"/>
  <c r="C338" i="29"/>
  <c r="D338" i="29" s="1"/>
  <c r="C64" i="39"/>
  <c r="D64" i="39" s="1"/>
  <c r="C69" i="39"/>
  <c r="D69" i="39" s="1"/>
  <c r="C70" i="39"/>
  <c r="D70" i="39" s="1"/>
  <c r="C66" i="39"/>
  <c r="D66" i="39" s="1"/>
  <c r="C76" i="39"/>
  <c r="D76" i="39" s="1"/>
  <c r="E76" i="39" s="1"/>
  <c r="C74" i="39"/>
  <c r="D74" i="39" s="1"/>
  <c r="C68" i="39"/>
  <c r="D68" i="39" s="1"/>
  <c r="C72" i="39"/>
  <c r="D72" i="39" s="1"/>
  <c r="E72" i="39" s="1"/>
  <c r="C332" i="29"/>
  <c r="D332" i="29" s="1"/>
  <c r="E332" i="29" s="1"/>
  <c r="C370" i="29"/>
  <c r="D370" i="29" s="1"/>
  <c r="E370" i="29" s="1"/>
  <c r="C357" i="29"/>
  <c r="D357" i="29" s="1"/>
  <c r="C361" i="29"/>
  <c r="D361" i="29" s="1"/>
  <c r="C336" i="29"/>
  <c r="D336" i="29" s="1"/>
  <c r="F336" i="29" s="1"/>
  <c r="C349" i="29"/>
  <c r="D349" i="29" s="1"/>
  <c r="C368" i="29"/>
  <c r="D368" i="29" s="1"/>
  <c r="C327" i="29"/>
  <c r="D327" i="29" s="1"/>
  <c r="E327" i="29" s="1"/>
  <c r="K6" i="10"/>
  <c r="C354" i="29"/>
  <c r="D354" i="29" s="1"/>
  <c r="E354" i="29" s="1"/>
  <c r="C63" i="39"/>
  <c r="D63" i="39" s="1"/>
  <c r="C71" i="39"/>
  <c r="D71" i="39" s="1"/>
  <c r="E71" i="39" s="1"/>
  <c r="C345" i="29"/>
  <c r="D345" i="29" s="1"/>
  <c r="O11" i="54"/>
  <c r="A12" i="54"/>
  <c r="M38" i="10"/>
  <c r="N38" i="10"/>
  <c r="M270" i="10"/>
  <c r="N270" i="10"/>
  <c r="M205" i="10"/>
  <c r="N205" i="10"/>
  <c r="M180" i="10"/>
  <c r="N180" i="10"/>
  <c r="M236" i="10"/>
  <c r="N236" i="10"/>
  <c r="M258" i="10"/>
  <c r="N258" i="10"/>
  <c r="M185" i="10"/>
  <c r="N185" i="10"/>
  <c r="M248" i="10"/>
  <c r="N248" i="10"/>
  <c r="M234" i="10"/>
  <c r="N234" i="10"/>
  <c r="M242" i="10"/>
  <c r="N242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3" i="10"/>
  <c r="N233" i="10"/>
  <c r="M181" i="10"/>
  <c r="N181" i="10"/>
  <c r="M204" i="10"/>
  <c r="N204" i="10"/>
  <c r="M206" i="10"/>
  <c r="N206" i="10"/>
  <c r="M621" i="10"/>
  <c r="N621" i="10"/>
  <c r="M625" i="10"/>
  <c r="N625" i="10"/>
  <c r="M642" i="10"/>
  <c r="N642" i="10"/>
  <c r="M184" i="10"/>
  <c r="N184" i="10"/>
  <c r="M241" i="10"/>
  <c r="N241" i="10"/>
  <c r="M592" i="10"/>
  <c r="N592" i="10"/>
  <c r="M191" i="10"/>
  <c r="N191" i="10"/>
  <c r="M351" i="10"/>
  <c r="N351" i="10"/>
  <c r="M269" i="10"/>
  <c r="N269" i="10"/>
  <c r="M619" i="10"/>
  <c r="N619" i="10"/>
  <c r="M235" i="10"/>
  <c r="N235" i="10"/>
  <c r="M587" i="10"/>
  <c r="N587" i="10"/>
  <c r="M490" i="10"/>
  <c r="N490" i="10"/>
  <c r="M338" i="10"/>
  <c r="N338" i="10"/>
  <c r="M293" i="10"/>
  <c r="N293" i="10"/>
  <c r="M563" i="10"/>
  <c r="N563" i="10"/>
  <c r="M476" i="10"/>
  <c r="N476" i="10"/>
  <c r="M456" i="10"/>
  <c r="N456" i="10"/>
  <c r="M336" i="10"/>
  <c r="N336" i="10"/>
  <c r="M594" i="10"/>
  <c r="N594" i="10"/>
  <c r="M604" i="10"/>
  <c r="N604" i="10"/>
  <c r="M407" i="10"/>
  <c r="N407" i="10"/>
  <c r="M165" i="10"/>
  <c r="N165" i="10"/>
  <c r="M329" i="10"/>
  <c r="N329" i="10"/>
  <c r="M413" i="10"/>
  <c r="N413" i="10"/>
  <c r="M463" i="10"/>
  <c r="N463" i="10"/>
  <c r="M279" i="10"/>
  <c r="N279" i="10"/>
  <c r="M169" i="10"/>
  <c r="N169" i="10"/>
  <c r="M237" i="10"/>
  <c r="N237" i="10"/>
  <c r="M200" i="10"/>
  <c r="N200" i="10"/>
  <c r="M469" i="10"/>
  <c r="N469" i="10"/>
  <c r="M559" i="10"/>
  <c r="N559" i="10"/>
  <c r="M333" i="10"/>
  <c r="N333" i="10"/>
  <c r="M419" i="10"/>
  <c r="N419" i="10"/>
  <c r="M354" i="10"/>
  <c r="N354" i="10"/>
  <c r="M549" i="10"/>
  <c r="N549" i="10"/>
  <c r="M128" i="10"/>
  <c r="N128" i="10"/>
  <c r="M628" i="10"/>
  <c r="N628" i="10"/>
  <c r="M159" i="10"/>
  <c r="N159" i="10"/>
  <c r="M322" i="10"/>
  <c r="N322" i="10"/>
  <c r="M162" i="10"/>
  <c r="N162" i="10"/>
  <c r="M155" i="10"/>
  <c r="N155" i="10"/>
  <c r="M421" i="10"/>
  <c r="N421" i="10"/>
  <c r="M473" i="10"/>
  <c r="N473" i="10"/>
  <c r="M327" i="10"/>
  <c r="N327" i="10"/>
  <c r="M525" i="10"/>
  <c r="N525" i="10"/>
  <c r="M608" i="10"/>
  <c r="N608" i="10"/>
  <c r="M536" i="10"/>
  <c r="N536" i="10"/>
  <c r="M590" i="10"/>
  <c r="N590" i="10"/>
  <c r="M367" i="10"/>
  <c r="N367" i="10"/>
  <c r="M365" i="10"/>
  <c r="N365" i="10"/>
  <c r="M1453" i="10"/>
  <c r="N1453" i="10"/>
  <c r="M374" i="10"/>
  <c r="N374" i="10"/>
  <c r="M167" i="10"/>
  <c r="N167" i="10"/>
  <c r="M283" i="10"/>
  <c r="N283" i="10"/>
  <c r="M291" i="10"/>
  <c r="N291" i="10"/>
  <c r="M578" i="10"/>
  <c r="N578" i="10"/>
  <c r="M545" i="10"/>
  <c r="N545" i="10"/>
  <c r="M518" i="10"/>
  <c r="N518" i="10"/>
  <c r="M464" i="10"/>
  <c r="N464" i="10"/>
  <c r="M385" i="10"/>
  <c r="N385" i="10"/>
  <c r="M381" i="10"/>
  <c r="N381" i="10"/>
  <c r="M392" i="10"/>
  <c r="N392" i="10"/>
  <c r="M250" i="10"/>
  <c r="N250" i="10"/>
  <c r="M471" i="10"/>
  <c r="N471" i="10"/>
  <c r="M267" i="10"/>
  <c r="N267" i="10"/>
  <c r="M515" i="10"/>
  <c r="N515" i="10"/>
  <c r="M36" i="10"/>
  <c r="N36" i="10"/>
  <c r="M238" i="10"/>
  <c r="N238" i="10"/>
  <c r="M366" i="10"/>
  <c r="N366" i="10"/>
  <c r="M328" i="10"/>
  <c r="N328" i="10"/>
  <c r="M402" i="10"/>
  <c r="N402" i="10"/>
  <c r="M148" i="10"/>
  <c r="N148" i="10"/>
  <c r="M342" i="10"/>
  <c r="N342" i="10"/>
  <c r="M433" i="10"/>
  <c r="N433" i="10"/>
  <c r="M177" i="10"/>
  <c r="N177" i="10"/>
  <c r="M249" i="10"/>
  <c r="N249" i="10"/>
  <c r="M201" i="10"/>
  <c r="N201" i="10"/>
  <c r="M168" i="10"/>
  <c r="N168" i="10"/>
  <c r="M277" i="10"/>
  <c r="N277" i="10"/>
  <c r="M506" i="10"/>
  <c r="N506" i="10"/>
  <c r="M520" i="10"/>
  <c r="N520" i="10"/>
  <c r="M478" i="10"/>
  <c r="N478" i="10"/>
  <c r="M593" i="10"/>
  <c r="N593" i="10"/>
  <c r="M240" i="10"/>
  <c r="N240" i="10"/>
  <c r="M350" i="10"/>
  <c r="N350" i="10"/>
  <c r="M584" i="10"/>
  <c r="N584" i="10"/>
  <c r="M257" i="10"/>
  <c r="N257" i="10"/>
  <c r="M268" i="10"/>
  <c r="N268" i="10"/>
  <c r="M308" i="10"/>
  <c r="N308" i="10"/>
  <c r="M178" i="10"/>
  <c r="N178" i="10"/>
  <c r="M543" i="10"/>
  <c r="N543" i="10"/>
  <c r="M256" i="10"/>
  <c r="N256" i="10"/>
  <c r="M246" i="10"/>
  <c r="N246" i="10"/>
  <c r="M620" i="10"/>
  <c r="N620" i="10"/>
  <c r="M309" i="10"/>
  <c r="N309" i="10"/>
  <c r="M429" i="10"/>
  <c r="N429" i="10"/>
  <c r="M347" i="10"/>
  <c r="N347" i="10"/>
  <c r="M369" i="10"/>
  <c r="N369" i="10"/>
  <c r="M35" i="10"/>
  <c r="N35" i="10"/>
  <c r="M127" i="10"/>
  <c r="N127" i="10"/>
  <c r="M266" i="10"/>
  <c r="N266" i="10"/>
  <c r="M489" i="10"/>
  <c r="N489" i="10"/>
  <c r="M414" i="10"/>
  <c r="N414" i="10"/>
  <c r="M503" i="10"/>
  <c r="N503" i="10"/>
  <c r="M521" i="10"/>
  <c r="N521" i="10"/>
  <c r="M355" i="10"/>
  <c r="N355" i="10"/>
  <c r="M529" i="10"/>
  <c r="N529" i="10"/>
  <c r="M252" i="10"/>
  <c r="N252" i="10"/>
  <c r="M391" i="10"/>
  <c r="N391" i="10"/>
  <c r="M276" i="10"/>
  <c r="N276" i="10"/>
  <c r="M194" i="10"/>
  <c r="N194" i="10"/>
  <c r="M371" i="10"/>
  <c r="N371" i="10"/>
  <c r="M495" i="10"/>
  <c r="N495" i="10"/>
  <c r="M378" i="10"/>
  <c r="N378" i="10"/>
  <c r="M281" i="10"/>
  <c r="N281" i="10"/>
  <c r="M34" i="10"/>
  <c r="N34" i="10"/>
  <c r="M524" i="10"/>
  <c r="N524" i="10"/>
  <c r="M423" i="10"/>
  <c r="N423" i="10"/>
  <c r="M552" i="10"/>
  <c r="N552" i="10"/>
  <c r="M466" i="10"/>
  <c r="N466" i="10"/>
  <c r="M462" i="10"/>
  <c r="N462" i="10"/>
  <c r="M448" i="10"/>
  <c r="N448" i="10"/>
  <c r="M388" i="10"/>
  <c r="N388" i="10"/>
  <c r="M569" i="10"/>
  <c r="N569" i="10"/>
  <c r="M295" i="10"/>
  <c r="N295" i="10"/>
  <c r="M458" i="10"/>
  <c r="N458" i="10"/>
  <c r="M158" i="10"/>
  <c r="N158" i="10"/>
  <c r="M297" i="10"/>
  <c r="N297" i="10"/>
  <c r="M630" i="10"/>
  <c r="N630" i="10"/>
  <c r="M126" i="10"/>
  <c r="N126" i="10"/>
  <c r="M305" i="10"/>
  <c r="N305" i="10"/>
  <c r="M161" i="10"/>
  <c r="N161" i="10"/>
  <c r="M362" i="10"/>
  <c r="N362" i="10"/>
  <c r="M548" i="10"/>
  <c r="N548" i="10"/>
  <c r="M493" i="10"/>
  <c r="N493" i="10"/>
  <c r="M605" i="10"/>
  <c r="N605" i="10"/>
  <c r="M519" i="10"/>
  <c r="N519" i="10"/>
  <c r="M428" i="10"/>
  <c r="N428" i="10"/>
  <c r="M405" i="10"/>
  <c r="N405" i="10"/>
  <c r="M346" i="10"/>
  <c r="N346" i="10"/>
  <c r="M416" i="10"/>
  <c r="N416" i="10"/>
  <c r="M396" i="10"/>
  <c r="N396" i="10"/>
  <c r="M438" i="10"/>
  <c r="N438" i="10"/>
  <c r="M609" i="10"/>
  <c r="N609" i="10"/>
  <c r="M199" i="10"/>
  <c r="N199" i="10"/>
  <c r="M572" i="10"/>
  <c r="N572" i="10"/>
  <c r="M410" i="10"/>
  <c r="N410" i="10"/>
  <c r="M537" i="10"/>
  <c r="N537" i="10"/>
  <c r="M302" i="10"/>
  <c r="N302" i="10"/>
  <c r="M531" i="10"/>
  <c r="N531" i="10"/>
  <c r="M239" i="10"/>
  <c r="N239" i="10"/>
  <c r="M451" i="10"/>
  <c r="N451" i="10"/>
  <c r="M400" i="10"/>
  <c r="N400" i="10"/>
  <c r="M335" i="10"/>
  <c r="N335" i="10"/>
  <c r="M440" i="10"/>
  <c r="N440" i="10"/>
  <c r="M150" i="10"/>
  <c r="N150" i="10"/>
  <c r="M564" i="10"/>
  <c r="N564" i="10"/>
  <c r="M555" i="10"/>
  <c r="N555" i="10"/>
  <c r="M261" i="10"/>
  <c r="N261" i="10"/>
  <c r="M615" i="10"/>
  <c r="N615" i="10"/>
  <c r="M307" i="10"/>
  <c r="N307" i="10"/>
  <c r="M546" i="10"/>
  <c r="N546" i="10"/>
  <c r="M382" i="10"/>
  <c r="N382" i="10"/>
  <c r="M523" i="10"/>
  <c r="N523" i="10"/>
  <c r="M303" i="10"/>
  <c r="N303" i="10"/>
  <c r="M380" i="10"/>
  <c r="N380" i="10"/>
  <c r="M425" i="10"/>
  <c r="N425" i="10"/>
  <c r="M570" i="10"/>
  <c r="N570" i="10"/>
  <c r="M487" i="10"/>
  <c r="N487" i="10"/>
  <c r="M316" i="10"/>
  <c r="N316" i="10"/>
  <c r="M411" i="10"/>
  <c r="N411" i="10"/>
  <c r="M517" i="10"/>
  <c r="N517" i="10"/>
  <c r="M401" i="10"/>
  <c r="N401" i="10"/>
  <c r="M154" i="10"/>
  <c r="N154" i="10"/>
  <c r="M203" i="10"/>
  <c r="N203" i="10"/>
  <c r="M171" i="10"/>
  <c r="N171" i="10"/>
  <c r="M492" i="10"/>
  <c r="N492" i="10"/>
  <c r="M344" i="10"/>
  <c r="N344" i="10"/>
  <c r="M483" i="10"/>
  <c r="N483" i="10"/>
  <c r="M404" i="10"/>
  <c r="N404" i="10"/>
  <c r="M294" i="10"/>
  <c r="N294" i="10"/>
  <c r="M588" i="10"/>
  <c r="N588" i="10"/>
  <c r="M467" i="10"/>
  <c r="N467" i="10"/>
  <c r="M190" i="10"/>
  <c r="N190" i="10"/>
  <c r="M486" i="10"/>
  <c r="N486" i="10"/>
  <c r="M232" i="10"/>
  <c r="N232" i="10"/>
  <c r="M343" i="10"/>
  <c r="N343" i="10"/>
  <c r="M470" i="10"/>
  <c r="N470" i="10"/>
  <c r="M475" i="10"/>
  <c r="N475" i="10"/>
  <c r="M577" i="10"/>
  <c r="N577" i="10"/>
  <c r="M345" i="10"/>
  <c r="N345" i="10"/>
  <c r="M321" i="10"/>
  <c r="N321" i="10"/>
  <c r="M551" i="10"/>
  <c r="N551" i="10"/>
  <c r="M499" i="10"/>
  <c r="N499" i="10"/>
  <c r="M160" i="10"/>
  <c r="N160" i="10"/>
  <c r="M541" i="10"/>
  <c r="N541" i="10"/>
  <c r="M426" i="10"/>
  <c r="N426" i="10"/>
  <c r="M558" i="10"/>
  <c r="N558" i="10"/>
  <c r="M508" i="10"/>
  <c r="N508" i="10"/>
  <c r="M263" i="10"/>
  <c r="N263" i="10"/>
  <c r="M389" i="10"/>
  <c r="N389" i="10"/>
  <c r="M444" i="10"/>
  <c r="N444" i="10"/>
  <c r="M461" i="10"/>
  <c r="N461" i="10"/>
  <c r="M176" i="10"/>
  <c r="N176" i="10"/>
  <c r="M616" i="10"/>
  <c r="N616" i="10"/>
  <c r="M580" i="10"/>
  <c r="N580" i="10"/>
  <c r="M288" i="10"/>
  <c r="N288" i="10"/>
  <c r="M289" i="10"/>
  <c r="N289" i="10"/>
  <c r="M571" i="10"/>
  <c r="N571" i="10"/>
  <c r="M337" i="10"/>
  <c r="N337" i="10"/>
  <c r="M406" i="10"/>
  <c r="N406" i="10"/>
  <c r="M504" i="10"/>
  <c r="N504" i="10"/>
  <c r="M285" i="10"/>
  <c r="N285" i="10"/>
  <c r="M535" i="10"/>
  <c r="N535" i="10"/>
  <c r="M398" i="10"/>
  <c r="N398" i="10"/>
  <c r="M275" i="10"/>
  <c r="N275" i="10"/>
  <c r="M582" i="10"/>
  <c r="N582" i="10"/>
  <c r="M112" i="10"/>
  <c r="N112" i="10"/>
  <c r="M408" i="10"/>
  <c r="N408" i="10"/>
  <c r="M482" i="10"/>
  <c r="N482" i="10"/>
  <c r="M468" i="10"/>
  <c r="N468" i="10"/>
  <c r="M339" i="10"/>
  <c r="N339" i="10"/>
  <c r="M591" i="10"/>
  <c r="N591" i="10"/>
  <c r="M567" i="10"/>
  <c r="N567" i="10"/>
  <c r="M370" i="10"/>
  <c r="N370" i="10"/>
  <c r="M494" i="10"/>
  <c r="N494" i="10"/>
  <c r="M502" i="10"/>
  <c r="N502" i="10"/>
  <c r="M409" i="10"/>
  <c r="N409" i="10"/>
  <c r="M460" i="10"/>
  <c r="N460" i="10"/>
  <c r="M534" i="10"/>
  <c r="N534" i="10"/>
  <c r="M612" i="10"/>
  <c r="N612" i="10"/>
  <c r="M430" i="10"/>
  <c r="N430" i="10"/>
  <c r="M420" i="10"/>
  <c r="N420" i="10"/>
  <c r="M397" i="10"/>
  <c r="N397" i="10"/>
  <c r="M550" i="10"/>
  <c r="N550" i="10"/>
  <c r="M565" i="10"/>
  <c r="N565" i="10"/>
  <c r="M445" i="10"/>
  <c r="N445" i="10"/>
  <c r="M255" i="10"/>
  <c r="N255" i="10"/>
  <c r="M386" i="10"/>
  <c r="N386" i="10"/>
  <c r="M331" i="10"/>
  <c r="N331" i="10"/>
  <c r="M427" i="10"/>
  <c r="N427" i="10"/>
  <c r="M522" i="10"/>
  <c r="N522" i="10"/>
  <c r="M568" i="10"/>
  <c r="N568" i="10"/>
  <c r="M195" i="10"/>
  <c r="N195" i="10"/>
  <c r="M353" i="10"/>
  <c r="N353" i="10"/>
  <c r="M151" i="10"/>
  <c r="N151" i="10"/>
  <c r="M459" i="10"/>
  <c r="N459" i="10"/>
  <c r="M566" i="10"/>
  <c r="N566" i="10"/>
  <c r="M287" i="10"/>
  <c r="N287" i="10"/>
  <c r="M532" i="10"/>
  <c r="N532" i="10"/>
  <c r="M613" i="10"/>
  <c r="N613" i="10"/>
  <c r="M247" i="10"/>
  <c r="N247" i="10"/>
  <c r="M576" i="10"/>
  <c r="N576" i="10"/>
  <c r="M575" i="10"/>
  <c r="N575" i="10"/>
  <c r="M393" i="10"/>
  <c r="N393" i="10"/>
  <c r="M310" i="10"/>
  <c r="N310" i="10"/>
  <c r="M296" i="10"/>
  <c r="N296" i="10"/>
  <c r="M455" i="10"/>
  <c r="N455" i="10"/>
  <c r="M435" i="10"/>
  <c r="N435" i="10"/>
  <c r="M384" i="10"/>
  <c r="N384" i="10"/>
  <c r="M539" i="10"/>
  <c r="N539" i="10"/>
  <c r="M446" i="10"/>
  <c r="N446" i="10"/>
  <c r="M436" i="10"/>
  <c r="N436" i="10"/>
  <c r="M500" i="10"/>
  <c r="N500" i="10"/>
  <c r="M542" i="10"/>
  <c r="N542" i="10"/>
  <c r="M574" i="10"/>
  <c r="N574" i="10"/>
  <c r="M450" i="10"/>
  <c r="N450" i="10"/>
  <c r="M439" i="10"/>
  <c r="N439" i="10"/>
  <c r="M265" i="10"/>
  <c r="N265" i="10"/>
  <c r="M585" i="10"/>
  <c r="N585" i="10"/>
  <c r="M586" i="10"/>
  <c r="N586" i="10"/>
  <c r="M304" i="10"/>
  <c r="N304" i="10"/>
  <c r="M614" i="10"/>
  <c r="N614" i="10"/>
  <c r="M10" i="10"/>
  <c r="M326" i="10"/>
  <c r="N326" i="10"/>
  <c r="M603" i="10"/>
  <c r="N603" i="10"/>
  <c r="M262" i="10"/>
  <c r="N262" i="10"/>
  <c r="M394" i="10"/>
  <c r="N394" i="10"/>
  <c r="M330" i="10"/>
  <c r="N330" i="10"/>
  <c r="M156" i="10"/>
  <c r="N156" i="10"/>
  <c r="M457" i="10"/>
  <c r="N457" i="10"/>
  <c r="M301" i="10"/>
  <c r="N301" i="10"/>
  <c r="M514" i="10"/>
  <c r="N514" i="10"/>
  <c r="M149" i="10"/>
  <c r="N149" i="10"/>
  <c r="M538" i="10"/>
  <c r="N538" i="10"/>
  <c r="M601" i="10"/>
  <c r="N601" i="10"/>
  <c r="M424" i="10"/>
  <c r="N424" i="10"/>
  <c r="M348" i="10"/>
  <c r="N348" i="10"/>
  <c r="M415" i="10"/>
  <c r="N415" i="10"/>
  <c r="M17" i="10"/>
  <c r="N17" i="10"/>
  <c r="M341" i="10"/>
  <c r="N341" i="10"/>
  <c r="M340" i="10"/>
  <c r="N340" i="10"/>
  <c r="M472" i="10"/>
  <c r="N472" i="10"/>
  <c r="M442" i="10"/>
  <c r="N442" i="10"/>
  <c r="M368" i="10"/>
  <c r="N368" i="10"/>
  <c r="M434" i="10"/>
  <c r="N434" i="10"/>
  <c r="M274" i="10"/>
  <c r="N274" i="10"/>
  <c r="M395" i="10"/>
  <c r="N395" i="10"/>
  <c r="M447" i="10"/>
  <c r="N447" i="10"/>
  <c r="M318" i="10"/>
  <c r="N318" i="10"/>
  <c r="M526" i="10"/>
  <c r="N526" i="10"/>
  <c r="M311" i="10"/>
  <c r="N311" i="10"/>
  <c r="M512" i="10"/>
  <c r="N512" i="10"/>
  <c r="M387" i="10"/>
  <c r="N387" i="10"/>
  <c r="M290" i="10"/>
  <c r="N290" i="10"/>
  <c r="M319" i="10"/>
  <c r="N319" i="10"/>
  <c r="M581" i="10"/>
  <c r="N581" i="10"/>
  <c r="M610" i="10"/>
  <c r="N610" i="10"/>
  <c r="M173" i="10"/>
  <c r="N173" i="10"/>
  <c r="M157" i="10"/>
  <c r="N157" i="10"/>
  <c r="M561" i="10"/>
  <c r="N561" i="10"/>
  <c r="M312" i="10"/>
  <c r="N312" i="10"/>
  <c r="M418" i="10"/>
  <c r="N418" i="10"/>
  <c r="M432" i="10"/>
  <c r="N432" i="10"/>
  <c r="M422" i="10"/>
  <c r="N422" i="10"/>
  <c r="M32" i="10"/>
  <c r="N32" i="10"/>
  <c r="M496" i="10"/>
  <c r="N496" i="10"/>
  <c r="M358" i="10"/>
  <c r="N358" i="10"/>
  <c r="M602" i="10"/>
  <c r="N602" i="10"/>
  <c r="M412" i="10"/>
  <c r="N412" i="10"/>
  <c r="M359" i="10"/>
  <c r="N359" i="10"/>
  <c r="M292" i="10"/>
  <c r="N292" i="10"/>
  <c r="M481" i="10"/>
  <c r="N481" i="10"/>
  <c r="M332" i="10"/>
  <c r="N332" i="10"/>
  <c r="M488" i="10"/>
  <c r="N488" i="10"/>
  <c r="M479" i="10"/>
  <c r="N479" i="10"/>
  <c r="M505" i="10"/>
  <c r="N505" i="10"/>
  <c r="M280" i="10"/>
  <c r="N280" i="10"/>
  <c r="M589" i="10"/>
  <c r="N589" i="10"/>
  <c r="M153" i="10"/>
  <c r="N153" i="10"/>
  <c r="M163" i="10"/>
  <c r="N163" i="10"/>
  <c r="M349" i="10"/>
  <c r="N349" i="10"/>
  <c r="M363" i="10"/>
  <c r="N363" i="10"/>
  <c r="M317" i="10"/>
  <c r="N317" i="10"/>
  <c r="M599" i="10"/>
  <c r="N599" i="10"/>
  <c r="M284" i="10"/>
  <c r="N284" i="10"/>
  <c r="M626" i="10"/>
  <c r="N626" i="10"/>
  <c r="M533" i="10"/>
  <c r="N533" i="10"/>
  <c r="M431" i="10"/>
  <c r="N431" i="10"/>
  <c r="M627" i="10"/>
  <c r="N627" i="10"/>
  <c r="M554" i="10"/>
  <c r="N554" i="10"/>
  <c r="M454" i="10"/>
  <c r="N454" i="10"/>
  <c r="M164" i="10"/>
  <c r="N164" i="10"/>
  <c r="M373" i="10"/>
  <c r="N373" i="10"/>
  <c r="M390" i="10"/>
  <c r="N390" i="10"/>
  <c r="M507" i="10"/>
  <c r="N507" i="10"/>
  <c r="M334" i="10"/>
  <c r="N334" i="10"/>
  <c r="M286" i="10"/>
  <c r="N286" i="10"/>
  <c r="M299" i="10"/>
  <c r="N299" i="10"/>
  <c r="M417" i="10"/>
  <c r="N417" i="10"/>
  <c r="M264" i="10"/>
  <c r="N264" i="10"/>
  <c r="M152" i="10"/>
  <c r="N152" i="10"/>
  <c r="M547" i="10"/>
  <c r="N547" i="10"/>
  <c r="M452" i="10"/>
  <c r="N452" i="10"/>
  <c r="M511" i="10"/>
  <c r="N511" i="10"/>
  <c r="M376" i="10"/>
  <c r="N376" i="10"/>
  <c r="M437" i="10"/>
  <c r="N437" i="10"/>
  <c r="M298" i="10"/>
  <c r="N298" i="10"/>
  <c r="M278" i="10"/>
  <c r="N278" i="10"/>
  <c r="M282" i="10"/>
  <c r="N282" i="10"/>
  <c r="M175" i="10"/>
  <c r="N175" i="10"/>
  <c r="M325" i="10"/>
  <c r="N325" i="10"/>
  <c r="M510" i="10"/>
  <c r="N510" i="10"/>
  <c r="M562" i="10"/>
  <c r="N562" i="10"/>
  <c r="M553" i="10"/>
  <c r="N553" i="10"/>
  <c r="M600" i="10"/>
  <c r="N600" i="10"/>
  <c r="M528" i="10"/>
  <c r="N528" i="10"/>
  <c r="M465" i="10"/>
  <c r="N465" i="10"/>
  <c r="M573" i="10"/>
  <c r="N573" i="10"/>
  <c r="M516" i="10"/>
  <c r="N516" i="10"/>
  <c r="M372" i="10"/>
  <c r="N372" i="10"/>
  <c r="M300" i="10"/>
  <c r="N300" i="10"/>
  <c r="M403" i="10"/>
  <c r="N403" i="10"/>
  <c r="M320" i="10"/>
  <c r="N320" i="10"/>
  <c r="M323" i="10"/>
  <c r="N323" i="10"/>
  <c r="M527" i="10"/>
  <c r="N527" i="10"/>
  <c r="M530" i="10"/>
  <c r="N530" i="10"/>
  <c r="M170" i="10"/>
  <c r="N170" i="10"/>
  <c r="M595" i="10"/>
  <c r="N595" i="10"/>
  <c r="M501" i="10"/>
  <c r="N501" i="10"/>
  <c r="M474" i="10"/>
  <c r="N474" i="10"/>
  <c r="M443" i="10"/>
  <c r="N443" i="10"/>
  <c r="M254" i="10"/>
  <c r="N254" i="10"/>
  <c r="M491" i="10"/>
  <c r="N491" i="10"/>
  <c r="M629" i="10"/>
  <c r="N629" i="10"/>
  <c r="M485" i="10"/>
  <c r="N485" i="10"/>
  <c r="M33" i="10"/>
  <c r="N33" i="10"/>
  <c r="M357" i="10"/>
  <c r="N357" i="10"/>
  <c r="M383" i="10"/>
  <c r="N383" i="10"/>
  <c r="M611" i="10"/>
  <c r="N611" i="10"/>
  <c r="M477" i="10"/>
  <c r="N477" i="10"/>
  <c r="M251" i="10"/>
  <c r="N251" i="10"/>
  <c r="M618" i="10"/>
  <c r="N618" i="10"/>
  <c r="M253" i="10"/>
  <c r="N253" i="10"/>
  <c r="M324" i="10"/>
  <c r="N324" i="10"/>
  <c r="M579" i="10"/>
  <c r="N579" i="10"/>
  <c r="M172" i="10"/>
  <c r="N172" i="10"/>
  <c r="M356" i="10"/>
  <c r="N356" i="10"/>
  <c r="M453" i="10"/>
  <c r="N453" i="10"/>
  <c r="M497" i="10"/>
  <c r="N497" i="10"/>
  <c r="M498" i="10"/>
  <c r="N498" i="10"/>
  <c r="M480" i="10"/>
  <c r="N480" i="10"/>
  <c r="M174" i="10"/>
  <c r="N174" i="10"/>
  <c r="M560" i="10"/>
  <c r="N560" i="10"/>
  <c r="M617" i="10"/>
  <c r="N617" i="10"/>
  <c r="M375" i="10"/>
  <c r="N375" i="10"/>
  <c r="M37" i="10"/>
  <c r="N37" i="10"/>
  <c r="M540" i="10"/>
  <c r="N540" i="10"/>
  <c r="M509" i="10"/>
  <c r="N509" i="10"/>
  <c r="M399" i="10"/>
  <c r="N399" i="10"/>
  <c r="M513" i="10"/>
  <c r="N513" i="10"/>
  <c r="M449" i="10"/>
  <c r="N449" i="10"/>
  <c r="M377" i="10"/>
  <c r="N377" i="10"/>
  <c r="M352" i="10"/>
  <c r="N352" i="10"/>
  <c r="M441" i="10"/>
  <c r="N441" i="10"/>
  <c r="M189" i="10"/>
  <c r="N189" i="10"/>
  <c r="M313" i="10"/>
  <c r="N313" i="10"/>
  <c r="M596" i="10"/>
  <c r="N596" i="10"/>
  <c r="M364" i="10"/>
  <c r="N364" i="10"/>
  <c r="M306" i="10"/>
  <c r="N306" i="10"/>
  <c r="M379" i="10"/>
  <c r="N379" i="10"/>
  <c r="M166" i="10"/>
  <c r="N166" i="10"/>
  <c r="M484" i="10"/>
  <c r="N484" i="10"/>
  <c r="M202" i="10"/>
  <c r="N202" i="10"/>
  <c r="M624" i="10"/>
  <c r="N624" i="10"/>
  <c r="M644" i="10"/>
  <c r="N644" i="10"/>
  <c r="M583" i="10"/>
  <c r="N583" i="10"/>
  <c r="M544" i="10"/>
  <c r="N544" i="10"/>
  <c r="M643" i="10"/>
  <c r="N643" i="10"/>
  <c r="M653" i="10"/>
  <c r="N653" i="10"/>
  <c r="M196" i="10"/>
  <c r="N196" i="10"/>
  <c r="M640" i="10"/>
  <c r="N640" i="10"/>
  <c r="M631" i="10"/>
  <c r="N631" i="10"/>
  <c r="M641" i="10"/>
  <c r="N641" i="10"/>
  <c r="M622" i="10"/>
  <c r="N622" i="10"/>
  <c r="M623" i="10"/>
  <c r="N623" i="10"/>
  <c r="M632" i="10"/>
  <c r="N632" i="10"/>
  <c r="O12" i="54"/>
  <c r="A13" i="54"/>
  <c r="M6" i="10"/>
  <c r="N10" i="10"/>
  <c r="A14" i="54"/>
  <c r="O13" i="54"/>
  <c r="C1201" i="41"/>
  <c r="D1201" i="41" s="1"/>
  <c r="E1201" i="41" s="1"/>
  <c r="C744" i="41"/>
  <c r="D744" i="41" s="1"/>
  <c r="F744" i="41" s="1"/>
  <c r="C1165" i="41"/>
  <c r="D1165" i="41" s="1"/>
  <c r="E1165" i="41" s="1"/>
  <c r="C997" i="41"/>
  <c r="D997" i="41" s="1"/>
  <c r="E997" i="41" s="1"/>
  <c r="C1192" i="41"/>
  <c r="D1192" i="41" s="1"/>
  <c r="E1192" i="41" s="1"/>
  <c r="C1028" i="41"/>
  <c r="D1028" i="41" s="1"/>
  <c r="E1028" i="41" s="1"/>
  <c r="C1212" i="41"/>
  <c r="D1212" i="41" s="1"/>
  <c r="E1212" i="41" s="1"/>
  <c r="C1238" i="41"/>
  <c r="D1238" i="41" s="1"/>
  <c r="E1238" i="41" s="1"/>
  <c r="C1285" i="41"/>
  <c r="D1285" i="41" s="1"/>
  <c r="C762" i="41"/>
  <c r="D762" i="41" s="1"/>
  <c r="F762" i="41" s="1"/>
  <c r="C858" i="41"/>
  <c r="D858" i="41" s="1"/>
  <c r="E858" i="41" s="1"/>
  <c r="C743" i="41"/>
  <c r="D743" i="41" s="1"/>
  <c r="F743" i="41" s="1"/>
  <c r="C1116" i="41"/>
  <c r="D1116" i="41" s="1"/>
  <c r="E1116" i="41" s="1"/>
  <c r="C862" i="41"/>
  <c r="D862" i="41" s="1"/>
  <c r="E862" i="41" s="1"/>
  <c r="C1061" i="41"/>
  <c r="D1061" i="41" s="1"/>
  <c r="E1061" i="41" s="1"/>
  <c r="C1102" i="41"/>
  <c r="D1102" i="41" s="1"/>
  <c r="E1102" i="41" s="1"/>
  <c r="C1059" i="41"/>
  <c r="D1059" i="41" s="1"/>
  <c r="E1059" i="41" s="1"/>
  <c r="C920" i="41"/>
  <c r="D920" i="41" s="1"/>
  <c r="E920" i="41" s="1"/>
  <c r="C1108" i="41"/>
  <c r="D1108" i="41" s="1"/>
  <c r="E1108" i="41" s="1"/>
  <c r="C802" i="41"/>
  <c r="D802" i="41" s="1"/>
  <c r="E802" i="41" s="1"/>
  <c r="C985" i="41"/>
  <c r="D985" i="41" s="1"/>
  <c r="E985" i="41" s="1"/>
  <c r="C1065" i="41"/>
  <c r="D1065" i="41" s="1"/>
  <c r="E1065" i="41" s="1"/>
  <c r="C717" i="41"/>
  <c r="D717" i="41" s="1"/>
  <c r="E717" i="41" s="1"/>
  <c r="C748" i="41"/>
  <c r="D748" i="41" s="1"/>
  <c r="F748" i="41" s="1"/>
  <c r="C1060" i="41"/>
  <c r="D1060" i="41" s="1"/>
  <c r="C845" i="41"/>
  <c r="D845" i="41" s="1"/>
  <c r="F845" i="41" s="1"/>
  <c r="C1223" i="41"/>
  <c r="D1223" i="41" s="1"/>
  <c r="E1223" i="41" s="1"/>
  <c r="C1103" i="41"/>
  <c r="D1103" i="41" s="1"/>
  <c r="E1103" i="41" s="1"/>
  <c r="C1115" i="41"/>
  <c r="D1115" i="41" s="1"/>
  <c r="E1115" i="41" s="1"/>
  <c r="C1235" i="41"/>
  <c r="D1235" i="41" s="1"/>
  <c r="E1235" i="41" s="1"/>
  <c r="C1256" i="41"/>
  <c r="D1256" i="41" s="1"/>
  <c r="E1256" i="41" s="1"/>
  <c r="C929" i="41"/>
  <c r="D929" i="41" s="1"/>
  <c r="E929" i="41" s="1"/>
  <c r="C1130" i="41"/>
  <c r="D1130" i="41" s="1"/>
  <c r="E1130" i="41" s="1"/>
  <c r="C731" i="41"/>
  <c r="D731" i="41" s="1"/>
  <c r="F731" i="41" s="1"/>
  <c r="C1167" i="41"/>
  <c r="D1167" i="41" s="1"/>
  <c r="E1167" i="41" s="1"/>
  <c r="C856" i="41"/>
  <c r="D856" i="41" s="1"/>
  <c r="E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E1284" i="41" s="1"/>
  <c r="C875" i="41"/>
  <c r="D875" i="41" s="1"/>
  <c r="E875" i="41" s="1"/>
  <c r="C842" i="41"/>
  <c r="D842" i="41" s="1"/>
  <c r="E842" i="41" s="1"/>
  <c r="C1172" i="41"/>
  <c r="D1172" i="41" s="1"/>
  <c r="C747" i="41"/>
  <c r="D747" i="41" s="1"/>
  <c r="E747" i="41" s="1"/>
  <c r="C811" i="41"/>
  <c r="D811" i="41" s="1"/>
  <c r="E811" i="41" s="1"/>
  <c r="C986" i="41"/>
  <c r="D986" i="41" s="1"/>
  <c r="E986" i="41" s="1"/>
  <c r="C813" i="41"/>
  <c r="D813" i="41" s="1"/>
  <c r="E813" i="41" s="1"/>
  <c r="C951" i="41"/>
  <c r="D951" i="41" s="1"/>
  <c r="E951" i="41" s="1"/>
  <c r="C1051" i="41"/>
  <c r="D1051" i="41" s="1"/>
  <c r="E1051" i="41" s="1"/>
  <c r="C879" i="41"/>
  <c r="D879" i="41" s="1"/>
  <c r="E879" i="41" s="1"/>
  <c r="C1222" i="41"/>
  <c r="D1222" i="41" s="1"/>
  <c r="E1222" i="41" s="1"/>
  <c r="C769" i="41"/>
  <c r="D769" i="41" s="1"/>
  <c r="C1074" i="41"/>
  <c r="D1074" i="41" s="1"/>
  <c r="E1074" i="41" s="1"/>
  <c r="C900" i="41"/>
  <c r="D900" i="41" s="1"/>
  <c r="E900" i="41" s="1"/>
  <c r="C1194" i="41"/>
  <c r="D1194" i="41" s="1"/>
  <c r="E1194" i="41" s="1"/>
  <c r="C1057" i="41"/>
  <c r="D1057" i="41" s="1"/>
  <c r="E1057" i="41" s="1"/>
  <c r="C941" i="41"/>
  <c r="D941" i="41" s="1"/>
  <c r="E941" i="41" s="1"/>
  <c r="C1030" i="41"/>
  <c r="D1030" i="41" s="1"/>
  <c r="E1030" i="41" s="1"/>
  <c r="C1055" i="41"/>
  <c r="D1055" i="41" s="1"/>
  <c r="E1055" i="41" s="1"/>
  <c r="C831" i="41"/>
  <c r="D831" i="41" s="1"/>
  <c r="F831" i="41" s="1"/>
  <c r="C866" i="41"/>
  <c r="D866" i="41" s="1"/>
  <c r="E866" i="41" s="1"/>
  <c r="C903" i="41"/>
  <c r="D903" i="41" s="1"/>
  <c r="C1105" i="41"/>
  <c r="D1105" i="41" s="1"/>
  <c r="E1105" i="41" s="1"/>
  <c r="C766" i="41"/>
  <c r="D766" i="41" s="1"/>
  <c r="E766" i="41" s="1"/>
  <c r="C761" i="41"/>
  <c r="D761" i="41" s="1"/>
  <c r="F761" i="41" s="1"/>
  <c r="C797" i="41"/>
  <c r="D797" i="41" s="1"/>
  <c r="C1287" i="41"/>
  <c r="D1287" i="41" s="1"/>
  <c r="E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E1048" i="41" s="1"/>
  <c r="C738" i="41"/>
  <c r="D738" i="41" s="1"/>
  <c r="F738" i="41" s="1"/>
  <c r="C788" i="41"/>
  <c r="D788" i="41" s="1"/>
  <c r="F788" i="41" s="1"/>
  <c r="C1205" i="41"/>
  <c r="D1205" i="41" s="1"/>
  <c r="E1205" i="41" s="1"/>
  <c r="C1160" i="41"/>
  <c r="D1160" i="41" s="1"/>
  <c r="E1160" i="41" s="1"/>
  <c r="C1163" i="41"/>
  <c r="D1163" i="41" s="1"/>
  <c r="E1163" i="41" s="1"/>
  <c r="C834" i="41"/>
  <c r="D834" i="41" s="1"/>
  <c r="E834" i="41" s="1"/>
  <c r="C1183" i="41"/>
  <c r="D1183" i="41" s="1"/>
  <c r="E1183" i="41" s="1"/>
  <c r="C992" i="41"/>
  <c r="D992" i="41" s="1"/>
  <c r="E992" i="41" s="1"/>
  <c r="C751" i="41"/>
  <c r="D751" i="41" s="1"/>
  <c r="E751" i="41" s="1"/>
  <c r="C988" i="41"/>
  <c r="D988" i="41" s="1"/>
  <c r="E988" i="41" s="1"/>
  <c r="C1319" i="41"/>
  <c r="D1319" i="41" s="1"/>
  <c r="E1319" i="41" s="1"/>
  <c r="C897" i="41"/>
  <c r="D897" i="41" s="1"/>
  <c r="E897" i="41" s="1"/>
  <c r="C914" i="41"/>
  <c r="D914" i="41" s="1"/>
  <c r="E914" i="41" s="1"/>
  <c r="C1281" i="41"/>
  <c r="D1281" i="41" s="1"/>
  <c r="E1281" i="41" s="1"/>
  <c r="C913" i="41"/>
  <c r="D913" i="41" s="1"/>
  <c r="E913" i="41" s="1"/>
  <c r="C1001" i="41"/>
  <c r="D1001" i="41" s="1"/>
  <c r="E1001" i="41" s="1"/>
  <c r="C967" i="41"/>
  <c r="D967" i="41" s="1"/>
  <c r="E967" i="41" s="1"/>
  <c r="C1250" i="41"/>
  <c r="D1250" i="41" s="1"/>
  <c r="E1250" i="41" s="1"/>
  <c r="C949" i="41"/>
  <c r="D949" i="41" s="1"/>
  <c r="E949" i="41" s="1"/>
  <c r="C836" i="41"/>
  <c r="D836" i="41" s="1"/>
  <c r="E836" i="41" s="1"/>
  <c r="C1312" i="41"/>
  <c r="D1312" i="41" s="1"/>
  <c r="E1312" i="41" s="1"/>
  <c r="C718" i="41"/>
  <c r="D718" i="41" s="1"/>
  <c r="C716" i="41"/>
  <c r="D716" i="41" s="1"/>
  <c r="F716" i="41" s="1"/>
  <c r="C938" i="41"/>
  <c r="D938" i="41" s="1"/>
  <c r="E938" i="41" s="1"/>
  <c r="C1104" i="41"/>
  <c r="D1104" i="41" s="1"/>
  <c r="E1104" i="41" s="1"/>
  <c r="C794" i="41"/>
  <c r="D794" i="41" s="1"/>
  <c r="F794" i="41" s="1"/>
  <c r="C1217" i="41"/>
  <c r="D1217" i="41" s="1"/>
  <c r="E1217" i="41" s="1"/>
  <c r="C1024" i="41"/>
  <c r="D1024" i="41" s="1"/>
  <c r="E1024" i="41" s="1"/>
  <c r="C732" i="41"/>
  <c r="D732" i="41" s="1"/>
  <c r="E732" i="41" s="1"/>
  <c r="C1078" i="41"/>
  <c r="D1078" i="41" s="1"/>
  <c r="E1078" i="41" s="1"/>
  <c r="C1314" i="41"/>
  <c r="D1314" i="41" s="1"/>
  <c r="E1314" i="41" s="1"/>
  <c r="C882" i="41"/>
  <c r="D882" i="41" s="1"/>
  <c r="E882" i="41" s="1"/>
  <c r="C1044" i="41"/>
  <c r="D1044" i="41" s="1"/>
  <c r="E1044" i="41" s="1"/>
  <c r="C1144" i="41"/>
  <c r="D1144" i="41" s="1"/>
  <c r="E1144" i="41" s="1"/>
  <c r="C968" i="41"/>
  <c r="D968" i="41" s="1"/>
  <c r="E968" i="41" s="1"/>
  <c r="C1227" i="41"/>
  <c r="D1227" i="41" s="1"/>
  <c r="E1227" i="41" s="1"/>
  <c r="C1098" i="41"/>
  <c r="D1098" i="41" s="1"/>
  <c r="E1098" i="41" s="1"/>
  <c r="C795" i="41"/>
  <c r="D795" i="41" s="1"/>
  <c r="E795" i="41" s="1"/>
  <c r="C1127" i="41"/>
  <c r="D1127" i="41" s="1"/>
  <c r="E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C936" i="41"/>
  <c r="D936" i="41" s="1"/>
  <c r="E936" i="41" s="1"/>
  <c r="C940" i="41"/>
  <c r="D940" i="41" s="1"/>
  <c r="E940" i="41" s="1"/>
  <c r="C1085" i="41"/>
  <c r="D1085" i="41" s="1"/>
  <c r="E1085" i="41" s="1"/>
  <c r="C753" i="41"/>
  <c r="D753" i="41" s="1"/>
  <c r="F753" i="41" s="1"/>
  <c r="C890" i="41"/>
  <c r="D890" i="41" s="1"/>
  <c r="C945" i="41"/>
  <c r="D945" i="41" s="1"/>
  <c r="E945" i="41" s="1"/>
  <c r="C740" i="41"/>
  <c r="D740" i="41" s="1"/>
  <c r="F740" i="41" s="1"/>
  <c r="C832" i="41"/>
  <c r="D832" i="41" s="1"/>
  <c r="C955" i="41"/>
  <c r="D955" i="41" s="1"/>
  <c r="E955" i="41" s="1"/>
  <c r="C1157" i="41"/>
  <c r="D1157" i="41" s="1"/>
  <c r="E1157" i="41" s="1"/>
  <c r="C1023" i="41"/>
  <c r="D1023" i="41" s="1"/>
  <c r="E1023" i="41" s="1"/>
  <c r="C1017" i="41"/>
  <c r="D1017" i="41" s="1"/>
  <c r="E1017" i="41" s="1"/>
  <c r="C963" i="41"/>
  <c r="D963" i="41" s="1"/>
  <c r="E963" i="41" s="1"/>
  <c r="C723" i="41"/>
  <c r="D723" i="41" s="1"/>
  <c r="E723" i="41" s="1"/>
  <c r="C999" i="41"/>
  <c r="D999" i="41" s="1"/>
  <c r="E999" i="41" s="1"/>
  <c r="C1075" i="41"/>
  <c r="D1075" i="41" s="1"/>
  <c r="E1075" i="41" s="1"/>
  <c r="C859" i="41"/>
  <c r="D859" i="41" s="1"/>
  <c r="F859" i="41" s="1"/>
  <c r="C733" i="41"/>
  <c r="D733" i="41" s="1"/>
  <c r="E733" i="41" s="1"/>
  <c r="C720" i="41"/>
  <c r="D720" i="41" s="1"/>
  <c r="C803" i="41"/>
  <c r="D803" i="41" s="1"/>
  <c r="C853" i="41"/>
  <c r="D853" i="41" s="1"/>
  <c r="E853" i="41" s="1"/>
  <c r="C1224" i="41"/>
  <c r="D1224" i="41" s="1"/>
  <c r="E1224" i="41" s="1"/>
  <c r="C798" i="41"/>
  <c r="D798" i="41" s="1"/>
  <c r="F798" i="41" s="1"/>
  <c r="C1029" i="41"/>
  <c r="D1029" i="41" s="1"/>
  <c r="E1029" i="41" s="1"/>
  <c r="C895" i="41"/>
  <c r="D895" i="41" s="1"/>
  <c r="C1296" i="41"/>
  <c r="D1296" i="41" s="1"/>
  <c r="E1296" i="41" s="1"/>
  <c r="C1095" i="41"/>
  <c r="D1095" i="41" s="1"/>
  <c r="E1095" i="41" s="1"/>
  <c r="C1046" i="41"/>
  <c r="D1046" i="41" s="1"/>
  <c r="E1046" i="41" s="1"/>
  <c r="C869" i="41"/>
  <c r="D869" i="41" s="1"/>
  <c r="E869" i="41" s="1"/>
  <c r="C1275" i="41"/>
  <c r="D1275" i="41" s="1"/>
  <c r="E1275" i="41" s="1"/>
  <c r="C935" i="41"/>
  <c r="D935" i="41" s="1"/>
  <c r="E935" i="41" s="1"/>
  <c r="C1155" i="41"/>
  <c r="D1155" i="41" s="1"/>
  <c r="E1155" i="41" s="1"/>
  <c r="C950" i="41"/>
  <c r="D950" i="41" s="1"/>
  <c r="E950" i="41" s="1"/>
  <c r="C987" i="41"/>
  <c r="D987" i="41" s="1"/>
  <c r="E987" i="41" s="1"/>
  <c r="C952" i="41"/>
  <c r="D952" i="41" s="1"/>
  <c r="E952" i="41" s="1"/>
  <c r="C899" i="41"/>
  <c r="D899" i="41" s="1"/>
  <c r="E899" i="41" s="1"/>
  <c r="C1269" i="41"/>
  <c r="D1269" i="41" s="1"/>
  <c r="E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E926" i="41" s="1"/>
  <c r="C1267" i="41"/>
  <c r="D1267" i="41" s="1"/>
  <c r="C1241" i="41"/>
  <c r="D1241" i="41" s="1"/>
  <c r="E1241" i="41" s="1"/>
  <c r="C1022" i="41"/>
  <c r="D1022" i="41" s="1"/>
  <c r="E1022" i="41" s="1"/>
  <c r="C1086" i="41"/>
  <c r="D1086" i="41" s="1"/>
  <c r="E1086" i="41" s="1"/>
  <c r="C1042" i="41"/>
  <c r="D1042" i="41" s="1"/>
  <c r="E1042" i="41" s="1"/>
  <c r="C905" i="41"/>
  <c r="D905" i="41" s="1"/>
  <c r="E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E1067" i="41" s="1"/>
  <c r="C1097" i="41"/>
  <c r="D1097" i="41" s="1"/>
  <c r="E1097" i="41" s="1"/>
  <c r="C1303" i="41"/>
  <c r="D1303" i="41" s="1"/>
  <c r="E1303" i="41" s="1"/>
  <c r="C1013" i="41"/>
  <c r="D1013" i="41" s="1"/>
  <c r="E1013" i="41" s="1"/>
  <c r="C719" i="41"/>
  <c r="D719" i="41" s="1"/>
  <c r="E719" i="41" s="1"/>
  <c r="C1191" i="41"/>
  <c r="D1191" i="41" s="1"/>
  <c r="E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E984" i="41" s="1"/>
  <c r="C1031" i="41"/>
  <c r="D1031" i="41" s="1"/>
  <c r="E1031" i="41" s="1"/>
  <c r="C752" i="41"/>
  <c r="D752" i="41" s="1"/>
  <c r="E752" i="41" s="1"/>
  <c r="C969" i="41"/>
  <c r="D969" i="41" s="1"/>
  <c r="E969" i="41" s="1"/>
  <c r="C975" i="41"/>
  <c r="D975" i="41" s="1"/>
  <c r="C1079" i="41"/>
  <c r="D1079" i="41" s="1"/>
  <c r="E1079" i="41" s="1"/>
  <c r="C1276" i="41"/>
  <c r="D1276" i="41" s="1"/>
  <c r="E1276" i="41" s="1"/>
  <c r="C1310" i="41"/>
  <c r="D1310" i="41" s="1"/>
  <c r="E1310" i="41" s="1"/>
  <c r="C921" i="41"/>
  <c r="D921" i="41" s="1"/>
  <c r="E921" i="41" s="1"/>
  <c r="C1011" i="41"/>
  <c r="D1011" i="41" s="1"/>
  <c r="E1011" i="41" s="1"/>
  <c r="C759" i="41"/>
  <c r="D759" i="41" s="1"/>
  <c r="F759" i="41" s="1"/>
  <c r="C1099" i="41"/>
  <c r="D1099" i="41" s="1"/>
  <c r="E1099" i="41" s="1"/>
  <c r="C786" i="41"/>
  <c r="D786" i="41" s="1"/>
  <c r="F786" i="41" s="1"/>
  <c r="C1169" i="41"/>
  <c r="D1169" i="41" s="1"/>
  <c r="E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E1131" i="41" s="1"/>
  <c r="C939" i="41"/>
  <c r="D939" i="41" s="1"/>
  <c r="E939" i="41" s="1"/>
  <c r="C784" i="41"/>
  <c r="D784" i="41" s="1"/>
  <c r="E784" i="41" s="1"/>
  <c r="C1198" i="41"/>
  <c r="D1198" i="41" s="1"/>
  <c r="E1198" i="41" s="1"/>
  <c r="C734" i="41"/>
  <c r="D734" i="41" s="1"/>
  <c r="E734" i="41" s="1"/>
  <c r="C1242" i="41"/>
  <c r="D1242" i="41" s="1"/>
  <c r="E1242" i="41" s="1"/>
  <c r="C754" i="41"/>
  <c r="D754" i="41" s="1"/>
  <c r="E754" i="41" s="1"/>
  <c r="C765" i="41"/>
  <c r="D765" i="41" s="1"/>
  <c r="F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F861" i="41" s="1"/>
  <c r="C1247" i="41"/>
  <c r="D1247" i="41" s="1"/>
  <c r="C835" i="41"/>
  <c r="D835" i="41" s="1"/>
  <c r="C961" i="41"/>
  <c r="D961" i="41" s="1"/>
  <c r="E961" i="41" s="1"/>
  <c r="C1265" i="41"/>
  <c r="D1265" i="41" s="1"/>
  <c r="E1265" i="41" s="1"/>
  <c r="C1125" i="41"/>
  <c r="D1125" i="41" s="1"/>
  <c r="C757" i="41"/>
  <c r="D757" i="41" s="1"/>
  <c r="E757" i="41" s="1"/>
  <c r="C966" i="41"/>
  <c r="D966" i="41" s="1"/>
  <c r="E966" i="41" s="1"/>
  <c r="C907" i="41"/>
  <c r="D907" i="41" s="1"/>
  <c r="E907" i="41" s="1"/>
  <c r="C1220" i="41"/>
  <c r="D1220" i="41" s="1"/>
  <c r="E1220" i="41" s="1"/>
  <c r="C841" i="41"/>
  <c r="D841" i="41" s="1"/>
  <c r="E841" i="41" s="1"/>
  <c r="C1264" i="41"/>
  <c r="D1264" i="41" s="1"/>
  <c r="E1264" i="41" s="1"/>
  <c r="C768" i="41"/>
  <c r="D768" i="41" s="1"/>
  <c r="E768" i="41" s="1"/>
  <c r="C1301" i="41"/>
  <c r="D1301" i="41" s="1"/>
  <c r="C1288" i="41"/>
  <c r="D1288" i="41" s="1"/>
  <c r="E1288" i="41" s="1"/>
  <c r="C780" i="41"/>
  <c r="D780" i="41" s="1"/>
  <c r="E780" i="41" s="1"/>
  <c r="C998" i="41"/>
  <c r="D998" i="41" s="1"/>
  <c r="E998" i="41" s="1"/>
  <c r="C822" i="41"/>
  <c r="D822" i="41" s="1"/>
  <c r="E822" i="41" s="1"/>
  <c r="C1145" i="41"/>
  <c r="D1145" i="41" s="1"/>
  <c r="E1145" i="41" s="1"/>
  <c r="C931" i="41"/>
  <c r="D931" i="41" s="1"/>
  <c r="C1315" i="41"/>
  <c r="D1315" i="41" s="1"/>
  <c r="E1315" i="41" s="1"/>
  <c r="C871" i="41"/>
  <c r="D871" i="41" s="1"/>
  <c r="E871" i="41" s="1"/>
  <c r="C771" i="41"/>
  <c r="D771" i="41" s="1"/>
  <c r="F771" i="41" s="1"/>
  <c r="C1180" i="41"/>
  <c r="D1180" i="41" s="1"/>
  <c r="E1180" i="41" s="1"/>
  <c r="C1302" i="41"/>
  <c r="D1302" i="41" s="1"/>
  <c r="E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E1305" i="41" s="1"/>
  <c r="C1209" i="41"/>
  <c r="D1209" i="41" s="1"/>
  <c r="E1209" i="41" s="1"/>
  <c r="C1232" i="41"/>
  <c r="D1232" i="41" s="1"/>
  <c r="E1232" i="41" s="1"/>
  <c r="C933" i="41"/>
  <c r="D933" i="41" s="1"/>
  <c r="C1257" i="41"/>
  <c r="D1257" i="41" s="1"/>
  <c r="E1257" i="41" s="1"/>
  <c r="C915" i="41"/>
  <c r="D915" i="41" s="1"/>
  <c r="E915" i="41" s="1"/>
  <c r="C846" i="41"/>
  <c r="D846" i="41" s="1"/>
  <c r="C901" i="41"/>
  <c r="D901" i="41" s="1"/>
  <c r="E901" i="41" s="1"/>
  <c r="C745" i="41"/>
  <c r="D745" i="41" s="1"/>
  <c r="E745" i="41" s="1"/>
  <c r="C894" i="41"/>
  <c r="D894" i="41" s="1"/>
  <c r="C758" i="41"/>
  <c r="D758" i="41" s="1"/>
  <c r="F758" i="41" s="1"/>
  <c r="C1094" i="41"/>
  <c r="D1094" i="41" s="1"/>
  <c r="C791" i="41"/>
  <c r="D791" i="41" s="1"/>
  <c r="F791" i="41" s="1"/>
  <c r="C1080" i="41"/>
  <c r="D1080" i="41" s="1"/>
  <c r="E1080" i="41" s="1"/>
  <c r="C1129" i="41"/>
  <c r="D1129" i="41" s="1"/>
  <c r="C1151" i="41"/>
  <c r="D1151" i="41" s="1"/>
  <c r="C1234" i="41"/>
  <c r="D1234" i="41" s="1"/>
  <c r="E1234" i="41" s="1"/>
  <c r="C1041" i="41"/>
  <c r="D1041" i="41" s="1"/>
  <c r="C781" i="41"/>
  <c r="D781" i="41" s="1"/>
  <c r="E781" i="41" s="1"/>
  <c r="C1308" i="41"/>
  <c r="D1308" i="41" s="1"/>
  <c r="C922" i="41"/>
  <c r="D922" i="41" s="1"/>
  <c r="C1123" i="41"/>
  <c r="D1123" i="41" s="1"/>
  <c r="C957" i="41"/>
  <c r="D957" i="41" s="1"/>
  <c r="E957" i="41" s="1"/>
  <c r="C994" i="41"/>
  <c r="D994" i="41" s="1"/>
  <c r="C1118" i="41"/>
  <c r="D1118" i="41" s="1"/>
  <c r="E1118" i="41" s="1"/>
  <c r="C1170" i="41"/>
  <c r="D1170" i="41" s="1"/>
  <c r="E1170" i="41" s="1"/>
  <c r="C1176" i="41"/>
  <c r="D1176" i="41" s="1"/>
  <c r="E1176" i="41" s="1"/>
  <c r="C973" i="41"/>
  <c r="D973" i="41" s="1"/>
  <c r="E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F857" i="41" s="1"/>
  <c r="C1316" i="41"/>
  <c r="D1316" i="41" s="1"/>
  <c r="E1316" i="41" s="1"/>
  <c r="C1173" i="41"/>
  <c r="D1173" i="41" s="1"/>
  <c r="E1173" i="41" s="1"/>
  <c r="C809" i="41"/>
  <c r="D809" i="41" s="1"/>
  <c r="E809" i="41" s="1"/>
  <c r="C1208" i="41"/>
  <c r="D1208" i="41" s="1"/>
  <c r="C1199" i="41"/>
  <c r="D1199" i="41" s="1"/>
  <c r="E1199" i="41" s="1"/>
  <c r="C1117" i="41"/>
  <c r="D1117" i="41" s="1"/>
  <c r="E1117" i="41" s="1"/>
  <c r="C818" i="41"/>
  <c r="D818" i="41" s="1"/>
  <c r="C1058" i="41"/>
  <c r="D1058" i="41" s="1"/>
  <c r="E1058" i="41" s="1"/>
  <c r="C946" i="41"/>
  <c r="D946" i="41" s="1"/>
  <c r="E946" i="41" s="1"/>
  <c r="C974" i="41"/>
  <c r="D974" i="41" s="1"/>
  <c r="C1274" i="41"/>
  <c r="D1274" i="41" s="1"/>
  <c r="E1274" i="41" s="1"/>
  <c r="C1273" i="41"/>
  <c r="D1273" i="41" s="1"/>
  <c r="E1273" i="41" s="1"/>
  <c r="C1295" i="41"/>
  <c r="D1295" i="41" s="1"/>
  <c r="C1249" i="41"/>
  <c r="D1249" i="41" s="1"/>
  <c r="E1249" i="41" s="1"/>
  <c r="C792" i="41"/>
  <c r="D792" i="41" s="1"/>
  <c r="F792" i="41" s="1"/>
  <c r="C1021" i="41"/>
  <c r="D1021" i="41" s="1"/>
  <c r="C847" i="41"/>
  <c r="D847" i="41" s="1"/>
  <c r="E847" i="41" s="1"/>
  <c r="C796" i="41"/>
  <c r="D796" i="41" s="1"/>
  <c r="E796" i="41" s="1"/>
  <c r="C800" i="41"/>
  <c r="D800" i="41" s="1"/>
  <c r="F800" i="41" s="1"/>
  <c r="C789" i="41"/>
  <c r="D789" i="41" s="1"/>
  <c r="E789" i="41" s="1"/>
  <c r="C911" i="41"/>
  <c r="D911" i="41" s="1"/>
  <c r="E911" i="41" s="1"/>
  <c r="C1110" i="41"/>
  <c r="D1110" i="41" s="1"/>
  <c r="E1110" i="41" s="1"/>
  <c r="C1141" i="41"/>
  <c r="D1141" i="41" s="1"/>
  <c r="E1141" i="41" s="1"/>
  <c r="C735" i="41"/>
  <c r="D735" i="41" s="1"/>
  <c r="E735" i="41" s="1"/>
  <c r="C1293" i="41"/>
  <c r="D1293" i="41" s="1"/>
  <c r="E1293" i="41" s="1"/>
  <c r="C1207" i="41"/>
  <c r="D1207" i="41" s="1"/>
  <c r="E1207" i="41" s="1"/>
  <c r="C1068" i="41"/>
  <c r="D1068" i="41" s="1"/>
  <c r="E1068" i="41" s="1"/>
  <c r="C1213" i="41"/>
  <c r="D1213" i="41" s="1"/>
  <c r="E1213" i="41" s="1"/>
  <c r="C865" i="41"/>
  <c r="D865" i="41" s="1"/>
  <c r="F865" i="41" s="1"/>
  <c r="C1289" i="41"/>
  <c r="D1289" i="41" s="1"/>
  <c r="E1289" i="41" s="1"/>
  <c r="C1203" i="41"/>
  <c r="D1203" i="41" s="1"/>
  <c r="E1203" i="41" s="1"/>
  <c r="C1056" i="41"/>
  <c r="D1056" i="41" s="1"/>
  <c r="E1056" i="41" s="1"/>
  <c r="C1073" i="41"/>
  <c r="D1073" i="41" s="1"/>
  <c r="C806" i="41"/>
  <c r="D806" i="41" s="1"/>
  <c r="E806" i="41" s="1"/>
  <c r="C1088" i="41"/>
  <c r="D1088" i="41" s="1"/>
  <c r="E1088" i="41" s="1"/>
  <c r="C1253" i="41"/>
  <c r="D1253" i="41" s="1"/>
  <c r="E1253" i="41" s="1"/>
  <c r="C891" i="41"/>
  <c r="D891" i="41" s="1"/>
  <c r="E891" i="41" s="1"/>
  <c r="C1197" i="41"/>
  <c r="D1197" i="41" s="1"/>
  <c r="E1197" i="41" s="1"/>
  <c r="C1007" i="41"/>
  <c r="D1007" i="41" s="1"/>
  <c r="E1007" i="41" s="1"/>
  <c r="C860" i="41"/>
  <c r="D860" i="41" s="1"/>
  <c r="E860" i="41" s="1"/>
  <c r="C917" i="41"/>
  <c r="D917" i="41" s="1"/>
  <c r="C1311" i="41"/>
  <c r="D1311" i="41" s="1"/>
  <c r="E1311" i="41" s="1"/>
  <c r="C1309" i="41"/>
  <c r="D1309" i="41" s="1"/>
  <c r="E1309" i="41" s="1"/>
  <c r="C1002" i="41"/>
  <c r="D1002" i="41" s="1"/>
  <c r="E1002" i="41" s="1"/>
  <c r="C1035" i="41"/>
  <c r="D1035" i="41" s="1"/>
  <c r="E1035" i="41" s="1"/>
  <c r="C837" i="41"/>
  <c r="D837" i="41" s="1"/>
  <c r="E837" i="41" s="1"/>
  <c r="C1283" i="41"/>
  <c r="D1283" i="41" s="1"/>
  <c r="E1283" i="41" s="1"/>
  <c r="C826" i="41"/>
  <c r="D826" i="41" s="1"/>
  <c r="E826" i="41" s="1"/>
  <c r="C995" i="41"/>
  <c r="D995" i="41" s="1"/>
  <c r="E995" i="41" s="1"/>
  <c r="C1266" i="41"/>
  <c r="D1266" i="41" s="1"/>
  <c r="C1188" i="41"/>
  <c r="D1188" i="41" s="1"/>
  <c r="E1188" i="41" s="1"/>
  <c r="C902" i="41"/>
  <c r="D902" i="41" s="1"/>
  <c r="E902" i="41" s="1"/>
  <c r="C850" i="41"/>
  <c r="D850" i="41" s="1"/>
  <c r="F850" i="41" s="1"/>
  <c r="C810" i="41"/>
  <c r="D810" i="41" s="1"/>
  <c r="E810" i="41" s="1"/>
  <c r="C964" i="41"/>
  <c r="D964" i="41" s="1"/>
  <c r="E964" i="41" s="1"/>
  <c r="C824" i="41"/>
  <c r="D824" i="41" s="1"/>
  <c r="E824" i="41" s="1"/>
  <c r="C960" i="41"/>
  <c r="D960" i="41" s="1"/>
  <c r="E960" i="41" s="1"/>
  <c r="C1255" i="41"/>
  <c r="D1255" i="41" s="1"/>
  <c r="E1255" i="41" s="1"/>
  <c r="C1101" i="41"/>
  <c r="D1101" i="41" s="1"/>
  <c r="C1036" i="41"/>
  <c r="D1036" i="41" s="1"/>
  <c r="E1036" i="41" s="1"/>
  <c r="C888" i="41"/>
  <c r="D888" i="41" s="1"/>
  <c r="C1306" i="41"/>
  <c r="D1306" i="41" s="1"/>
  <c r="E1306" i="41" s="1"/>
  <c r="C739" i="41"/>
  <c r="D739" i="41" s="1"/>
  <c r="F739" i="41" s="1"/>
  <c r="C1204" i="41"/>
  <c r="D1204" i="41" s="1"/>
  <c r="E1204" i="41" s="1"/>
  <c r="C1263" i="41"/>
  <c r="D1263" i="41" s="1"/>
  <c r="E1263" i="41" s="1"/>
  <c r="C827" i="41"/>
  <c r="D827" i="41" s="1"/>
  <c r="F827" i="41" s="1"/>
  <c r="C829" i="41"/>
  <c r="D829" i="41" s="1"/>
  <c r="F829" i="41" s="1"/>
  <c r="C727" i="41"/>
  <c r="D727" i="41" s="1"/>
  <c r="E727" i="41" s="1"/>
  <c r="C1136" i="41"/>
  <c r="D1136" i="41" s="1"/>
  <c r="E1136" i="41" s="1"/>
  <c r="C855" i="41"/>
  <c r="D855" i="41" s="1"/>
  <c r="C848" i="41"/>
  <c r="D848" i="41" s="1"/>
  <c r="C1175" i="41"/>
  <c r="D1175" i="41" s="1"/>
  <c r="E1175" i="41" s="1"/>
  <c r="C776" i="41"/>
  <c r="D776" i="41" s="1"/>
  <c r="C1026" i="41"/>
  <c r="D1026" i="41" s="1"/>
  <c r="E1026" i="41" s="1"/>
  <c r="C867" i="41"/>
  <c r="D867" i="41" s="1"/>
  <c r="E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F801" i="41" s="1"/>
  <c r="C830" i="41"/>
  <c r="D830" i="41" s="1"/>
  <c r="F830" i="41" s="1"/>
  <c r="C825" i="41"/>
  <c r="D825" i="41" s="1"/>
  <c r="E825" i="41" s="1"/>
  <c r="C896" i="41"/>
  <c r="D896" i="41" s="1"/>
  <c r="E896" i="41" s="1"/>
  <c r="C715" i="41"/>
  <c r="D715" i="41" s="1"/>
  <c r="C1114" i="41"/>
  <c r="D1114" i="41" s="1"/>
  <c r="C804" i="41"/>
  <c r="D804" i="41" s="1"/>
  <c r="E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E1045" i="41" s="1"/>
  <c r="C1229" i="41"/>
  <c r="D1229" i="41" s="1"/>
  <c r="E1229" i="41" s="1"/>
  <c r="C872" i="41"/>
  <c r="D872" i="41" s="1"/>
  <c r="E872" i="41" s="1"/>
  <c r="C1150" i="41"/>
  <c r="D1150" i="41" s="1"/>
  <c r="E1150" i="41" s="1"/>
  <c r="C1000" i="41"/>
  <c r="D1000" i="41" s="1"/>
  <c r="E1000" i="41" s="1"/>
  <c r="C910" i="41"/>
  <c r="D910" i="41" s="1"/>
  <c r="C1162" i="41"/>
  <c r="D1162" i="41" s="1"/>
  <c r="E1162" i="41" s="1"/>
  <c r="C1014" i="41"/>
  <c r="D1014" i="41" s="1"/>
  <c r="E1014" i="41" s="1"/>
  <c r="C849" i="41"/>
  <c r="D849" i="41" s="1"/>
  <c r="E849" i="41" s="1"/>
  <c r="C805" i="41"/>
  <c r="D805" i="41" s="1"/>
  <c r="E805" i="41" s="1"/>
  <c r="C1112" i="41"/>
  <c r="D1112" i="41" s="1"/>
  <c r="E1112" i="41" s="1"/>
  <c r="C1027" i="41"/>
  <c r="D1027" i="41" s="1"/>
  <c r="E1027" i="41" s="1"/>
  <c r="C1278" i="41"/>
  <c r="D1278" i="41" s="1"/>
  <c r="E1278" i="41" s="1"/>
  <c r="C1096" i="41"/>
  <c r="D1096" i="41" s="1"/>
  <c r="E1096" i="41" s="1"/>
  <c r="C1216" i="41"/>
  <c r="D1216" i="41" s="1"/>
  <c r="E1216" i="41" s="1"/>
  <c r="C947" i="41"/>
  <c r="D947" i="41" s="1"/>
  <c r="E947" i="41" s="1"/>
  <c r="C815" i="41"/>
  <c r="D815" i="41" s="1"/>
  <c r="C996" i="41"/>
  <c r="D996" i="41" s="1"/>
  <c r="C1004" i="41"/>
  <c r="D1004" i="41" s="1"/>
  <c r="C1159" i="41"/>
  <c r="D1159" i="41" s="1"/>
  <c r="E1159" i="41" s="1"/>
  <c r="C851" i="41"/>
  <c r="D851" i="41" s="1"/>
  <c r="F851" i="41" s="1"/>
  <c r="C1064" i="41"/>
  <c r="D1064" i="41" s="1"/>
  <c r="C724" i="41"/>
  <c r="D724" i="41" s="1"/>
  <c r="E724" i="41" s="1"/>
  <c r="C885" i="41"/>
  <c r="D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E989" i="41" s="1"/>
  <c r="C817" i="41"/>
  <c r="D817" i="41" s="1"/>
  <c r="E817" i="41" s="1"/>
  <c r="C750" i="41"/>
  <c r="D750" i="41" s="1"/>
  <c r="C1066" i="41"/>
  <c r="D1066" i="41" s="1"/>
  <c r="E1066" i="41" s="1"/>
  <c r="C1113" i="41"/>
  <c r="D1113" i="41" s="1"/>
  <c r="E1113" i="41" s="1"/>
  <c r="C991" i="41"/>
  <c r="D991" i="41" s="1"/>
  <c r="C1153" i="41"/>
  <c r="D1153" i="41" s="1"/>
  <c r="E1153" i="41" s="1"/>
  <c r="C909" i="41"/>
  <c r="D909" i="41" s="1"/>
  <c r="C948" i="41"/>
  <c r="D948" i="41" s="1"/>
  <c r="E948" i="41" s="1"/>
  <c r="C1290" i="41"/>
  <c r="D1290" i="41" s="1"/>
  <c r="E1290" i="41" s="1"/>
  <c r="C1260" i="41"/>
  <c r="D1260" i="41" s="1"/>
  <c r="C1251" i="41"/>
  <c r="D1251" i="41" s="1"/>
  <c r="C756" i="41"/>
  <c r="D756" i="41" s="1"/>
  <c r="F756" i="41" s="1"/>
  <c r="C742" i="41"/>
  <c r="D742" i="41" s="1"/>
  <c r="C927" i="41"/>
  <c r="D927" i="41" s="1"/>
  <c r="E927" i="41" s="1"/>
  <c r="C1009" i="41"/>
  <c r="D1009" i="41" s="1"/>
  <c r="C1082" i="41"/>
  <c r="D1082" i="41" s="1"/>
  <c r="E1082" i="41" s="1"/>
  <c r="C767" i="41"/>
  <c r="D767" i="41" s="1"/>
  <c r="E767" i="41" s="1"/>
  <c r="C1189" i="41"/>
  <c r="D1189" i="41" s="1"/>
  <c r="C1261" i="41"/>
  <c r="D1261" i="41" s="1"/>
  <c r="C726" i="41"/>
  <c r="D726" i="41" s="1"/>
  <c r="F726" i="41" s="1"/>
  <c r="C770" i="41"/>
  <c r="D770" i="41" s="1"/>
  <c r="E770" i="41" s="1"/>
  <c r="C779" i="41"/>
  <c r="D779" i="41" s="1"/>
  <c r="E779" i="41" s="1"/>
  <c r="C1182" i="41"/>
  <c r="D1182" i="41" s="1"/>
  <c r="E1182" i="41" s="1"/>
  <c r="C1126" i="41"/>
  <c r="D1126" i="41" s="1"/>
  <c r="E1126" i="41" s="1"/>
  <c r="C1052" i="41"/>
  <c r="D1052" i="41" s="1"/>
  <c r="C737" i="41"/>
  <c r="D737" i="41" s="1"/>
  <c r="C1221" i="41"/>
  <c r="D1221" i="41" s="1"/>
  <c r="E1221" i="41" s="1"/>
  <c r="C773" i="41"/>
  <c r="D773" i="41" s="1"/>
  <c r="C1298" i="41"/>
  <c r="D1298" i="41" s="1"/>
  <c r="E1298" i="41" s="1"/>
  <c r="C1202" i="41"/>
  <c r="D1202" i="41" s="1"/>
  <c r="C1054" i="41"/>
  <c r="D1054" i="41" s="1"/>
  <c r="E1054" i="41" s="1"/>
  <c r="C1272" i="41"/>
  <c r="D1272" i="41" s="1"/>
  <c r="E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E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E887" i="41" s="1"/>
  <c r="C1277" i="41"/>
  <c r="D1277" i="41" s="1"/>
  <c r="E1277" i="41" s="1"/>
  <c r="C1040" i="41"/>
  <c r="D1040" i="41" s="1"/>
  <c r="E1040" i="41" s="1"/>
  <c r="C1142" i="41"/>
  <c r="D1142" i="41" s="1"/>
  <c r="C1215" i="41"/>
  <c r="D1215" i="41" s="1"/>
  <c r="E1215" i="41" s="1"/>
  <c r="C943" i="41"/>
  <c r="D943" i="41" s="1"/>
  <c r="E943" i="41" s="1"/>
  <c r="C1225" i="41"/>
  <c r="D1225" i="41" s="1"/>
  <c r="C1089" i="41"/>
  <c r="D1089" i="41" s="1"/>
  <c r="E1089" i="41" s="1"/>
  <c r="C1233" i="41"/>
  <c r="D1233" i="41" s="1"/>
  <c r="E1233" i="41" s="1"/>
  <c r="C1154" i="41"/>
  <c r="D1154" i="41" s="1"/>
  <c r="C843" i="41"/>
  <c r="D843" i="41" s="1"/>
  <c r="C749" i="41"/>
  <c r="D749" i="41" s="1"/>
  <c r="F749" i="41" s="1"/>
  <c r="C870" i="41"/>
  <c r="D870" i="41" s="1"/>
  <c r="C1190" i="41"/>
  <c r="D1190" i="41" s="1"/>
  <c r="E1190" i="41" s="1"/>
  <c r="C1168" i="41"/>
  <c r="D1168" i="41" s="1"/>
  <c r="C1245" i="41"/>
  <c r="D1245" i="41" s="1"/>
  <c r="C1093" i="41"/>
  <c r="D1093" i="41" s="1"/>
  <c r="E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E1218" i="41" s="1"/>
  <c r="C1132" i="41"/>
  <c r="D1132" i="41" s="1"/>
  <c r="C880" i="41"/>
  <c r="D880" i="41" s="1"/>
  <c r="E880" i="41" s="1"/>
  <c r="C1206" i="41"/>
  <c r="D1206" i="41" s="1"/>
  <c r="E1206" i="41" s="1"/>
  <c r="C1134" i="41"/>
  <c r="D1134" i="41" s="1"/>
  <c r="E1134" i="41" s="1"/>
  <c r="C823" i="41"/>
  <c r="D823" i="41" s="1"/>
  <c r="E823" i="41" s="1"/>
  <c r="C892" i="41"/>
  <c r="D892" i="41" s="1"/>
  <c r="C962" i="41"/>
  <c r="D962" i="41" s="1"/>
  <c r="C1006" i="41"/>
  <c r="D1006" i="41" s="1"/>
  <c r="E1006" i="41" s="1"/>
  <c r="C1146" i="41"/>
  <c r="D1146" i="41" s="1"/>
  <c r="E1146" i="41" s="1"/>
  <c r="C908" i="41"/>
  <c r="D908" i="41" s="1"/>
  <c r="E908" i="41" s="1"/>
  <c r="C1200" i="41"/>
  <c r="D1200" i="41" s="1"/>
  <c r="C1121" i="41"/>
  <c r="D1121" i="41" s="1"/>
  <c r="C1156" i="41"/>
  <c r="D1156" i="41" s="1"/>
  <c r="C904" i="41"/>
  <c r="D904" i="41" s="1"/>
  <c r="E904" i="41" s="1"/>
  <c r="C1164" i="41"/>
  <c r="D1164" i="41" s="1"/>
  <c r="E1164" i="41" s="1"/>
  <c r="C1237" i="41"/>
  <c r="D1237" i="41" s="1"/>
  <c r="C1147" i="41"/>
  <c r="D1147" i="41" s="1"/>
  <c r="E1147" i="41" s="1"/>
  <c r="C1143" i="41"/>
  <c r="D1143" i="41" s="1"/>
  <c r="C925" i="41"/>
  <c r="D925" i="41" s="1"/>
  <c r="C980" i="41"/>
  <c r="D980" i="41" s="1"/>
  <c r="E980" i="41" s="1"/>
  <c r="C1184" i="41"/>
  <c r="D1184" i="41" s="1"/>
  <c r="C937" i="41"/>
  <c r="D937" i="41" s="1"/>
  <c r="C877" i="41"/>
  <c r="D877" i="41" s="1"/>
  <c r="E877" i="41" s="1"/>
  <c r="C934" i="41"/>
  <c r="D934" i="41" s="1"/>
  <c r="E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E1196" i="41" s="1"/>
  <c r="C1049" i="41"/>
  <c r="D1049" i="41" s="1"/>
  <c r="C1071" i="41"/>
  <c r="D1071" i="41" s="1"/>
  <c r="C924" i="41"/>
  <c r="D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E1291" i="41" s="1"/>
  <c r="C1149" i="41"/>
  <c r="D1149" i="41" s="1"/>
  <c r="E1149" i="41" s="1"/>
  <c r="C821" i="41"/>
  <c r="D821" i="41" s="1"/>
  <c r="C730" i="41"/>
  <c r="D730" i="41" s="1"/>
  <c r="C760" i="41"/>
  <c r="D760" i="41" s="1"/>
  <c r="F760" i="41" s="1"/>
  <c r="C1161" i="41"/>
  <c r="D1161" i="41" s="1"/>
  <c r="C816" i="41"/>
  <c r="D816" i="41" s="1"/>
  <c r="C863" i="41"/>
  <c r="D863" i="41" s="1"/>
  <c r="F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F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E893" i="41" s="1"/>
  <c r="C1138" i="41"/>
  <c r="D1138" i="41" s="1"/>
  <c r="C772" i="41"/>
  <c r="D772" i="41" s="1"/>
  <c r="C1081" i="41"/>
  <c r="D1081" i="41" s="1"/>
  <c r="C1106" i="41"/>
  <c r="D1106" i="41" s="1"/>
  <c r="E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E793" i="41" s="1"/>
  <c r="C1139" i="41"/>
  <c r="D1139" i="41" s="1"/>
  <c r="C1171" i="41"/>
  <c r="D1171" i="41" s="1"/>
  <c r="E1171" i="41" s="1"/>
  <c r="C979" i="41"/>
  <c r="D979" i="41" s="1"/>
  <c r="C1254" i="41"/>
  <c r="D1254" i="41" s="1"/>
  <c r="E1254" i="41" s="1"/>
  <c r="C1246" i="41"/>
  <c r="D1246" i="41" s="1"/>
  <c r="C746" i="41"/>
  <c r="D746" i="41" s="1"/>
  <c r="F746" i="41" s="1"/>
  <c r="C1133" i="41"/>
  <c r="D1133" i="41" s="1"/>
  <c r="C1043" i="41"/>
  <c r="D1043" i="41" s="1"/>
  <c r="E1043" i="41" s="1"/>
  <c r="C783" i="41"/>
  <c r="D783" i="41" s="1"/>
  <c r="C807" i="41"/>
  <c r="D807" i="41" s="1"/>
  <c r="E807" i="41" s="1"/>
  <c r="C1211" i="41"/>
  <c r="D1211" i="41" s="1"/>
  <c r="C881" i="41"/>
  <c r="D881" i="41" s="1"/>
  <c r="E881" i="41" s="1"/>
  <c r="C965" i="41"/>
  <c r="D965" i="41" s="1"/>
  <c r="C906" i="41"/>
  <c r="D906" i="41" s="1"/>
  <c r="E906" i="41" s="1"/>
  <c r="C1072" i="41"/>
  <c r="D1072" i="41" s="1"/>
  <c r="E1072" i="41" s="1"/>
  <c r="C1119" i="41"/>
  <c r="D1119" i="41" s="1"/>
  <c r="C1178" i="41"/>
  <c r="D1178" i="41" s="1"/>
  <c r="E1178" i="41" s="1"/>
  <c r="C919" i="41"/>
  <c r="D919" i="41" s="1"/>
  <c r="E919" i="41" s="1"/>
  <c r="C1092" i="41"/>
  <c r="D1092" i="41" s="1"/>
  <c r="E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E971" i="41" s="1"/>
  <c r="C1240" i="41"/>
  <c r="D1240" i="41" s="1"/>
  <c r="E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E828" i="41" s="1"/>
  <c r="C930" i="41"/>
  <c r="D930" i="41" s="1"/>
  <c r="C1304" i="41"/>
  <c r="D1304" i="41" s="1"/>
  <c r="C978" i="41"/>
  <c r="D978" i="41" s="1"/>
  <c r="E978" i="41" s="1"/>
  <c r="C1244" i="41"/>
  <c r="D1244" i="41" s="1"/>
  <c r="C1047" i="41"/>
  <c r="D1047" i="41" s="1"/>
  <c r="E1047" i="41" s="1"/>
  <c r="C1236" i="41"/>
  <c r="D1236" i="41" s="1"/>
  <c r="E1236" i="41" s="1"/>
  <c r="C1193" i="41"/>
  <c r="D1193" i="41" s="1"/>
  <c r="C1268" i="41"/>
  <c r="D1268" i="41" s="1"/>
  <c r="E1268" i="41" s="1"/>
  <c r="C1091" i="41"/>
  <c r="D1091" i="41" s="1"/>
  <c r="C1032" i="41"/>
  <c r="D1032" i="41" s="1"/>
  <c r="E1032" i="41" s="1"/>
  <c r="C1124" i="41"/>
  <c r="D1124" i="41" s="1"/>
  <c r="C844" i="41"/>
  <c r="D844" i="41" s="1"/>
  <c r="C775" i="41"/>
  <c r="D775" i="41" s="1"/>
  <c r="F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E1084" i="41" s="1"/>
  <c r="C741" i="41"/>
  <c r="D741" i="41" s="1"/>
  <c r="F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E852" i="41" s="1"/>
  <c r="C1307" i="41"/>
  <c r="D1307" i="41" s="1"/>
  <c r="C1294" i="41"/>
  <c r="D1294" i="41" s="1"/>
  <c r="E1294" i="41" s="1"/>
  <c r="C1003" i="41"/>
  <c r="D1003" i="41" s="1"/>
  <c r="O14" i="54"/>
  <c r="A15" i="54"/>
  <c r="A16" i="54"/>
  <c r="O15" i="54"/>
  <c r="O16" i="54"/>
  <c r="A17" i="54"/>
  <c r="O17" i="54"/>
  <c r="A18" i="54"/>
  <c r="A19" i="54"/>
  <c r="O18" i="54"/>
  <c r="O19" i="54"/>
  <c r="A20" i="54"/>
  <c r="A21" i="54"/>
  <c r="O20" i="54"/>
  <c r="A22" i="54"/>
  <c r="O21" i="54"/>
  <c r="A23" i="54"/>
  <c r="O22" i="54"/>
  <c r="A24" i="54"/>
  <c r="O23" i="54"/>
  <c r="O24" i="54"/>
  <c r="A25" i="54"/>
  <c r="O25" i="54"/>
  <c r="A26" i="54"/>
  <c r="O26" i="54"/>
  <c r="A27" i="54"/>
  <c r="A28" i="54"/>
  <c r="O27" i="54"/>
  <c r="A29" i="54"/>
  <c r="O28" i="54"/>
  <c r="A30" i="54"/>
  <c r="O29" i="54"/>
  <c r="O30" i="54"/>
  <c r="A31" i="54"/>
  <c r="A32" i="54"/>
  <c r="O32" i="54"/>
  <c r="O31" i="54"/>
  <c r="F858" i="41" l="1"/>
  <c r="J40" i="11"/>
  <c r="J33" i="11"/>
  <c r="H78" i="11"/>
  <c r="D9" i="60"/>
  <c r="I64" i="11"/>
  <c r="E759" i="41"/>
  <c r="F717" i="41"/>
  <c r="J85" i="11"/>
  <c r="I110" i="11"/>
  <c r="J112" i="11"/>
  <c r="I66" i="11"/>
  <c r="F862" i="41"/>
  <c r="E744" i="41"/>
  <c r="I85" i="11"/>
  <c r="I83" i="11"/>
  <c r="E731" i="41"/>
  <c r="I78" i="11"/>
  <c r="J47" i="11"/>
  <c r="I90" i="11"/>
  <c r="I39" i="11"/>
  <c r="I46" i="11"/>
  <c r="H83" i="11"/>
  <c r="H28" i="11"/>
  <c r="I112" i="11"/>
  <c r="J83" i="11"/>
  <c r="I80" i="11"/>
  <c r="J100" i="11"/>
  <c r="F813" i="41"/>
  <c r="I88" i="11"/>
  <c r="E743" i="41"/>
  <c r="E748" i="41"/>
  <c r="E794" i="41"/>
  <c r="F856" i="41"/>
  <c r="E740" i="41"/>
  <c r="F834" i="41"/>
  <c r="F842" i="41"/>
  <c r="F736" i="41"/>
  <c r="J96" i="11"/>
  <c r="H134" i="11"/>
  <c r="I101" i="11"/>
  <c r="J41" i="11"/>
  <c r="H133" i="11"/>
  <c r="J128" i="11"/>
  <c r="I135" i="11"/>
  <c r="H24" i="11"/>
  <c r="J16" i="11"/>
  <c r="J88" i="11"/>
  <c r="F764" i="41"/>
  <c r="E350" i="29"/>
  <c r="H36" i="11"/>
  <c r="E738" i="41"/>
  <c r="F751" i="41"/>
  <c r="E758" i="41"/>
  <c r="F811" i="41"/>
  <c r="F752" i="41"/>
  <c r="F767" i="41"/>
  <c r="E771" i="41"/>
  <c r="E788" i="41"/>
  <c r="F795" i="41"/>
  <c r="J89" i="11"/>
  <c r="J86" i="11"/>
  <c r="I86" i="11"/>
  <c r="I82" i="11"/>
  <c r="J87" i="11"/>
  <c r="E319" i="29"/>
  <c r="H41" i="11"/>
  <c r="I87" i="11"/>
  <c r="E845" i="41"/>
  <c r="E762" i="41"/>
  <c r="K9" i="60"/>
  <c r="K16" i="60" s="1"/>
  <c r="K20" i="60" s="1"/>
  <c r="F727" i="41"/>
  <c r="F860" i="41"/>
  <c r="E798" i="41"/>
  <c r="F789" i="41"/>
  <c r="F719" i="41"/>
  <c r="E799" i="41"/>
  <c r="F352" i="29"/>
  <c r="E238" i="29"/>
  <c r="I36" i="11"/>
  <c r="J67" i="11"/>
  <c r="H66" i="11"/>
  <c r="F781" i="41"/>
  <c r="I45" i="11"/>
  <c r="I53" i="11"/>
  <c r="I56" i="11"/>
  <c r="J49" i="11"/>
  <c r="F757" i="41"/>
  <c r="F866" i="41"/>
  <c r="F732" i="41"/>
  <c r="F809" i="41"/>
  <c r="E761" i="41"/>
  <c r="F733" i="41"/>
  <c r="F841" i="41"/>
  <c r="E739" i="41"/>
  <c r="I29" i="11"/>
  <c r="E276" i="29"/>
  <c r="E268" i="29"/>
  <c r="H39" i="11"/>
  <c r="I60" i="11"/>
  <c r="J18" i="11"/>
  <c r="I67" i="11"/>
  <c r="J60" i="11"/>
  <c r="F766" i="41"/>
  <c r="E859" i="41"/>
  <c r="E835" i="41"/>
  <c r="E800" i="41"/>
  <c r="E829" i="41"/>
  <c r="F235" i="29"/>
  <c r="F266" i="29"/>
  <c r="I41" i="11"/>
  <c r="F810" i="41"/>
  <c r="D9" i="59"/>
  <c r="K7" i="54" s="1"/>
  <c r="C8" i="54"/>
  <c r="I55" i="11"/>
  <c r="H7" i="54"/>
  <c r="I7" i="54"/>
  <c r="D7" i="54"/>
  <c r="E7" i="54" s="1"/>
  <c r="F806" i="41"/>
  <c r="F853" i="41"/>
  <c r="F734" i="41"/>
  <c r="F747" i="41"/>
  <c r="F728" i="41"/>
  <c r="E831" i="41"/>
  <c r="F796" i="41"/>
  <c r="E248" i="29"/>
  <c r="E803" i="41"/>
  <c r="F745" i="41"/>
  <c r="F322" i="29"/>
  <c r="F301" i="29"/>
  <c r="F316" i="29"/>
  <c r="I81" i="11"/>
  <c r="E827" i="41"/>
  <c r="E851" i="41"/>
  <c r="J81" i="11"/>
  <c r="J79" i="11"/>
  <c r="F754" i="41"/>
  <c r="F721" i="41"/>
  <c r="E857" i="41"/>
  <c r="F724" i="41"/>
  <c r="E291" i="29"/>
  <c r="J75" i="11"/>
  <c r="I26" i="11"/>
  <c r="H112" i="11"/>
  <c r="I30" i="11"/>
  <c r="E765" i="41"/>
  <c r="F353" i="29"/>
  <c r="E272" i="29"/>
  <c r="F224" i="29"/>
  <c r="J78" i="11"/>
  <c r="E865" i="41"/>
  <c r="E716" i="41"/>
  <c r="E753" i="41"/>
  <c r="F768" i="41"/>
  <c r="F58" i="39"/>
  <c r="H36" i="39"/>
  <c r="I36" i="39"/>
  <c r="I79" i="11"/>
  <c r="I97" i="11"/>
  <c r="I24" i="11"/>
  <c r="I32" i="11"/>
  <c r="I28" i="11"/>
  <c r="J35" i="11"/>
  <c r="F824" i="41"/>
  <c r="E830" i="41"/>
  <c r="F735" i="41"/>
  <c r="I47" i="11"/>
  <c r="F304" i="29"/>
  <c r="E288" i="29"/>
  <c r="I42" i="11"/>
  <c r="I58" i="11"/>
  <c r="I62" i="11"/>
  <c r="H128" i="11"/>
  <c r="E239" i="29"/>
  <c r="I93" i="11"/>
  <c r="I105" i="11"/>
  <c r="F770" i="41"/>
  <c r="F284" i="29"/>
  <c r="H54" i="11"/>
  <c r="I73" i="11"/>
  <c r="F271" i="29"/>
  <c r="F308" i="29"/>
  <c r="F289" i="29"/>
  <c r="E247" i="29"/>
  <c r="F256" i="29"/>
  <c r="E273" i="29"/>
  <c r="E245" i="29"/>
  <c r="H23" i="11"/>
  <c r="I77" i="11"/>
  <c r="E861" i="41"/>
  <c r="F307" i="29"/>
  <c r="F59" i="39"/>
  <c r="I54" i="11"/>
  <c r="E729" i="41"/>
  <c r="E791" i="41"/>
  <c r="F847" i="41"/>
  <c r="E850" i="41"/>
  <c r="F343" i="29"/>
  <c r="I68" i="11"/>
  <c r="I65" i="11"/>
  <c r="I99" i="11"/>
  <c r="I52" i="11"/>
  <c r="F825" i="41"/>
  <c r="E786" i="41"/>
  <c r="H52" i="11"/>
  <c r="H99" i="11"/>
  <c r="J68" i="11"/>
  <c r="I57" i="11"/>
  <c r="I33" i="11"/>
  <c r="I37" i="11"/>
  <c r="H77" i="11"/>
  <c r="J76" i="11"/>
  <c r="H21" i="11"/>
  <c r="E236" i="29"/>
  <c r="I91" i="11"/>
  <c r="I38" i="11"/>
  <c r="I35" i="11"/>
  <c r="I89" i="11"/>
  <c r="I69" i="11"/>
  <c r="J39" i="11"/>
  <c r="H105" i="11"/>
  <c r="I75" i="11"/>
  <c r="H26" i="11"/>
  <c r="J17" i="11"/>
  <c r="I95" i="11"/>
  <c r="J46" i="11"/>
  <c r="H25" i="11"/>
  <c r="J53" i="11"/>
  <c r="J82" i="11"/>
  <c r="J110" i="11"/>
  <c r="E787" i="41"/>
  <c r="F787" i="41"/>
  <c r="F840" i="41"/>
  <c r="E840" i="41"/>
  <c r="E917" i="41"/>
  <c r="E885" i="41"/>
  <c r="F240" i="29"/>
  <c r="I138" i="11"/>
  <c r="I18" i="11"/>
  <c r="E1292" i="41"/>
  <c r="J138" i="11"/>
  <c r="J38" i="11"/>
  <c r="I96" i="11"/>
  <c r="I76" i="11"/>
  <c r="E933" i="41"/>
  <c r="H93" i="11"/>
  <c r="H110" i="11"/>
  <c r="J65" i="11"/>
  <c r="E1123" i="41"/>
  <c r="F246" i="29"/>
  <c r="I134" i="11"/>
  <c r="E1261" i="41"/>
  <c r="E918" i="41"/>
  <c r="H46" i="11"/>
  <c r="J132" i="11"/>
  <c r="E763" i="41"/>
  <c r="F763" i="41"/>
  <c r="E1004" i="41"/>
  <c r="F769" i="41"/>
  <c r="E769" i="41"/>
  <c r="E1132" i="41"/>
  <c r="E1142" i="41"/>
  <c r="E309" i="29"/>
  <c r="F249" i="29"/>
  <c r="F303" i="29"/>
  <c r="E296" i="29"/>
  <c r="J43" i="11"/>
  <c r="H40" i="11"/>
  <c r="I94" i="11"/>
  <c r="H38" i="11"/>
  <c r="I16" i="11"/>
  <c r="I132" i="11"/>
  <c r="I49" i="11"/>
  <c r="J109" i="11"/>
  <c r="H75" i="11"/>
  <c r="E756" i="41"/>
  <c r="E975" i="41"/>
  <c r="F823" i="41"/>
  <c r="F849" i="41"/>
  <c r="E726" i="41"/>
  <c r="E792" i="41"/>
  <c r="E1101" i="41"/>
  <c r="F805" i="41"/>
  <c r="F62" i="39"/>
  <c r="E358" i="29"/>
  <c r="F318" i="29"/>
  <c r="F253" i="29"/>
  <c r="H94" i="11"/>
  <c r="I136" i="11"/>
  <c r="H101" i="11"/>
  <c r="H116" i="11"/>
  <c r="H69" i="11"/>
  <c r="J45" i="11"/>
  <c r="F359" i="29"/>
  <c r="F714" i="41"/>
  <c r="H136" i="11"/>
  <c r="I59" i="11"/>
  <c r="I63" i="11"/>
  <c r="I74" i="11"/>
  <c r="J116" i="11"/>
  <c r="E775" i="41"/>
  <c r="E1060" i="41"/>
  <c r="E890" i="41"/>
  <c r="E982" i="41"/>
  <c r="E68" i="39"/>
  <c r="J66" i="11"/>
  <c r="E1114" i="41"/>
  <c r="E1090" i="41"/>
  <c r="E797" i="41"/>
  <c r="F797" i="41"/>
  <c r="E1285" i="41"/>
  <c r="E892" i="41"/>
  <c r="E361" i="29"/>
  <c r="F354" i="29"/>
  <c r="J133" i="11"/>
  <c r="F793" i="41"/>
  <c r="I109" i="11"/>
  <c r="E1071" i="41"/>
  <c r="E863" i="41"/>
  <c r="J101" i="11"/>
  <c r="H96" i="11"/>
  <c r="H63" i="11"/>
  <c r="H37" i="11"/>
  <c r="I128" i="11"/>
  <c r="J105" i="11"/>
  <c r="H31" i="11"/>
  <c r="H29" i="11"/>
  <c r="E1053" i="41"/>
  <c r="E1244" i="41"/>
  <c r="E1133" i="41"/>
  <c r="E1019" i="41"/>
  <c r="E979" i="41"/>
  <c r="F782" i="41"/>
  <c r="E782" i="41"/>
  <c r="E1154" i="41"/>
  <c r="E819" i="41"/>
  <c r="F819" i="41"/>
  <c r="E737" i="41"/>
  <c r="F737" i="41"/>
  <c r="E1009" i="41"/>
  <c r="E909" i="41"/>
  <c r="F815" i="41"/>
  <c r="E815" i="41"/>
  <c r="E715" i="41"/>
  <c r="F715" i="41"/>
  <c r="E977" i="41"/>
  <c r="E1245" i="41"/>
  <c r="E1008" i="41"/>
  <c r="E808" i="41"/>
  <c r="F808" i="41"/>
  <c r="E1308" i="41"/>
  <c r="E1125" i="41"/>
  <c r="E1247" i="41"/>
  <c r="E895" i="41"/>
  <c r="E886" i="41"/>
  <c r="E1121" i="41"/>
  <c r="E1073" i="41"/>
  <c r="F335" i="29"/>
  <c r="E335" i="29"/>
  <c r="F329" i="29"/>
  <c r="E351" i="29"/>
  <c r="J55" i="11"/>
  <c r="J103" i="11"/>
  <c r="J32" i="11"/>
  <c r="E340" i="29"/>
  <c r="F356" i="29"/>
  <c r="H50" i="11"/>
  <c r="J44" i="11"/>
  <c r="J24" i="11"/>
  <c r="E1122" i="41"/>
  <c r="E838" i="41"/>
  <c r="E1062" i="41"/>
  <c r="F722" i="41"/>
  <c r="E722" i="41"/>
  <c r="E876" i="41"/>
  <c r="E1202" i="41"/>
  <c r="E965" i="41"/>
  <c r="E816" i="41"/>
  <c r="F816" i="41"/>
  <c r="E1077" i="41"/>
  <c r="E1018" i="41"/>
  <c r="E821" i="41"/>
  <c r="F821" i="41"/>
  <c r="E924" i="41"/>
  <c r="E954" i="41"/>
  <c r="E1304" i="41"/>
  <c r="E1262" i="41"/>
  <c r="E1246" i="41"/>
  <c r="E1138" i="41"/>
  <c r="E883" i="41"/>
  <c r="E1005" i="41"/>
  <c r="E64" i="39"/>
  <c r="E262" i="29"/>
  <c r="F262" i="29"/>
  <c r="F225" i="29"/>
  <c r="E225" i="29"/>
  <c r="E295" i="29"/>
  <c r="F295" i="29"/>
  <c r="E326" i="29"/>
  <c r="F326" i="29"/>
  <c r="E255" i="29"/>
  <c r="F255" i="29"/>
  <c r="E57" i="39"/>
  <c r="F57" i="39" s="1"/>
  <c r="E277" i="29"/>
  <c r="F277" i="29"/>
  <c r="E267" i="29"/>
  <c r="F267" i="29"/>
  <c r="F279" i="29"/>
  <c r="E279" i="29"/>
  <c r="F244" i="29"/>
  <c r="E244" i="29"/>
  <c r="F300" i="29"/>
  <c r="E300" i="29"/>
  <c r="F292" i="29"/>
  <c r="E292" i="29"/>
  <c r="E344" i="29"/>
  <c r="F344" i="29"/>
  <c r="F226" i="29"/>
  <c r="E226" i="29"/>
  <c r="F231" i="29"/>
  <c r="E231" i="29"/>
  <c r="E746" i="41"/>
  <c r="E1137" i="41"/>
  <c r="E269" i="29"/>
  <c r="F269" i="29"/>
  <c r="E339" i="29"/>
  <c r="E336" i="29"/>
  <c r="E258" i="29"/>
  <c r="F259" i="29"/>
  <c r="J97" i="11"/>
  <c r="I43" i="11"/>
  <c r="I15" i="11"/>
  <c r="I51" i="11"/>
  <c r="J61" i="11"/>
  <c r="J48" i="11"/>
  <c r="H107" i="11"/>
  <c r="F330" i="29"/>
  <c r="F237" i="29"/>
  <c r="F297" i="29"/>
  <c r="E257" i="29"/>
  <c r="F320" i="29"/>
  <c r="E241" i="29"/>
  <c r="I40" i="11"/>
  <c r="H53" i="11"/>
  <c r="I92" i="11"/>
  <c r="I61" i="11"/>
  <c r="I48" i="11"/>
  <c r="J95" i="11"/>
  <c r="E314" i="29"/>
  <c r="I100" i="11"/>
  <c r="H129" i="11"/>
  <c r="I107" i="11"/>
  <c r="J69" i="11"/>
  <c r="J51" i="11"/>
  <c r="H64" i="11"/>
  <c r="K64" i="11" s="1"/>
  <c r="J91" i="11"/>
  <c r="H62" i="11"/>
  <c r="I50" i="11"/>
  <c r="H67" i="11"/>
  <c r="J28" i="11"/>
  <c r="F342" i="29"/>
  <c r="F334" i="29"/>
  <c r="F310" i="29"/>
  <c r="E317" i="29"/>
  <c r="H100" i="11"/>
  <c r="I98" i="11"/>
  <c r="H15" i="11"/>
  <c r="J92" i="11"/>
  <c r="J26" i="11"/>
  <c r="E854" i="41"/>
  <c r="F854" i="41"/>
  <c r="E1185" i="41"/>
  <c r="F839" i="41"/>
  <c r="E839" i="41"/>
  <c r="E972" i="41"/>
  <c r="E1020" i="41"/>
  <c r="E1037" i="41"/>
  <c r="E870" i="41"/>
  <c r="F750" i="41"/>
  <c r="E750" i="41"/>
  <c r="E1119" i="41"/>
  <c r="E1230" i="41"/>
  <c r="E1034" i="41"/>
  <c r="E864" i="41"/>
  <c r="F864" i="41"/>
  <c r="E937" i="41"/>
  <c r="E884" i="41"/>
  <c r="E1010" i="41"/>
  <c r="E1266" i="41"/>
  <c r="E1307" i="41"/>
  <c r="E1063" i="41"/>
  <c r="E1193" i="41"/>
  <c r="E833" i="41"/>
  <c r="F833" i="41"/>
  <c r="F814" i="41"/>
  <c r="E814" i="41"/>
  <c r="E1214" i="41"/>
  <c r="E976" i="41"/>
  <c r="E1049" i="41"/>
  <c r="E1237" i="41"/>
  <c r="E1189" i="41"/>
  <c r="F812" i="41"/>
  <c r="E812" i="41"/>
  <c r="E820" i="41"/>
  <c r="F820" i="41"/>
  <c r="E1091" i="41"/>
  <c r="E930" i="41"/>
  <c r="E1318" i="41"/>
  <c r="E983" i="41"/>
  <c r="E981" i="41"/>
  <c r="E1161" i="41"/>
  <c r="F790" i="41"/>
  <c r="E790" i="41"/>
  <c r="E1184" i="41"/>
  <c r="E1143" i="41"/>
  <c r="E1156" i="41"/>
  <c r="E843" i="41"/>
  <c r="F843" i="41"/>
  <c r="E773" i="41"/>
  <c r="F773" i="41"/>
  <c r="E1260" i="41"/>
  <c r="E1025" i="41"/>
  <c r="F855" i="41"/>
  <c r="E855" i="41"/>
  <c r="F779" i="41"/>
  <c r="E749" i="41"/>
  <c r="E242" i="29"/>
  <c r="F242" i="29"/>
  <c r="E368" i="29"/>
  <c r="F275" i="29"/>
  <c r="E275" i="29"/>
  <c r="F243" i="29"/>
  <c r="E243" i="29"/>
  <c r="E254" i="29"/>
  <c r="F254" i="29"/>
  <c r="F285" i="29"/>
  <c r="E285" i="29"/>
  <c r="E306" i="29"/>
  <c r="F306" i="29"/>
  <c r="E250" i="29"/>
  <c r="F250" i="29"/>
  <c r="F252" i="29"/>
  <c r="E252" i="29"/>
  <c r="F302" i="29"/>
  <c r="E302" i="29"/>
  <c r="E75" i="39"/>
  <c r="F263" i="29"/>
  <c r="E263" i="29"/>
  <c r="E270" i="29"/>
  <c r="F270" i="29"/>
  <c r="F278" i="29"/>
  <c r="E278" i="29"/>
  <c r="F227" i="29"/>
  <c r="E227" i="29"/>
  <c r="E280" i="29"/>
  <c r="F280" i="29"/>
  <c r="E274" i="29"/>
  <c r="F274" i="29"/>
  <c r="I20" i="11"/>
  <c r="I103" i="11"/>
  <c r="J129" i="11"/>
  <c r="I133" i="11"/>
  <c r="H76" i="11"/>
  <c r="F61" i="39"/>
  <c r="J20" i="11"/>
  <c r="H19" i="11"/>
  <c r="J98" i="11"/>
  <c r="J57" i="11"/>
  <c r="H47" i="11"/>
  <c r="J42" i="11"/>
  <c r="I115" i="11"/>
  <c r="J115" i="11"/>
  <c r="J134" i="11"/>
  <c r="J74" i="11"/>
  <c r="H33" i="11"/>
  <c r="F287" i="29"/>
  <c r="H16" i="11"/>
  <c r="J73" i="11"/>
  <c r="J23" i="11"/>
  <c r="I31" i="11"/>
  <c r="J90" i="11"/>
  <c r="E1021" i="41"/>
  <c r="E1295" i="41"/>
  <c r="E974" i="41"/>
  <c r="E818" i="41"/>
  <c r="F818" i="41"/>
  <c r="E1208" i="41"/>
  <c r="E994" i="41"/>
  <c r="E922" i="41"/>
  <c r="E1041" i="41"/>
  <c r="E1129" i="41"/>
  <c r="E1094" i="41"/>
  <c r="E894" i="41"/>
  <c r="E1003" i="41"/>
  <c r="E1271" i="41"/>
  <c r="E1140" i="41"/>
  <c r="E785" i="41"/>
  <c r="F785" i="41"/>
  <c r="F844" i="41"/>
  <c r="E844" i="41"/>
  <c r="F755" i="41"/>
  <c r="E755" i="41"/>
  <c r="E725" i="41"/>
  <c r="F725" i="41"/>
  <c r="E1186" i="41"/>
  <c r="E1211" i="41"/>
  <c r="E1139" i="41"/>
  <c r="E1100" i="41"/>
  <c r="E889" i="41"/>
  <c r="E1148" i="41"/>
  <c r="E1081" i="41"/>
  <c r="E846" i="41"/>
  <c r="F846" i="41"/>
  <c r="E931" i="41"/>
  <c r="E1301" i="41"/>
  <c r="E1267" i="41"/>
  <c r="E832" i="41"/>
  <c r="F832" i="41"/>
  <c r="E718" i="41"/>
  <c r="E928" i="41"/>
  <c r="E873" i="41"/>
  <c r="E1124" i="41"/>
  <c r="E878" i="41"/>
  <c r="E778" i="41"/>
  <c r="F778" i="41"/>
  <c r="E912" i="41"/>
  <c r="E1179" i="41"/>
  <c r="E1300" i="41"/>
  <c r="F772" i="41"/>
  <c r="E772" i="41"/>
  <c r="E953" i="41"/>
  <c r="F730" i="41"/>
  <c r="E730" i="41"/>
  <c r="E1158" i="41"/>
  <c r="E1259" i="41"/>
  <c r="E1083" i="41"/>
  <c r="E1200" i="41"/>
  <c r="E962" i="41"/>
  <c r="E1320" i="41"/>
  <c r="E1297" i="41"/>
  <c r="E1225" i="41"/>
  <c r="E1177" i="41"/>
  <c r="E1033" i="41"/>
  <c r="E742" i="41"/>
  <c r="F742" i="41"/>
  <c r="E1251" i="41"/>
  <c r="E991" i="41"/>
  <c r="E1012" i="41"/>
  <c r="E1064" i="41"/>
  <c r="E996" i="41"/>
  <c r="E910" i="41"/>
  <c r="E956" i="41"/>
  <c r="E774" i="41"/>
  <c r="F774" i="41"/>
  <c r="E776" i="41"/>
  <c r="F776" i="41"/>
  <c r="E848" i="41"/>
  <c r="F848" i="41"/>
  <c r="E888" i="41"/>
  <c r="E1168" i="41"/>
  <c r="E1016" i="41"/>
  <c r="E1111" i="41"/>
  <c r="E1286" i="41"/>
  <c r="E801" i="41"/>
  <c r="E1052" i="41"/>
  <c r="E925" i="41"/>
  <c r="E1166" i="41"/>
  <c r="F807" i="41"/>
  <c r="E1151" i="41"/>
  <c r="E783" i="41"/>
  <c r="E1076" i="41"/>
  <c r="E741" i="41"/>
  <c r="E903" i="41"/>
  <c r="E1172" i="41"/>
  <c r="E720" i="41"/>
  <c r="F826" i="41"/>
  <c r="E777" i="41"/>
  <c r="E760" i="41"/>
  <c r="E69" i="39"/>
  <c r="F324" i="29"/>
  <c r="E324" i="29"/>
  <c r="F261" i="29"/>
  <c r="E261" i="29"/>
  <c r="F299" i="29"/>
  <c r="E299" i="29"/>
  <c r="E286" i="29"/>
  <c r="F286" i="29"/>
  <c r="E234" i="29"/>
  <c r="F234" i="29"/>
  <c r="F265" i="29"/>
  <c r="E265" i="29"/>
  <c r="F260" i="29"/>
  <c r="E260" i="29"/>
  <c r="F311" i="29"/>
  <c r="E311" i="29"/>
  <c r="E233" i="29"/>
  <c r="E232" i="29"/>
  <c r="F232" i="29"/>
  <c r="E63" i="39"/>
  <c r="E346" i="29"/>
  <c r="E73" i="39"/>
  <c r="E331" i="29"/>
  <c r="F331" i="29"/>
  <c r="E328" i="29"/>
  <c r="F328" i="29"/>
  <c r="F341" i="29"/>
  <c r="E341" i="29"/>
  <c r="E345" i="29"/>
  <c r="E349" i="29"/>
  <c r="F349" i="29"/>
  <c r="E70" i="39"/>
  <c r="E357" i="29"/>
  <c r="F357" i="29"/>
  <c r="E338" i="29"/>
  <c r="E347" i="29"/>
  <c r="F360" i="29"/>
  <c r="E360" i="29"/>
  <c r="E355" i="29"/>
  <c r="E364" i="29"/>
  <c r="E362" i="29"/>
  <c r="E67" i="39"/>
  <c r="E65" i="39"/>
  <c r="E293" i="29"/>
  <c r="F264" i="29"/>
  <c r="E264" i="29"/>
  <c r="E74" i="39"/>
  <c r="E325" i="29"/>
  <c r="E333" i="29"/>
  <c r="F333" i="29"/>
  <c r="E373" i="29"/>
  <c r="E323" i="29"/>
  <c r="F323" i="29"/>
  <c r="F251" i="29"/>
  <c r="E251" i="29"/>
  <c r="E66" i="39"/>
  <c r="E337" i="29"/>
  <c r="F337" i="29"/>
  <c r="F321" i="29"/>
  <c r="E321" i="29"/>
  <c r="E298" i="29"/>
  <c r="F298" i="29"/>
  <c r="E305" i="29"/>
  <c r="F305" i="29"/>
  <c r="F315" i="29"/>
  <c r="E282" i="29"/>
  <c r="E283" i="29"/>
  <c r="F283" i="29"/>
  <c r="F281" i="29"/>
  <c r="E281" i="29"/>
  <c r="E229" i="29"/>
  <c r="F229" i="29"/>
  <c r="J130" i="11"/>
  <c r="H106" i="11"/>
  <c r="J106" i="11"/>
  <c r="K15" i="29"/>
  <c r="H59" i="11"/>
  <c r="J59" i="11"/>
  <c r="I130" i="11"/>
  <c r="H108" i="11"/>
  <c r="J108" i="11"/>
  <c r="I23" i="11"/>
  <c r="J70" i="11"/>
  <c r="H70" i="11"/>
  <c r="I70" i="11"/>
  <c r="J25" i="11"/>
  <c r="I25" i="11"/>
  <c r="I106" i="11"/>
  <c r="I44" i="11"/>
  <c r="I17" i="11"/>
  <c r="H17" i="11"/>
  <c r="I19" i="11"/>
  <c r="J56" i="11"/>
  <c r="J58" i="11"/>
  <c r="H58" i="11"/>
  <c r="I108" i="11"/>
  <c r="H114" i="11"/>
  <c r="J114" i="11"/>
  <c r="J71" i="11"/>
  <c r="I71" i="11"/>
  <c r="J72" i="11"/>
  <c r="I72" i="11"/>
  <c r="J27" i="11"/>
  <c r="I27" i="11"/>
  <c r="J37" i="11"/>
  <c r="H130" i="11"/>
  <c r="H104" i="11"/>
  <c r="J104" i="11"/>
  <c r="I104" i="11"/>
  <c r="J135" i="11"/>
  <c r="H135" i="11"/>
  <c r="H22" i="11"/>
  <c r="I21" i="11"/>
  <c r="J21" i="11"/>
  <c r="J22" i="11"/>
  <c r="J30" i="11"/>
  <c r="H30" i="11"/>
  <c r="J111" i="11"/>
  <c r="I111" i="11"/>
  <c r="J80" i="11"/>
  <c r="K80" i="11" s="1"/>
  <c r="K78" i="11" l="1"/>
  <c r="K47" i="11"/>
  <c r="K56" i="11"/>
  <c r="K85" i="11"/>
  <c r="F838" i="41"/>
  <c r="F348" i="29"/>
  <c r="F729" i="41"/>
  <c r="K67" i="11"/>
  <c r="F239" i="29"/>
  <c r="K97" i="11"/>
  <c r="K112" i="11"/>
  <c r="K89" i="11"/>
  <c r="K83" i="11"/>
  <c r="K90" i="11"/>
  <c r="K88" i="11"/>
  <c r="F783" i="41"/>
  <c r="F293" i="29"/>
  <c r="F60" i="39"/>
  <c r="K86" i="11"/>
  <c r="K54" i="11"/>
  <c r="K87" i="11"/>
  <c r="K18" i="11"/>
  <c r="K36" i="11"/>
  <c r="F63" i="39"/>
  <c r="K41" i="11"/>
  <c r="F66" i="39"/>
  <c r="F904" i="41"/>
  <c r="K82" i="11"/>
  <c r="K49" i="11"/>
  <c r="K45" i="11"/>
  <c r="F718" i="41"/>
  <c r="K73" i="11"/>
  <c r="K57" i="11"/>
  <c r="K24" i="11"/>
  <c r="K66" i="11"/>
  <c r="F780" i="41"/>
  <c r="F313" i="29"/>
  <c r="F345" i="29"/>
  <c r="F228" i="29"/>
  <c r="F803" i="41"/>
  <c r="F290" i="29"/>
  <c r="F835" i="41"/>
  <c r="F362" i="29"/>
  <c r="F371" i="29"/>
  <c r="F994" i="41"/>
  <c r="F370" i="29"/>
  <c r="F69" i="39"/>
  <c r="F1245" i="41"/>
  <c r="F67" i="39"/>
  <c r="F75" i="39"/>
  <c r="F368" i="29"/>
  <c r="K68" i="11"/>
  <c r="K26" i="11"/>
  <c r="K44" i="11"/>
  <c r="K29" i="11"/>
  <c r="K132" i="11"/>
  <c r="K35" i="11"/>
  <c r="K77" i="11"/>
  <c r="K55" i="11"/>
  <c r="K39" i="11"/>
  <c r="K33" i="11"/>
  <c r="K95" i="11"/>
  <c r="K32" i="11"/>
  <c r="K128" i="11"/>
  <c r="K60" i="11"/>
  <c r="K36" i="39"/>
  <c r="K81" i="11"/>
  <c r="H8" i="54"/>
  <c r="I8" i="54"/>
  <c r="D8" i="54"/>
  <c r="C9" i="54"/>
  <c r="K91" i="11"/>
  <c r="L7" i="54"/>
  <c r="M7" i="54" s="1"/>
  <c r="K16" i="11"/>
  <c r="K62" i="11"/>
  <c r="K79" i="11"/>
  <c r="K38" i="11"/>
  <c r="K28" i="11"/>
  <c r="K53" i="11"/>
  <c r="K37" i="11"/>
  <c r="K42" i="11"/>
  <c r="K110" i="11"/>
  <c r="K109" i="11"/>
  <c r="K51" i="11"/>
  <c r="K46" i="11"/>
  <c r="K93" i="11"/>
  <c r="K63" i="11"/>
  <c r="K105" i="11"/>
  <c r="K99" i="11"/>
  <c r="K133" i="11"/>
  <c r="K107" i="11"/>
  <c r="K52" i="11"/>
  <c r="K23" i="11"/>
  <c r="K31" i="11"/>
  <c r="K65" i="11"/>
  <c r="K50" i="11"/>
  <c r="K40" i="11"/>
  <c r="K103" i="11"/>
  <c r="K96" i="11"/>
  <c r="K138" i="11"/>
  <c r="K75" i="11"/>
  <c r="K74" i="11"/>
  <c r="K69" i="11"/>
  <c r="K43" i="11"/>
  <c r="K136" i="11"/>
  <c r="K19" i="11"/>
  <c r="K134" i="11"/>
  <c r="K94" i="11"/>
  <c r="K76" i="11"/>
  <c r="K98" i="11"/>
  <c r="F852" i="41"/>
  <c r="F804" i="41"/>
  <c r="F885" i="41"/>
  <c r="F784" i="41"/>
  <c r="F822" i="41"/>
  <c r="F836" i="41"/>
  <c r="F817" i="41"/>
  <c r="F346" i="29"/>
  <c r="F720" i="41"/>
  <c r="F327" i="29"/>
  <c r="F332" i="29"/>
  <c r="F294" i="29"/>
  <c r="F314" i="29"/>
  <c r="F230" i="29"/>
  <c r="K129" i="11"/>
  <c r="K61" i="11"/>
  <c r="F373" i="29"/>
  <c r="F903" i="41"/>
  <c r="F1282" i="41"/>
  <c r="F1171" i="41"/>
  <c r="F1298" i="41"/>
  <c r="F1268" i="41"/>
  <c r="F1179" i="41"/>
  <c r="F1267" i="41"/>
  <c r="F931" i="41"/>
  <c r="F1081" i="41"/>
  <c r="F889" i="41"/>
  <c r="F1271" i="41"/>
  <c r="F894" i="41"/>
  <c r="F922" i="41"/>
  <c r="F974" i="41"/>
  <c r="F1021" i="41"/>
  <c r="F1025" i="41"/>
  <c r="F1184" i="41"/>
  <c r="F930" i="41"/>
  <c r="F1294" i="41"/>
  <c r="F1010" i="41"/>
  <c r="F870" i="41"/>
  <c r="F1020" i="41"/>
  <c r="F72" i="39"/>
  <c r="F1005" i="41"/>
  <c r="F1262" i="41"/>
  <c r="F965" i="41"/>
  <c r="F1062" i="41"/>
  <c r="F1122" i="41"/>
  <c r="F1073" i="41"/>
  <c r="F886" i="41"/>
  <c r="F1247" i="41"/>
  <c r="F1308" i="41"/>
  <c r="F1008" i="41"/>
  <c r="F977" i="41"/>
  <c r="F1009" i="41"/>
  <c r="F892" i="41"/>
  <c r="F1114" i="41"/>
  <c r="F982" i="41"/>
  <c r="F1060" i="41"/>
  <c r="F998" i="41"/>
  <c r="F959" i="41"/>
  <c r="F1128" i="41"/>
  <c r="F1290" i="41"/>
  <c r="F913" i="41"/>
  <c r="F947" i="41"/>
  <c r="F963" i="41"/>
  <c r="F1110" i="41"/>
  <c r="F1142" i="41"/>
  <c r="F1233" i="41"/>
  <c r="F1040" i="41"/>
  <c r="F901" i="41"/>
  <c r="F1006" i="41"/>
  <c r="F1150" i="41"/>
  <c r="F1137" i="41"/>
  <c r="F917" i="41"/>
  <c r="F1291" i="41"/>
  <c r="F1221" i="41"/>
  <c r="F1149" i="41"/>
  <c r="F1072" i="41"/>
  <c r="F898" i="41"/>
  <c r="F910" i="41"/>
  <c r="F991" i="41"/>
  <c r="F1177" i="41"/>
  <c r="F1297" i="41"/>
  <c r="F962" i="41"/>
  <c r="F1083" i="41"/>
  <c r="F1300" i="41"/>
  <c r="F912" i="41"/>
  <c r="F878" i="41"/>
  <c r="F873" i="41"/>
  <c r="F1236" i="41"/>
  <c r="F1139" i="41"/>
  <c r="F1186" i="41"/>
  <c r="F1129" i="41"/>
  <c r="F1208" i="41"/>
  <c r="F1190" i="41"/>
  <c r="F1156" i="41"/>
  <c r="F1161" i="41"/>
  <c r="F983" i="41"/>
  <c r="F1189" i="41"/>
  <c r="F1049" i="41"/>
  <c r="F1063" i="41"/>
  <c r="F937" i="41"/>
  <c r="F1034" i="41"/>
  <c r="F1119" i="41"/>
  <c r="F369" i="29"/>
  <c r="F1240" i="41"/>
  <c r="F1138" i="41"/>
  <c r="F954" i="41"/>
  <c r="F1077" i="41"/>
  <c r="F876" i="41"/>
  <c r="F366" i="29"/>
  <c r="F893" i="41"/>
  <c r="F1244" i="41"/>
  <c r="F890" i="41"/>
  <c r="F1159" i="41"/>
  <c r="F1084" i="41"/>
  <c r="F1134" i="41"/>
  <c r="F1283" i="41"/>
  <c r="F1054" i="41"/>
  <c r="F933" i="41"/>
  <c r="F975" i="41"/>
  <c r="F1071" i="41"/>
  <c r="F1050" i="41"/>
  <c r="F1000" i="41"/>
  <c r="F1047" i="41"/>
  <c r="F1309" i="41"/>
  <c r="F925" i="41"/>
  <c r="F1199" i="41"/>
  <c r="F1132" i="41"/>
  <c r="F1151" i="41"/>
  <c r="F1019" i="41"/>
  <c r="F1070" i="41"/>
  <c r="F891" i="41"/>
  <c r="F1254" i="41"/>
  <c r="F995" i="41"/>
  <c r="F65" i="39"/>
  <c r="F73" i="39"/>
  <c r="F934" i="41"/>
  <c r="F1172" i="41"/>
  <c r="F944" i="41"/>
  <c r="F906" i="41"/>
  <c r="F1178" i="41"/>
  <c r="F1147" i="41"/>
  <c r="F1064" i="41"/>
  <c r="F1158" i="41"/>
  <c r="F953" i="41"/>
  <c r="F1032" i="41"/>
  <c r="F1301" i="41"/>
  <c r="F1148" i="41"/>
  <c r="F1100" i="41"/>
  <c r="F1211" i="41"/>
  <c r="F1140" i="41"/>
  <c r="F1094" i="41"/>
  <c r="F1295" i="41"/>
  <c r="F1260" i="41"/>
  <c r="F981" i="41"/>
  <c r="F1091" i="41"/>
  <c r="F1214" i="41"/>
  <c r="F1266" i="41"/>
  <c r="F884" i="41"/>
  <c r="F1230" i="41"/>
  <c r="F972" i="41"/>
  <c r="F1185" i="41"/>
  <c r="F367" i="29"/>
  <c r="F978" i="41"/>
  <c r="F365" i="29"/>
  <c r="F883" i="41"/>
  <c r="F924" i="41"/>
  <c r="F1018" i="41"/>
  <c r="F1202" i="41"/>
  <c r="F76" i="39"/>
  <c r="F1121" i="41"/>
  <c r="F895" i="41"/>
  <c r="F1125" i="41"/>
  <c r="F1154" i="41"/>
  <c r="F1133" i="41"/>
  <c r="F1053" i="41"/>
  <c r="F361" i="29"/>
  <c r="F919" i="41"/>
  <c r="F1198" i="41"/>
  <c r="F1210" i="41"/>
  <c r="F1087" i="41"/>
  <c r="F1229" i="41"/>
  <c r="F1066" i="41"/>
  <c r="F71" i="39"/>
  <c r="F1106" i="41"/>
  <c r="F911" i="41"/>
  <c r="F364" i="29"/>
  <c r="F1011" i="41"/>
  <c r="F948" i="41"/>
  <c r="F1101" i="41"/>
  <c r="F1166" i="41"/>
  <c r="F1299" i="41"/>
  <c r="F1016" i="41"/>
  <c r="F74" i="39"/>
  <c r="F1273" i="41"/>
  <c r="F1076" i="41"/>
  <c r="F1035" i="41"/>
  <c r="F1292" i="41"/>
  <c r="F1286" i="41"/>
  <c r="F70" i="39"/>
  <c r="F980" i="41"/>
  <c r="F1146" i="41"/>
  <c r="F881" i="41"/>
  <c r="F877" i="41"/>
  <c r="F1023" i="41"/>
  <c r="F888" i="41"/>
  <c r="F956" i="41"/>
  <c r="F996" i="41"/>
  <c r="F1012" i="41"/>
  <c r="F1251" i="41"/>
  <c r="F1033" i="41"/>
  <c r="F1225" i="41"/>
  <c r="F1320" i="41"/>
  <c r="F1200" i="41"/>
  <c r="F1259" i="41"/>
  <c r="F1124" i="41"/>
  <c r="F928" i="41"/>
  <c r="F971" i="41"/>
  <c r="F1003" i="41"/>
  <c r="F1041" i="41"/>
  <c r="F1143" i="41"/>
  <c r="F1318" i="41"/>
  <c r="F1237" i="41"/>
  <c r="F976" i="41"/>
  <c r="F1193" i="41"/>
  <c r="F1307" i="41"/>
  <c r="F1037" i="41"/>
  <c r="F1092" i="41"/>
  <c r="F64" i="39"/>
  <c r="F1246" i="41"/>
  <c r="F1304" i="41"/>
  <c r="F1109" i="41"/>
  <c r="F372" i="29"/>
  <c r="F920" i="41"/>
  <c r="F1048" i="41"/>
  <c r="F882" i="41"/>
  <c r="F1306" i="41"/>
  <c r="F1296" i="41"/>
  <c r="F1203" i="41"/>
  <c r="F1115" i="41"/>
  <c r="F1217" i="41"/>
  <c r="F1257" i="41"/>
  <c r="F1131" i="41"/>
  <c r="F1278" i="41"/>
  <c r="F945" i="41"/>
  <c r="F1192" i="41"/>
  <c r="F949" i="41"/>
  <c r="F905" i="41"/>
  <c r="F1130" i="41"/>
  <c r="F1174" i="41"/>
  <c r="F1017" i="41"/>
  <c r="F868" i="41"/>
  <c r="F932" i="41"/>
  <c r="F1118" i="41"/>
  <c r="F1028" i="41"/>
  <c r="F916" i="41"/>
  <c r="F1024" i="41"/>
  <c r="F1167" i="41"/>
  <c r="F880" i="41"/>
  <c r="F900" i="41"/>
  <c r="F1102" i="41"/>
  <c r="F1215" i="41"/>
  <c r="F1068" i="41"/>
  <c r="F1219" i="41"/>
  <c r="F1086" i="41"/>
  <c r="F1207" i="41"/>
  <c r="F871" i="41"/>
  <c r="F1204" i="41"/>
  <c r="F1264" i="41"/>
  <c r="F874" i="41"/>
  <c r="F1095" i="41"/>
  <c r="F1157" i="41"/>
  <c r="F914" i="41"/>
  <c r="F1074" i="41"/>
  <c r="F1212" i="41"/>
  <c r="F896" i="41"/>
  <c r="F1220" i="41"/>
  <c r="F1279" i="41"/>
  <c r="F936" i="41"/>
  <c r="F927" i="41"/>
  <c r="F1036" i="41"/>
  <c r="F1213" i="41"/>
  <c r="F1099" i="41"/>
  <c r="F935" i="41"/>
  <c r="F1250" i="41"/>
  <c r="F1277" i="41"/>
  <c r="F1269" i="41"/>
  <c r="F1082" i="41"/>
  <c r="F1044" i="41"/>
  <c r="F923" i="41"/>
  <c r="F879" i="41"/>
  <c r="F1284" i="41"/>
  <c r="F992" i="41"/>
  <c r="F869" i="41"/>
  <c r="F989" i="41"/>
  <c r="F1239" i="41"/>
  <c r="F997" i="41"/>
  <c r="F1222" i="41"/>
  <c r="F1029" i="41"/>
  <c r="F1187" i="41"/>
  <c r="F1165" i="41"/>
  <c r="F1280" i="41"/>
  <c r="F985" i="41"/>
  <c r="F968" i="41"/>
  <c r="F1191" i="41"/>
  <c r="F970" i="41"/>
  <c r="F1183" i="41"/>
  <c r="F1046" i="41"/>
  <c r="F1097" i="41"/>
  <c r="F1315" i="41"/>
  <c r="F1270" i="41"/>
  <c r="F1022" i="41"/>
  <c r="F1015" i="41"/>
  <c r="F1089" i="41"/>
  <c r="F986" i="41"/>
  <c r="F1238" i="41"/>
  <c r="F867" i="41"/>
  <c r="F1274" i="41"/>
  <c r="F939" i="41"/>
  <c r="F1228" i="41"/>
  <c r="F1173" i="41"/>
  <c r="F990" i="41"/>
  <c r="F961" i="41"/>
  <c r="F1067" i="41"/>
  <c r="F1085" i="41"/>
  <c r="F940" i="41"/>
  <c r="F1163" i="41"/>
  <c r="F1248" i="41"/>
  <c r="F1313" i="41"/>
  <c r="F1026" i="41"/>
  <c r="F1169" i="41"/>
  <c r="F1231" i="41"/>
  <c r="F1227" i="41"/>
  <c r="F1153" i="41"/>
  <c r="F902" i="41"/>
  <c r="F973" i="41"/>
  <c r="F969" i="41"/>
  <c r="F999" i="41"/>
  <c r="F988" i="41"/>
  <c r="F1031" i="41"/>
  <c r="F1108" i="41"/>
  <c r="F987" i="41"/>
  <c r="F957" i="41"/>
  <c r="F1057" i="41"/>
  <c r="F1289" i="41"/>
  <c r="F1258" i="41"/>
  <c r="F1319" i="41"/>
  <c r="F1014" i="41"/>
  <c r="F1249" i="41"/>
  <c r="F964" i="41"/>
  <c r="F1155" i="41"/>
  <c r="F1059" i="41"/>
  <c r="F1127" i="41"/>
  <c r="F921" i="41"/>
  <c r="F1293" i="41"/>
  <c r="F1065" i="41"/>
  <c r="F915" i="41"/>
  <c r="F943" i="41"/>
  <c r="F1196" i="41"/>
  <c r="F1232" i="41"/>
  <c r="F1275" i="41"/>
  <c r="F1216" i="41"/>
  <c r="F1058" i="41"/>
  <c r="F952" i="41"/>
  <c r="F1312" i="41"/>
  <c r="F1061" i="41"/>
  <c r="F1311" i="41"/>
  <c r="F955" i="41"/>
  <c r="F872" i="41"/>
  <c r="F966" i="41"/>
  <c r="F1144" i="41"/>
  <c r="F1243" i="41"/>
  <c r="F1104" i="41"/>
  <c r="F1093" i="41"/>
  <c r="F951" i="41"/>
  <c r="F1080" i="41"/>
  <c r="F1314" i="41"/>
  <c r="F1242" i="41"/>
  <c r="F1209" i="41"/>
  <c r="F1256" i="41"/>
  <c r="F1112" i="41"/>
  <c r="F1223" i="41"/>
  <c r="F1001" i="41"/>
  <c r="F941" i="41"/>
  <c r="F1027" i="41"/>
  <c r="F1069" i="41"/>
  <c r="F875" i="41"/>
  <c r="F1055" i="41"/>
  <c r="F907" i="41"/>
  <c r="F1194" i="41"/>
  <c r="F899" i="41"/>
  <c r="F1305" i="41"/>
  <c r="F960" i="41"/>
  <c r="F1235" i="41"/>
  <c r="F1117" i="41"/>
  <c r="F1181" i="41"/>
  <c r="F1164" i="41"/>
  <c r="F1288" i="41"/>
  <c r="F1224" i="41"/>
  <c r="F1162" i="41"/>
  <c r="F1317" i="41"/>
  <c r="F1078" i="41"/>
  <c r="F1107" i="41"/>
  <c r="F1113" i="41"/>
  <c r="F1079" i="41"/>
  <c r="F908" i="41"/>
  <c r="F1002" i="41"/>
  <c r="F1042" i="41"/>
  <c r="F1206" i="41"/>
  <c r="F1226" i="41"/>
  <c r="F1195" i="41"/>
  <c r="F1287" i="41"/>
  <c r="F1141" i="41"/>
  <c r="F984" i="41"/>
  <c r="F1088" i="41"/>
  <c r="F1056" i="41"/>
  <c r="F1255" i="41"/>
  <c r="F942" i="41"/>
  <c r="F938" i="41"/>
  <c r="F967" i="41"/>
  <c r="F1116" i="41"/>
  <c r="F958" i="41"/>
  <c r="F1051" i="41"/>
  <c r="F1205" i="41"/>
  <c r="F1302" i="41"/>
  <c r="F1105" i="41"/>
  <c r="F1241" i="41"/>
  <c r="F1234" i="41"/>
  <c r="F1263" i="41"/>
  <c r="F1160" i="41"/>
  <c r="F926" i="41"/>
  <c r="F1252" i="41"/>
  <c r="F1188" i="41"/>
  <c r="F1013" i="41"/>
  <c r="F1170" i="41"/>
  <c r="F1310" i="41"/>
  <c r="F1281" i="41"/>
  <c r="F1045" i="41"/>
  <c r="F1039" i="41"/>
  <c r="F1218" i="41"/>
  <c r="F1253" i="41"/>
  <c r="F993" i="41"/>
  <c r="F1103" i="41"/>
  <c r="F1197" i="41"/>
  <c r="F1276" i="41"/>
  <c r="F1303" i="41"/>
  <c r="F1201" i="41"/>
  <c r="F897" i="41"/>
  <c r="F1120" i="41"/>
  <c r="F1098" i="41"/>
  <c r="F1180" i="41"/>
  <c r="F1007" i="41"/>
  <c r="F1145" i="41"/>
  <c r="F1075" i="41"/>
  <c r="F946" i="41"/>
  <c r="F929" i="41"/>
  <c r="F1135" i="41"/>
  <c r="F950" i="41"/>
  <c r="F1182" i="41"/>
  <c r="F909" i="41"/>
  <c r="F979" i="41"/>
  <c r="F1285" i="41"/>
  <c r="F1090" i="41"/>
  <c r="F1265" i="41"/>
  <c r="F1176" i="41"/>
  <c r="F1096" i="41"/>
  <c r="F1272" i="41"/>
  <c r="F1004" i="41"/>
  <c r="F887" i="41"/>
  <c r="F1123" i="41"/>
  <c r="F1043" i="41"/>
  <c r="F68" i="39"/>
  <c r="F1136" i="41"/>
  <c r="F363" i="29"/>
  <c r="F1152" i="41"/>
  <c r="F1126" i="41"/>
  <c r="F1052" i="41"/>
  <c r="F918" i="41"/>
  <c r="F1261" i="41"/>
  <c r="F1030" i="41"/>
  <c r="F1175" i="41"/>
  <c r="F1316" i="41"/>
  <c r="F1168" i="41"/>
  <c r="F1038" i="41"/>
  <c r="F1111" i="41"/>
  <c r="K101" i="11"/>
  <c r="K116" i="11"/>
  <c r="F36" i="39"/>
  <c r="K15" i="11"/>
  <c r="K59" i="11"/>
  <c r="K48" i="11"/>
  <c r="K115" i="11"/>
  <c r="K20" i="11"/>
  <c r="K106" i="11"/>
  <c r="F338" i="29"/>
  <c r="K92" i="11"/>
  <c r="K21" i="11"/>
  <c r="K71" i="11"/>
  <c r="K100" i="11"/>
  <c r="K111" i="11"/>
  <c r="F347" i="29"/>
  <c r="K114" i="11"/>
  <c r="K25" i="11"/>
  <c r="K135" i="11"/>
  <c r="K104" i="11"/>
  <c r="K72" i="11"/>
  <c r="K30" i="11"/>
  <c r="K27" i="11"/>
  <c r="F312" i="29"/>
  <c r="F837" i="41"/>
  <c r="F233" i="29"/>
  <c r="K22" i="11"/>
  <c r="K58" i="11"/>
  <c r="K17" i="11"/>
  <c r="H140" i="11"/>
  <c r="F802" i="41"/>
  <c r="F723" i="41"/>
  <c r="F828" i="41"/>
  <c r="K130" i="11"/>
  <c r="I140" i="11"/>
  <c r="K70" i="11"/>
  <c r="K108" i="11"/>
  <c r="F16" i="39" l="1"/>
  <c r="F16" i="29"/>
  <c r="E8" i="54"/>
  <c r="L8" i="54" s="1"/>
  <c r="M8" i="54" s="1"/>
  <c r="I9" i="54"/>
  <c r="H9" i="54"/>
  <c r="C10" i="54"/>
  <c r="D9" i="54"/>
  <c r="E9" i="54" s="1"/>
  <c r="L9" i="54" s="1"/>
  <c r="M9" i="54" s="1"/>
  <c r="C20" i="29"/>
  <c r="D20" i="29" s="1"/>
  <c r="F59" i="29"/>
  <c r="F32" i="39"/>
  <c r="F19" i="29"/>
  <c r="F22" i="39"/>
  <c r="F26" i="39"/>
  <c r="C22" i="39"/>
  <c r="D22" i="39" s="1"/>
  <c r="C29" i="39"/>
  <c r="F35" i="39"/>
  <c r="C19" i="29"/>
  <c r="F24" i="39"/>
  <c r="F33" i="39"/>
  <c r="F70" i="29"/>
  <c r="C19" i="39"/>
  <c r="D19" i="39" s="1"/>
  <c r="C17" i="39"/>
  <c r="F135" i="29"/>
  <c r="F23" i="39"/>
  <c r="C32" i="39"/>
  <c r="C21" i="39"/>
  <c r="C18" i="39"/>
  <c r="F67" i="29"/>
  <c r="C23" i="39"/>
  <c r="C33" i="39"/>
  <c r="C20" i="39"/>
  <c r="D20" i="39" s="1"/>
  <c r="C25" i="39"/>
  <c r="D25" i="39" s="1"/>
  <c r="F27" i="39"/>
  <c r="F34" i="39"/>
  <c r="F25" i="39"/>
  <c r="F163" i="29"/>
  <c r="C155" i="29"/>
  <c r="F127" i="29"/>
  <c r="F20" i="39"/>
  <c r="C27" i="39"/>
  <c r="D27" i="39" s="1"/>
  <c r="H27" i="39" s="1"/>
  <c r="F31" i="39"/>
  <c r="F21" i="39"/>
  <c r="F29" i="39"/>
  <c r="F115" i="29"/>
  <c r="F160" i="29"/>
  <c r="F30" i="39"/>
  <c r="F19" i="39"/>
  <c r="C28" i="39"/>
  <c r="D28" i="39" s="1"/>
  <c r="F18" i="29"/>
  <c r="C31" i="39"/>
  <c r="F28" i="39"/>
  <c r="C35" i="39"/>
  <c r="B35" i="39" s="1"/>
  <c r="E35" i="39" s="1"/>
  <c r="F150" i="29"/>
  <c r="C26" i="39"/>
  <c r="B26" i="39" s="1"/>
  <c r="E26" i="39" s="1"/>
  <c r="C34" i="39"/>
  <c r="G34" i="39" s="1"/>
  <c r="C149" i="29"/>
  <c r="D149" i="29" s="1"/>
  <c r="C110" i="29"/>
  <c r="F87" i="29"/>
  <c r="F44" i="29"/>
  <c r="C52" i="29"/>
  <c r="D52" i="29" s="1"/>
  <c r="F112" i="29"/>
  <c r="F24" i="29"/>
  <c r="F96" i="29"/>
  <c r="F91" i="29"/>
  <c r="F77" i="29"/>
  <c r="C148" i="29"/>
  <c r="F152" i="29"/>
  <c r="F101" i="29"/>
  <c r="F57" i="29"/>
  <c r="C140" i="29"/>
  <c r="C95" i="29"/>
  <c r="C29" i="29"/>
  <c r="B29" i="29" s="1"/>
  <c r="E29" i="29" s="1"/>
  <c r="F89" i="29"/>
  <c r="F110" i="29"/>
  <c r="F50" i="29"/>
  <c r="C150" i="29"/>
  <c r="G150" i="29" s="1"/>
  <c r="C104" i="29"/>
  <c r="D104" i="29" s="1"/>
  <c r="C158" i="29"/>
  <c r="C40" i="29"/>
  <c r="D40" i="29" s="1"/>
  <c r="C55" i="29"/>
  <c r="D55" i="29" s="1"/>
  <c r="F86" i="29"/>
  <c r="F134" i="29"/>
  <c r="C105" i="29"/>
  <c r="D105" i="29" s="1"/>
  <c r="C50" i="29"/>
  <c r="G50" i="29" s="1"/>
  <c r="C37" i="29"/>
  <c r="F75" i="29"/>
  <c r="F137" i="29"/>
  <c r="C113" i="29"/>
  <c r="D113" i="29" s="1"/>
  <c r="F12" i="41"/>
  <c r="C119" i="29"/>
  <c r="C162" i="29"/>
  <c r="D162" i="29" s="1"/>
  <c r="F45" i="29"/>
  <c r="F88" i="29"/>
  <c r="C16" i="39"/>
  <c r="G16" i="39" s="1"/>
  <c r="C692" i="41"/>
  <c r="L692" i="41" s="1"/>
  <c r="C206" i="41"/>
  <c r="B206" i="41" s="1"/>
  <c r="F413" i="41"/>
  <c r="C24" i="39"/>
  <c r="F17" i="39"/>
  <c r="C449" i="41"/>
  <c r="B449" i="41" s="1"/>
  <c r="F18" i="39"/>
  <c r="C30" i="39"/>
  <c r="F109" i="29"/>
  <c r="C12" i="41"/>
  <c r="G12" i="41" s="1"/>
  <c r="C618" i="41"/>
  <c r="L618" i="41" s="1"/>
  <c r="C47" i="29"/>
  <c r="B47" i="29" s="1"/>
  <c r="E47" i="29" s="1"/>
  <c r="F124" i="29"/>
  <c r="C16" i="29"/>
  <c r="F430" i="41"/>
  <c r="F153" i="41"/>
  <c r="C488" i="41"/>
  <c r="F182" i="41"/>
  <c r="F256" i="41"/>
  <c r="C56" i="29"/>
  <c r="C98" i="29"/>
  <c r="F39" i="29"/>
  <c r="C160" i="29"/>
  <c r="G160" i="29" s="1"/>
  <c r="F53" i="29"/>
  <c r="F78" i="29"/>
  <c r="F106" i="29"/>
  <c r="F40" i="29"/>
  <c r="C48" i="29"/>
  <c r="F129" i="29"/>
  <c r="F49" i="29"/>
  <c r="C87" i="29"/>
  <c r="B87" i="29" s="1"/>
  <c r="E87" i="29" s="1"/>
  <c r="F139" i="29"/>
  <c r="F34" i="29"/>
  <c r="F22" i="29"/>
  <c r="C135" i="29"/>
  <c r="G135" i="29" s="1"/>
  <c r="C125" i="29"/>
  <c r="B125" i="29" s="1"/>
  <c r="E125" i="29" s="1"/>
  <c r="F111" i="29"/>
  <c r="C24" i="29"/>
  <c r="G24" i="29" s="1"/>
  <c r="F119" i="29"/>
  <c r="F104" i="29"/>
  <c r="F117" i="29"/>
  <c r="F140" i="29"/>
  <c r="C137" i="29"/>
  <c r="B137" i="29" s="1"/>
  <c r="E137" i="29" s="1"/>
  <c r="F27" i="29"/>
  <c r="C535" i="41"/>
  <c r="G535" i="41" s="1"/>
  <c r="F489" i="41"/>
  <c r="C20" i="41"/>
  <c r="B20" i="41" s="1"/>
  <c r="C476" i="41"/>
  <c r="C235" i="41"/>
  <c r="D235" i="41" s="1"/>
  <c r="F56" i="29"/>
  <c r="C62" i="29"/>
  <c r="C136" i="29"/>
  <c r="C84" i="29"/>
  <c r="G84" i="29" s="1"/>
  <c r="F81" i="29"/>
  <c r="C79" i="29"/>
  <c r="C26" i="29"/>
  <c r="C78" i="29"/>
  <c r="B78" i="29" s="1"/>
  <c r="E78" i="29" s="1"/>
  <c r="C63" i="29"/>
  <c r="B63" i="29" s="1"/>
  <c r="E63" i="29" s="1"/>
  <c r="F146" i="29"/>
  <c r="C117" i="29"/>
  <c r="F147" i="29"/>
  <c r="F128" i="29"/>
  <c r="C96" i="29"/>
  <c r="F54" i="29"/>
  <c r="C36" i="29"/>
  <c r="G36" i="29" s="1"/>
  <c r="C27" i="29"/>
  <c r="G27" i="29" s="1"/>
  <c r="F136" i="29"/>
  <c r="F126" i="29"/>
  <c r="F72" i="29"/>
  <c r="F32" i="29"/>
  <c r="F161" i="29"/>
  <c r="F73" i="29"/>
  <c r="C44" i="29"/>
  <c r="D44" i="29" s="1"/>
  <c r="C60" i="29"/>
  <c r="D60" i="29" s="1"/>
  <c r="F686" i="41"/>
  <c r="F602" i="41"/>
  <c r="C98" i="41"/>
  <c r="B98" i="41" s="1"/>
  <c r="C650" i="41"/>
  <c r="L650" i="41" s="1"/>
  <c r="F261" i="41"/>
  <c r="C525" i="41"/>
  <c r="C484" i="41"/>
  <c r="G484" i="41" s="1"/>
  <c r="F121" i="41"/>
  <c r="C165" i="29"/>
  <c r="F83" i="29"/>
  <c r="C139" i="29"/>
  <c r="D139" i="29" s="1"/>
  <c r="F60" i="29"/>
  <c r="C83" i="29"/>
  <c r="D83" i="29" s="1"/>
  <c r="C53" i="29"/>
  <c r="F100" i="29"/>
  <c r="F164" i="29"/>
  <c r="C131" i="29"/>
  <c r="F108" i="29"/>
  <c r="C66" i="29"/>
  <c r="D66" i="29" s="1"/>
  <c r="F97" i="29"/>
  <c r="C68" i="29"/>
  <c r="G68" i="29" s="1"/>
  <c r="F509" i="41"/>
  <c r="C665" i="41"/>
  <c r="D665" i="41" s="1"/>
  <c r="F230" i="41"/>
  <c r="F533" i="41"/>
  <c r="F532" i="41"/>
  <c r="F603" i="41"/>
  <c r="F604" i="41"/>
  <c r="F186" i="41"/>
  <c r="C74" i="29"/>
  <c r="C99" i="29"/>
  <c r="D99" i="29" s="1"/>
  <c r="F36" i="29"/>
  <c r="C31" i="29"/>
  <c r="B31" i="29" s="1"/>
  <c r="E31" i="29" s="1"/>
  <c r="F122" i="29"/>
  <c r="F159" i="29"/>
  <c r="F93" i="29"/>
  <c r="C154" i="29"/>
  <c r="B154" i="29" s="1"/>
  <c r="E154" i="29" s="1"/>
  <c r="C143" i="29"/>
  <c r="C65" i="29"/>
  <c r="B65" i="29" s="1"/>
  <c r="E65" i="29" s="1"/>
  <c r="C164" i="29"/>
  <c r="B164" i="29" s="1"/>
  <c r="E164" i="29" s="1"/>
  <c r="C69" i="29"/>
  <c r="C86" i="29"/>
  <c r="F232" i="41"/>
  <c r="F134" i="41"/>
  <c r="C273" i="41"/>
  <c r="G273" i="41" s="1"/>
  <c r="C568" i="41"/>
  <c r="G568" i="41" s="1"/>
  <c r="C97" i="41"/>
  <c r="G97" i="41" s="1"/>
  <c r="F504" i="41"/>
  <c r="F563" i="41"/>
  <c r="C358" i="41"/>
  <c r="B358" i="41" s="1"/>
  <c r="F551" i="41"/>
  <c r="C426" i="41"/>
  <c r="B426" i="41" s="1"/>
  <c r="F195" i="41"/>
  <c r="C87" i="41"/>
  <c r="G87" i="41" s="1"/>
  <c r="C256" i="41"/>
  <c r="D256" i="41" s="1"/>
  <c r="F379" i="41"/>
  <c r="C255" i="41"/>
  <c r="G255" i="41" s="1"/>
  <c r="F241" i="41"/>
  <c r="C278" i="41"/>
  <c r="D278" i="41" s="1"/>
  <c r="F155" i="29"/>
  <c r="C147" i="29"/>
  <c r="B147" i="29" s="1"/>
  <c r="E147" i="29" s="1"/>
  <c r="F153" i="29"/>
  <c r="F156" i="29"/>
  <c r="F133" i="29"/>
  <c r="C126" i="29"/>
  <c r="G126" i="29" s="1"/>
  <c r="C93" i="29"/>
  <c r="C30" i="29"/>
  <c r="B30" i="29" s="1"/>
  <c r="E30" i="29" s="1"/>
  <c r="F125" i="29"/>
  <c r="F142" i="29"/>
  <c r="F162" i="29"/>
  <c r="C64" i="29"/>
  <c r="G64" i="29" s="1"/>
  <c r="C42" i="29"/>
  <c r="G42" i="29" s="1"/>
  <c r="F47" i="29"/>
  <c r="F94" i="29"/>
  <c r="F116" i="29"/>
  <c r="C22" i="29"/>
  <c r="D22" i="29" s="1"/>
  <c r="F105" i="29"/>
  <c r="C101" i="29"/>
  <c r="C32" i="29"/>
  <c r="B32" i="29" s="1"/>
  <c r="E32" i="29" s="1"/>
  <c r="F138" i="29"/>
  <c r="C116" i="29"/>
  <c r="D116" i="29" s="1"/>
  <c r="C157" i="29"/>
  <c r="F52" i="29"/>
  <c r="F43" i="29"/>
  <c r="C73" i="29"/>
  <c r="G73" i="29" s="1"/>
  <c r="F143" i="29"/>
  <c r="B16" i="39"/>
  <c r="E16" i="39" s="1"/>
  <c r="F433" i="41"/>
  <c r="C166" i="41"/>
  <c r="D166" i="41" s="1"/>
  <c r="F707" i="41"/>
  <c r="C105" i="41"/>
  <c r="G105" i="41" s="1"/>
  <c r="C116" i="41"/>
  <c r="F537" i="41"/>
  <c r="F408" i="41"/>
  <c r="F484" i="41"/>
  <c r="C591" i="41"/>
  <c r="G591" i="41" s="1"/>
  <c r="F534" i="41"/>
  <c r="C149" i="41"/>
  <c r="B149" i="41" s="1"/>
  <c r="F63" i="41"/>
  <c r="F631" i="41"/>
  <c r="F438" i="41"/>
  <c r="C352" i="41"/>
  <c r="L352" i="41" s="1"/>
  <c r="C280" i="41"/>
  <c r="G280" i="41" s="1"/>
  <c r="C373" i="41"/>
  <c r="C654" i="41"/>
  <c r="D654" i="41" s="1"/>
  <c r="F600" i="41"/>
  <c r="F554" i="41"/>
  <c r="C632" i="41"/>
  <c r="C593" i="41"/>
  <c r="L593" i="41" s="1"/>
  <c r="F209" i="41"/>
  <c r="C543" i="41"/>
  <c r="L543" i="41" s="1"/>
  <c r="F122" i="41"/>
  <c r="F388" i="41"/>
  <c r="F639" i="41"/>
  <c r="C656" i="41"/>
  <c r="G656" i="41" s="1"/>
  <c r="F648" i="41"/>
  <c r="F188" i="41"/>
  <c r="F297" i="41"/>
  <c r="F649" i="41"/>
  <c r="F615" i="41"/>
  <c r="F555" i="41"/>
  <c r="C645" i="41"/>
  <c r="G645" i="41" s="1"/>
  <c r="C598" i="41"/>
  <c r="D598" i="41" s="1"/>
  <c r="C400" i="41"/>
  <c r="G400" i="41" s="1"/>
  <c r="C284" i="41"/>
  <c r="G284" i="41" s="1"/>
  <c r="C88" i="29"/>
  <c r="C114" i="29"/>
  <c r="G114" i="29" s="1"/>
  <c r="F92" i="29"/>
  <c r="F46" i="29"/>
  <c r="F58" i="29"/>
  <c r="F55" i="29"/>
  <c r="F130" i="29"/>
  <c r="F26" i="29"/>
  <c r="C161" i="29"/>
  <c r="C49" i="29"/>
  <c r="D49" i="29" s="1"/>
  <c r="F63" i="29"/>
  <c r="C156" i="29"/>
  <c r="B156" i="29" s="1"/>
  <c r="E156" i="29" s="1"/>
  <c r="F35" i="29"/>
  <c r="C85" i="29"/>
  <c r="B85" i="29" s="1"/>
  <c r="E85" i="29" s="1"/>
  <c r="F103" i="29"/>
  <c r="C61" i="29"/>
  <c r="B61" i="29" s="1"/>
  <c r="E61" i="29" s="1"/>
  <c r="F114" i="29"/>
  <c r="F95" i="29"/>
  <c r="C89" i="29"/>
  <c r="G89" i="29" s="1"/>
  <c r="C152" i="29"/>
  <c r="G152" i="29" s="1"/>
  <c r="C107" i="29"/>
  <c r="C59" i="29"/>
  <c r="D59" i="29" s="1"/>
  <c r="F29" i="29"/>
  <c r="F90" i="29"/>
  <c r="C72" i="29"/>
  <c r="C127" i="29"/>
  <c r="B127" i="29" s="1"/>
  <c r="E127" i="29" s="1"/>
  <c r="C112" i="29"/>
  <c r="B112" i="29" s="1"/>
  <c r="E112" i="29" s="1"/>
  <c r="F141" i="29"/>
  <c r="C134" i="29"/>
  <c r="F42" i="29"/>
  <c r="F151" i="29"/>
  <c r="F30" i="29"/>
  <c r="C80" i="29"/>
  <c r="C33" i="29"/>
  <c r="D33" i="29" s="1"/>
  <c r="C90" i="29"/>
  <c r="D90" i="29" s="1"/>
  <c r="C92" i="29"/>
  <c r="B92" i="29" s="1"/>
  <c r="E92" i="29" s="1"/>
  <c r="C77" i="29"/>
  <c r="C97" i="29"/>
  <c r="G97" i="29" s="1"/>
  <c r="F148" i="29"/>
  <c r="C120" i="29"/>
  <c r="D120" i="29" s="1"/>
  <c r="C129" i="29"/>
  <c r="B12" i="41"/>
  <c r="L12" i="41"/>
  <c r="C638" i="41"/>
  <c r="D638" i="41" s="1"/>
  <c r="F638" i="41"/>
  <c r="F244" i="41"/>
  <c r="F428" i="41"/>
  <c r="F668" i="41"/>
  <c r="C340" i="41"/>
  <c r="G340" i="41" s="1"/>
  <c r="C294" i="41"/>
  <c r="C204" i="41"/>
  <c r="B204" i="41" s="1"/>
  <c r="F613" i="41"/>
  <c r="F180" i="41"/>
  <c r="F218" i="41"/>
  <c r="C502" i="41"/>
  <c r="L502" i="41" s="1"/>
  <c r="F684" i="41"/>
  <c r="C526" i="41"/>
  <c r="G526" i="41" s="1"/>
  <c r="F523" i="41"/>
  <c r="C497" i="41"/>
  <c r="D497" i="41" s="1"/>
  <c r="C19" i="41"/>
  <c r="B19" i="41" s="1"/>
  <c r="C572" i="41"/>
  <c r="D572" i="41" s="1"/>
  <c r="C339" i="41"/>
  <c r="G339" i="41" s="1"/>
  <c r="C205" i="41"/>
  <c r="B205" i="41" s="1"/>
  <c r="C318" i="41"/>
  <c r="D318" i="41" s="1"/>
  <c r="C668" i="41"/>
  <c r="B668" i="41" s="1"/>
  <c r="C419" i="41"/>
  <c r="G419" i="41" s="1"/>
  <c r="C319" i="41"/>
  <c r="B319" i="41" s="1"/>
  <c r="F229" i="41"/>
  <c r="C141" i="41"/>
  <c r="B141" i="41" s="1"/>
  <c r="C16" i="41"/>
  <c r="F340" i="41"/>
  <c r="C193" i="41"/>
  <c r="D193" i="41" s="1"/>
  <c r="F472" i="41"/>
  <c r="F591" i="41"/>
  <c r="F34" i="41"/>
  <c r="C694" i="41"/>
  <c r="L694" i="41" s="1"/>
  <c r="F354" i="41"/>
  <c r="F83" i="41"/>
  <c r="C190" i="41"/>
  <c r="G190" i="41" s="1"/>
  <c r="C687" i="41"/>
  <c r="D687" i="41" s="1"/>
  <c r="F499" i="41"/>
  <c r="C350" i="41"/>
  <c r="G350" i="41" s="1"/>
  <c r="F80" i="29"/>
  <c r="C122" i="29"/>
  <c r="B122" i="29" s="1"/>
  <c r="E122" i="29" s="1"/>
  <c r="C21" i="29"/>
  <c r="D21" i="29" s="1"/>
  <c r="F154" i="29"/>
  <c r="F149" i="29"/>
  <c r="F131" i="29"/>
  <c r="C34" i="29"/>
  <c r="F118" i="29"/>
  <c r="C102" i="29"/>
  <c r="G102" i="29" s="1"/>
  <c r="C103" i="29"/>
  <c r="G103" i="29" s="1"/>
  <c r="C145" i="29"/>
  <c r="G145" i="29" s="1"/>
  <c r="C46" i="29"/>
  <c r="D46" i="29" s="1"/>
  <c r="C35" i="29"/>
  <c r="D35" i="29" s="1"/>
  <c r="F71" i="29"/>
  <c r="F69" i="29"/>
  <c r="F48" i="29"/>
  <c r="C94" i="29"/>
  <c r="G94" i="29" s="1"/>
  <c r="F145" i="29"/>
  <c r="F23" i="29"/>
  <c r="C108" i="29"/>
  <c r="F102" i="29"/>
  <c r="C159" i="29"/>
  <c r="G159" i="29" s="1"/>
  <c r="C76" i="29"/>
  <c r="D76" i="29" s="1"/>
  <c r="C91" i="29"/>
  <c r="D91" i="29" s="1"/>
  <c r="F37" i="29"/>
  <c r="C106" i="29"/>
  <c r="B106" i="29" s="1"/>
  <c r="E106" i="29" s="1"/>
  <c r="F157" i="29"/>
  <c r="C41" i="29"/>
  <c r="B41" i="29" s="1"/>
  <c r="E41" i="29" s="1"/>
  <c r="F165" i="29"/>
  <c r="F62" i="29"/>
  <c r="C25" i="29"/>
  <c r="B25" i="29" s="1"/>
  <c r="E25" i="29" s="1"/>
  <c r="C115" i="29"/>
  <c r="B115" i="29" s="1"/>
  <c r="E115" i="29" s="1"/>
  <c r="C118" i="29"/>
  <c r="G118" i="29" s="1"/>
  <c r="F61" i="29"/>
  <c r="F38" i="29"/>
  <c r="C123" i="29"/>
  <c r="D123" i="29" s="1"/>
  <c r="C18" i="29"/>
  <c r="D18" i="29" s="1"/>
  <c r="F33" i="29"/>
  <c r="F66" i="29"/>
  <c r="F41" i="29"/>
  <c r="C75" i="29"/>
  <c r="B75" i="29" s="1"/>
  <c r="E75" i="29" s="1"/>
  <c r="C124" i="41"/>
  <c r="D124" i="41" s="1"/>
  <c r="C314" i="41"/>
  <c r="B314" i="41" s="1"/>
  <c r="F485" i="41"/>
  <c r="F21" i="29"/>
  <c r="F64" i="29"/>
  <c r="C89" i="41"/>
  <c r="L89" i="41" s="1"/>
  <c r="F663" i="41"/>
  <c r="C566" i="41"/>
  <c r="D566" i="41" s="1"/>
  <c r="C163" i="29"/>
  <c r="D163" i="29" s="1"/>
  <c r="F65" i="29"/>
  <c r="C141" i="29"/>
  <c r="C132" i="29"/>
  <c r="D132" i="29" s="1"/>
  <c r="C121" i="29"/>
  <c r="D121" i="29" s="1"/>
  <c r="F123" i="29"/>
  <c r="F31" i="29"/>
  <c r="C23" i="29"/>
  <c r="G23" i="29" s="1"/>
  <c r="F113" i="29"/>
  <c r="C146" i="29"/>
  <c r="C71" i="29"/>
  <c r="D71" i="29" s="1"/>
  <c r="F68" i="29"/>
  <c r="C58" i="29"/>
  <c r="B58" i="29" s="1"/>
  <c r="E58" i="29" s="1"/>
  <c r="F51" i="29"/>
  <c r="C151" i="29"/>
  <c r="G151" i="29" s="1"/>
  <c r="C82" i="29"/>
  <c r="B82" i="29" s="1"/>
  <c r="E82" i="29" s="1"/>
  <c r="C110" i="41"/>
  <c r="L110" i="41" s="1"/>
  <c r="F337" i="41"/>
  <c r="C113" i="41"/>
  <c r="D113" i="41" s="1"/>
  <c r="C124" i="29"/>
  <c r="G124" i="29" s="1"/>
  <c r="C144" i="29"/>
  <c r="D144" i="29" s="1"/>
  <c r="C153" i="29"/>
  <c r="B153" i="29" s="1"/>
  <c r="E153" i="29" s="1"/>
  <c r="F144" i="29"/>
  <c r="C39" i="29"/>
  <c r="D39" i="29" s="1"/>
  <c r="C109" i="29"/>
  <c r="G109" i="29" s="1"/>
  <c r="F158" i="29"/>
  <c r="F85" i="29"/>
  <c r="F121" i="29"/>
  <c r="C51" i="29"/>
  <c r="D51" i="29" s="1"/>
  <c r="F84" i="29"/>
  <c r="C100" i="29"/>
  <c r="D100" i="29" s="1"/>
  <c r="C28" i="29"/>
  <c r="G28" i="29" s="1"/>
  <c r="F98" i="29"/>
  <c r="C43" i="29"/>
  <c r="D43" i="29" s="1"/>
  <c r="C142" i="29"/>
  <c r="B142" i="29" s="1"/>
  <c r="E142" i="29" s="1"/>
  <c r="F74" i="29"/>
  <c r="F28" i="29"/>
  <c r="C67" i="29"/>
  <c r="B67" i="29" s="1"/>
  <c r="E67" i="29" s="1"/>
  <c r="F76" i="29"/>
  <c r="C81" i="29"/>
  <c r="D81" i="29" s="1"/>
  <c r="C111" i="29"/>
  <c r="D111" i="29" s="1"/>
  <c r="C70" i="29"/>
  <c r="C57" i="29"/>
  <c r="G57" i="29" s="1"/>
  <c r="C133" i="29"/>
  <c r="D133" i="29" s="1"/>
  <c r="F107" i="29"/>
  <c r="F79" i="29"/>
  <c r="F25" i="29"/>
  <c r="C38" i="29"/>
  <c r="G38" i="29" s="1"/>
  <c r="B17" i="39"/>
  <c r="E17" i="39" s="1"/>
  <c r="D17" i="39"/>
  <c r="G17" i="39"/>
  <c r="C317" i="41"/>
  <c r="G317" i="41" s="1"/>
  <c r="F664" i="41"/>
  <c r="F622" i="41"/>
  <c r="F276" i="41"/>
  <c r="C54" i="29"/>
  <c r="G54" i="29" s="1"/>
  <c r="F132" i="29"/>
  <c r="F661" i="41"/>
  <c r="F682" i="41"/>
  <c r="F18" i="41"/>
  <c r="C163" i="41"/>
  <c r="B163" i="41" s="1"/>
  <c r="C691" i="41"/>
  <c r="C578" i="41"/>
  <c r="B578" i="41" s="1"/>
  <c r="C138" i="29"/>
  <c r="B138" i="29" s="1"/>
  <c r="E138" i="29" s="1"/>
  <c r="F120" i="29"/>
  <c r="C128" i="29"/>
  <c r="D128" i="29" s="1"/>
  <c r="C45" i="29"/>
  <c r="B45" i="29" s="1"/>
  <c r="E45" i="29" s="1"/>
  <c r="C179" i="41"/>
  <c r="B179" i="41" s="1"/>
  <c r="C621" i="41"/>
  <c r="D621" i="41" s="1"/>
  <c r="C181" i="41"/>
  <c r="L181" i="41" s="1"/>
  <c r="C321" i="41"/>
  <c r="G321" i="41" s="1"/>
  <c r="C682" i="41"/>
  <c r="D682" i="41" s="1"/>
  <c r="F694" i="41"/>
  <c r="C624" i="41"/>
  <c r="D624" i="41" s="1"/>
  <c r="C130" i="29"/>
  <c r="G130" i="29" s="1"/>
  <c r="F99" i="29"/>
  <c r="F82" i="29"/>
  <c r="F274" i="41"/>
  <c r="C308" i="41"/>
  <c r="D308" i="41" s="1"/>
  <c r="C517" i="41"/>
  <c r="B517" i="41" s="1"/>
  <c r="F265" i="41"/>
  <c r="F167" i="41"/>
  <c r="C258" i="41"/>
  <c r="B258" i="41" s="1"/>
  <c r="F151" i="41"/>
  <c r="C286" i="41"/>
  <c r="D286" i="41" s="1"/>
  <c r="C38" i="41"/>
  <c r="D38" i="41" s="1"/>
  <c r="F553" i="41"/>
  <c r="L526" i="41"/>
  <c r="L166" i="41"/>
  <c r="D535" i="41"/>
  <c r="G352" i="41"/>
  <c r="D650" i="41"/>
  <c r="D476" i="41"/>
  <c r="B476" i="41"/>
  <c r="G476" i="41"/>
  <c r="L476" i="41"/>
  <c r="D618" i="41"/>
  <c r="D525" i="41"/>
  <c r="G525" i="41"/>
  <c r="L525" i="41"/>
  <c r="B525" i="41"/>
  <c r="G358" i="41"/>
  <c r="B484" i="41"/>
  <c r="G206" i="41"/>
  <c r="C658" i="41"/>
  <c r="C596" i="41"/>
  <c r="C221" i="41"/>
  <c r="C391" i="41"/>
  <c r="C290" i="41"/>
  <c r="F458" i="41"/>
  <c r="F171" i="41"/>
  <c r="C332" i="41"/>
  <c r="F578" i="41"/>
  <c r="C202" i="41"/>
  <c r="F39" i="41"/>
  <c r="C326" i="41"/>
  <c r="F503" i="41"/>
  <c r="C240" i="41"/>
  <c r="C337" i="41"/>
  <c r="C30" i="41"/>
  <c r="C104" i="41"/>
  <c r="C557" i="41"/>
  <c r="F288" i="41"/>
  <c r="C199" i="41"/>
  <c r="F637" i="41"/>
  <c r="C157" i="41"/>
  <c r="F706" i="41"/>
  <c r="F143" i="41"/>
  <c r="F700" i="41"/>
  <c r="C575" i="41"/>
  <c r="F91" i="41"/>
  <c r="C619" i="41"/>
  <c r="C151" i="41"/>
  <c r="F677" i="41"/>
  <c r="F420" i="41"/>
  <c r="F113" i="41"/>
  <c r="C261" i="41"/>
  <c r="C335" i="41"/>
  <c r="F252" i="41"/>
  <c r="F462" i="41"/>
  <c r="C615" i="41"/>
  <c r="C355" i="41"/>
  <c r="C361" i="41"/>
  <c r="C224" i="41"/>
  <c r="C312" i="41"/>
  <c r="F146" i="41"/>
  <c r="C565" i="41"/>
  <c r="F646" i="41"/>
  <c r="F93" i="41"/>
  <c r="C452" i="41"/>
  <c r="F371" i="41"/>
  <c r="C431" i="41"/>
  <c r="C643" i="41"/>
  <c r="C67" i="41"/>
  <c r="C265" i="41"/>
  <c r="F211" i="41"/>
  <c r="C57" i="41"/>
  <c r="C331" i="41"/>
  <c r="F242" i="41"/>
  <c r="F711" i="41"/>
  <c r="C52" i="41"/>
  <c r="F128" i="41"/>
  <c r="F80" i="41"/>
  <c r="C345" i="41"/>
  <c r="C291" i="41"/>
  <c r="C611" i="41"/>
  <c r="C536" i="41"/>
  <c r="F607" i="41"/>
  <c r="C571" i="41"/>
  <c r="C191" i="41"/>
  <c r="C245" i="41"/>
  <c r="F358" i="41"/>
  <c r="F214" i="41"/>
  <c r="C442" i="41"/>
  <c r="F290" i="41"/>
  <c r="F106" i="41"/>
  <c r="C676" i="41"/>
  <c r="F132" i="41"/>
  <c r="F685" i="41"/>
  <c r="C283" i="41"/>
  <c r="F120" i="41"/>
  <c r="C64" i="41"/>
  <c r="F549" i="41"/>
  <c r="C482" i="41"/>
  <c r="C215" i="41"/>
  <c r="C472" i="41"/>
  <c r="C259" i="41"/>
  <c r="F670" i="41"/>
  <c r="C406" i="41"/>
  <c r="C553" i="41"/>
  <c r="C94" i="41"/>
  <c r="C474" i="41"/>
  <c r="F304" i="41"/>
  <c r="F239" i="41"/>
  <c r="C138" i="41"/>
  <c r="C435" i="41"/>
  <c r="F475" i="41"/>
  <c r="F496" i="41"/>
  <c r="C580" i="41"/>
  <c r="F103" i="41"/>
  <c r="F279" i="41"/>
  <c r="F69" i="41"/>
  <c r="C156" i="41"/>
  <c r="C296" i="41"/>
  <c r="F594" i="41"/>
  <c r="F59" i="41"/>
  <c r="C445" i="41"/>
  <c r="C554" i="41"/>
  <c r="F432" i="41"/>
  <c r="F234" i="41"/>
  <c r="C271" i="41"/>
  <c r="C516" i="41"/>
  <c r="F45" i="41"/>
  <c r="C416" i="41"/>
  <c r="C680" i="41"/>
  <c r="F260" i="41"/>
  <c r="C469" i="41"/>
  <c r="F43" i="41"/>
  <c r="C251" i="41"/>
  <c r="C26" i="41"/>
  <c r="F25" i="41"/>
  <c r="C695" i="41"/>
  <c r="C82" i="41"/>
  <c r="F94" i="41"/>
  <c r="C493" i="41"/>
  <c r="F457" i="41"/>
  <c r="C479" i="41"/>
  <c r="F479" i="41"/>
  <c r="C697" i="41"/>
  <c r="F312" i="41"/>
  <c r="F688" i="41"/>
  <c r="C185" i="41"/>
  <c r="C134" i="41"/>
  <c r="F54" i="41"/>
  <c r="F634" i="41"/>
  <c r="F109" i="41"/>
  <c r="F123" i="41"/>
  <c r="F524" i="41"/>
  <c r="F545" i="41"/>
  <c r="C53" i="41"/>
  <c r="F673" i="41"/>
  <c r="C282" i="41"/>
  <c r="F236" i="41"/>
  <c r="F693" i="41"/>
  <c r="C264" i="41"/>
  <c r="C424" i="41"/>
  <c r="F235" i="41"/>
  <c r="F552" i="41"/>
  <c r="F556" i="41"/>
  <c r="F164" i="41"/>
  <c r="C688" i="41"/>
  <c r="F385" i="41"/>
  <c r="C160" i="41"/>
  <c r="F501" i="41"/>
  <c r="F473" i="41"/>
  <c r="F614" i="41"/>
  <c r="C165" i="41"/>
  <c r="F672" i="41"/>
  <c r="F245" i="41"/>
  <c r="F336" i="41"/>
  <c r="F89" i="41"/>
  <c r="C494" i="41"/>
  <c r="C169" i="41"/>
  <c r="F37" i="41"/>
  <c r="F414" i="41"/>
  <c r="C511" i="41"/>
  <c r="F335" i="41"/>
  <c r="C672" i="41"/>
  <c r="C342" i="41"/>
  <c r="F284" i="41"/>
  <c r="C513" i="41"/>
  <c r="C628" i="41"/>
  <c r="C159" i="41"/>
  <c r="F665" i="41"/>
  <c r="C599" i="41"/>
  <c r="F246" i="41"/>
  <c r="C491" i="41"/>
  <c r="C277" i="41"/>
  <c r="F587" i="41"/>
  <c r="F502" i="41"/>
  <c r="F418" i="41"/>
  <c r="F226" i="41"/>
  <c r="C470" i="41"/>
  <c r="F612" i="41"/>
  <c r="F540" i="41"/>
  <c r="C458" i="41"/>
  <c r="F398" i="41"/>
  <c r="C496" i="41"/>
  <c r="C322" i="41"/>
  <c r="F463" i="41"/>
  <c r="C135" i="41"/>
  <c r="F90" i="41"/>
  <c r="C453" i="41"/>
  <c r="F299" i="41"/>
  <c r="F348" i="41"/>
  <c r="F71" i="41"/>
  <c r="C429" i="41"/>
  <c r="C74" i="41"/>
  <c r="F110" i="41"/>
  <c r="F550" i="41"/>
  <c r="C71" i="41"/>
  <c r="C563" i="41"/>
  <c r="F338" i="41"/>
  <c r="F179" i="41"/>
  <c r="C310" i="41"/>
  <c r="C272" i="41"/>
  <c r="C325" i="41"/>
  <c r="F316" i="41"/>
  <c r="C211" i="41"/>
  <c r="G78" i="29"/>
  <c r="D154" i="29"/>
  <c r="D143" i="29"/>
  <c r="G143" i="29"/>
  <c r="B143" i="29"/>
  <c r="E143" i="29" s="1"/>
  <c r="D137" i="29"/>
  <c r="G66" i="29"/>
  <c r="C99" i="41"/>
  <c r="F633" i="41"/>
  <c r="C592" i="41"/>
  <c r="F512" i="41"/>
  <c r="F483" i="41"/>
  <c r="C209" i="41"/>
  <c r="F531" i="41"/>
  <c r="F303" i="41"/>
  <c r="C387" i="41"/>
  <c r="C432" i="41"/>
  <c r="C279" i="41"/>
  <c r="F487" i="41"/>
  <c r="C43" i="41"/>
  <c r="C666" i="41"/>
  <c r="F507" i="41"/>
  <c r="F270" i="41"/>
  <c r="F187" i="41"/>
  <c r="F139" i="41"/>
  <c r="C276" i="41"/>
  <c r="F444" i="41"/>
  <c r="C633" i="41"/>
  <c r="C369" i="41"/>
  <c r="C125" i="41"/>
  <c r="F215" i="41"/>
  <c r="F623" i="41"/>
  <c r="C223" i="41"/>
  <c r="F627" i="41"/>
  <c r="F308" i="41"/>
  <c r="C709" i="41"/>
  <c r="F264" i="41"/>
  <c r="F85" i="41"/>
  <c r="F544" i="41"/>
  <c r="C174" i="41"/>
  <c r="F652" i="41"/>
  <c r="C17" i="41"/>
  <c r="C40" i="41"/>
  <c r="C623" i="41"/>
  <c r="F581" i="41"/>
  <c r="F98" i="41"/>
  <c r="F190" i="41"/>
  <c r="C348" i="41"/>
  <c r="C36" i="41"/>
  <c r="F369" i="41"/>
  <c r="C28" i="41"/>
  <c r="F107" i="41"/>
  <c r="F142" i="41"/>
  <c r="C162" i="41"/>
  <c r="F658" i="41"/>
  <c r="C660" i="41"/>
  <c r="F511" i="41"/>
  <c r="C467" i="41"/>
  <c r="C460" i="41"/>
  <c r="F441" i="41"/>
  <c r="F699" i="41"/>
  <c r="C47" i="41"/>
  <c r="F655" i="41"/>
  <c r="F194" i="41"/>
  <c r="C167" i="41"/>
  <c r="F88" i="41"/>
  <c r="C533" i="41"/>
  <c r="C189" i="41"/>
  <c r="C117" i="41"/>
  <c r="C434" i="41"/>
  <c r="F267" i="41"/>
  <c r="F394" i="41"/>
  <c r="C362" i="41"/>
  <c r="C50" i="41"/>
  <c r="F84" i="41"/>
  <c r="F212" i="41"/>
  <c r="C490" i="41"/>
  <c r="F96" i="41"/>
  <c r="C78" i="41"/>
  <c r="F183" i="41"/>
  <c r="F364" i="41"/>
  <c r="C500" i="41"/>
  <c r="C642" i="41"/>
  <c r="F213" i="41"/>
  <c r="F645" i="41"/>
  <c r="F453" i="41"/>
  <c r="F349" i="41"/>
  <c r="F567" i="41"/>
  <c r="F528" i="41"/>
  <c r="F64" i="41"/>
  <c r="F302" i="41"/>
  <c r="C130" i="41"/>
  <c r="F585" i="41"/>
  <c r="C229" i="41"/>
  <c r="F112" i="41"/>
  <c r="F282" i="41"/>
  <c r="F415" i="41"/>
  <c r="F362" i="41"/>
  <c r="C531" i="41"/>
  <c r="F382" i="41"/>
  <c r="C360" i="41"/>
  <c r="F79" i="41"/>
  <c r="F557" i="41"/>
  <c r="F491" i="41"/>
  <c r="F220" i="41"/>
  <c r="F692" i="41"/>
  <c r="C674" i="41"/>
  <c r="C637" i="41"/>
  <c r="F280" i="41"/>
  <c r="C33" i="41"/>
  <c r="F426" i="41"/>
  <c r="F357" i="41"/>
  <c r="F709" i="41"/>
  <c r="F105" i="41"/>
  <c r="C679" i="41"/>
  <c r="F374" i="41"/>
  <c r="C504" i="41"/>
  <c r="C634" i="41"/>
  <c r="F470" i="41"/>
  <c r="C122" i="41"/>
  <c r="F689" i="41"/>
  <c r="F298" i="41"/>
  <c r="F332" i="41"/>
  <c r="C77" i="41"/>
  <c r="B28" i="39"/>
  <c r="E28" i="39" s="1"/>
  <c r="G25" i="39"/>
  <c r="C374" i="41"/>
  <c r="C425" i="41"/>
  <c r="F58" i="41"/>
  <c r="C420" i="41"/>
  <c r="C243" i="41"/>
  <c r="C613" i="41"/>
  <c r="F562" i="41"/>
  <c r="C95" i="41"/>
  <c r="F500" i="41"/>
  <c r="C328" i="41"/>
  <c r="F61" i="41"/>
  <c r="C661" i="41"/>
  <c r="C436" i="41"/>
  <c r="C384" i="41"/>
  <c r="F227" i="41"/>
  <c r="C197" i="41"/>
  <c r="F368" i="41"/>
  <c r="F192" i="41"/>
  <c r="C365" i="41"/>
  <c r="C270" i="41"/>
  <c r="C137" i="41"/>
  <c r="C380" i="41"/>
  <c r="F301" i="41"/>
  <c r="F14" i="41"/>
  <c r="F363" i="41"/>
  <c r="C418" i="41"/>
  <c r="C485" i="41"/>
  <c r="F492" i="41"/>
  <c r="C498" i="41"/>
  <c r="C242" i="41"/>
  <c r="C323" i="41"/>
  <c r="F341" i="41"/>
  <c r="F147" i="41"/>
  <c r="C521" i="41"/>
  <c r="C25" i="41"/>
  <c r="C46" i="41"/>
  <c r="C684" i="41"/>
  <c r="C84" i="41"/>
  <c r="F111" i="41"/>
  <c r="F373" i="41"/>
  <c r="F19" i="41"/>
  <c r="F131" i="41"/>
  <c r="C394" i="41"/>
  <c r="C241" i="41"/>
  <c r="C198" i="41"/>
  <c r="C131" i="41"/>
  <c r="F219" i="41"/>
  <c r="F51" i="41"/>
  <c r="F446" i="41"/>
  <c r="F149" i="41"/>
  <c r="C351" i="41"/>
  <c r="C127" i="41"/>
  <c r="C457" i="41"/>
  <c r="F57" i="41"/>
  <c r="C508" i="41"/>
  <c r="C414" i="41"/>
  <c r="C451" i="41"/>
  <c r="C385" i="41"/>
  <c r="C353" i="41"/>
  <c r="F687" i="41"/>
  <c r="F48" i="41"/>
  <c r="C21" i="41"/>
  <c r="C320" i="41"/>
  <c r="C444" i="41"/>
  <c r="C604" i="41"/>
  <c r="F611" i="41"/>
  <c r="C390" i="41"/>
  <c r="F295" i="41"/>
  <c r="F75" i="41"/>
  <c r="C422" i="41"/>
  <c r="F435" i="41"/>
  <c r="F243" i="41"/>
  <c r="F137" i="41"/>
  <c r="C100" i="41"/>
  <c r="F530" i="41"/>
  <c r="C187" i="41"/>
  <c r="C15" i="41"/>
  <c r="F156" i="41"/>
  <c r="F411" i="41"/>
  <c r="C475" i="41"/>
  <c r="F136" i="41"/>
  <c r="F461" i="41"/>
  <c r="F66" i="41"/>
  <c r="F429" i="41"/>
  <c r="C675" i="41"/>
  <c r="C336" i="41"/>
  <c r="C378" i="41"/>
  <c r="F516" i="41"/>
  <c r="F56" i="41"/>
  <c r="C492" i="41"/>
  <c r="F574" i="41"/>
  <c r="C129" i="41"/>
  <c r="C366" i="41"/>
  <c r="C699" i="41"/>
  <c r="C219" i="41"/>
  <c r="C24" i="41"/>
  <c r="C711" i="41"/>
  <c r="C495" i="41"/>
  <c r="C585" i="41"/>
  <c r="C239" i="41"/>
  <c r="C524" i="41"/>
  <c r="F596" i="41"/>
  <c r="F15" i="41"/>
  <c r="F26" i="41"/>
  <c r="C690" i="41"/>
  <c r="C673" i="41"/>
  <c r="F380" i="41"/>
  <c r="F628" i="41"/>
  <c r="F680" i="41"/>
  <c r="C388" i="41"/>
  <c r="C147" i="41"/>
  <c r="C600" i="41"/>
  <c r="C409" i="41"/>
  <c r="C170" i="41"/>
  <c r="F200" i="41"/>
  <c r="F630" i="41"/>
  <c r="F695" i="41"/>
  <c r="F155" i="41"/>
  <c r="C132" i="41"/>
  <c r="C441" i="41"/>
  <c r="F468" i="41"/>
  <c r="C669" i="41"/>
  <c r="C549" i="41"/>
  <c r="F36" i="41"/>
  <c r="F175" i="41"/>
  <c r="C66" i="41"/>
  <c r="C652" i="41"/>
  <c r="F95" i="41"/>
  <c r="F293" i="41"/>
  <c r="F624" i="41"/>
  <c r="F570" i="41"/>
  <c r="C417" i="41"/>
  <c r="C347" i="41"/>
  <c r="F667" i="41"/>
  <c r="C363" i="41"/>
  <c r="F124" i="41"/>
  <c r="C315" i="41"/>
  <c r="C213" i="41"/>
  <c r="C298" i="41"/>
  <c r="F217" i="41"/>
  <c r="C262" i="41"/>
  <c r="F582" i="41"/>
  <c r="C22" i="41"/>
  <c r="F168" i="41"/>
  <c r="F690" i="41"/>
  <c r="F272" i="41"/>
  <c r="C27" i="41"/>
  <c r="F181" i="41"/>
  <c r="F210" i="41"/>
  <c r="C573" i="41"/>
  <c r="F675" i="41"/>
  <c r="F334" i="41"/>
  <c r="C548" i="41"/>
  <c r="C154" i="41"/>
  <c r="F204" i="41"/>
  <c r="F410" i="41"/>
  <c r="F642" i="41"/>
  <c r="F412" i="41"/>
  <c r="F266" i="41"/>
  <c r="F196" i="41"/>
  <c r="C464" i="41"/>
  <c r="C63" i="41"/>
  <c r="C56" i="41"/>
  <c r="F620" i="41"/>
  <c r="C706" i="41"/>
  <c r="F65" i="41"/>
  <c r="F361" i="41"/>
  <c r="F231" i="41"/>
  <c r="C389" i="41"/>
  <c r="C247" i="41"/>
  <c r="F370" i="41"/>
  <c r="C522" i="41"/>
  <c r="F659" i="41"/>
  <c r="F176" i="41"/>
  <c r="C503" i="41"/>
  <c r="C538" i="41"/>
  <c r="C542" i="41"/>
  <c r="C186" i="41"/>
  <c r="F27" i="41"/>
  <c r="F233" i="41"/>
  <c r="F676" i="41"/>
  <c r="C519" i="41"/>
  <c r="C588" i="41"/>
  <c r="C196" i="41"/>
  <c r="C371" i="41"/>
  <c r="C233" i="41"/>
  <c r="C428" i="41"/>
  <c r="D32" i="39"/>
  <c r="B31" i="39"/>
  <c r="E31" i="39" s="1"/>
  <c r="D31" i="39"/>
  <c r="G31" i="39"/>
  <c r="I141" i="11"/>
  <c r="I142" i="11" s="1"/>
  <c r="C532" i="41"/>
  <c r="C343" i="41"/>
  <c r="C246" i="41"/>
  <c r="F608" i="41"/>
  <c r="F330" i="41"/>
  <c r="F431" i="41"/>
  <c r="C177" i="41"/>
  <c r="F547" i="41"/>
  <c r="F193" i="41"/>
  <c r="C678" i="41"/>
  <c r="C473" i="41"/>
  <c r="F292" i="41"/>
  <c r="F447" i="41"/>
  <c r="F400" i="41"/>
  <c r="F165" i="41"/>
  <c r="F381" i="41"/>
  <c r="C364" i="41"/>
  <c r="C253" i="41"/>
  <c r="F163" i="41"/>
  <c r="F145" i="41"/>
  <c r="F157" i="41"/>
  <c r="F189" i="41"/>
  <c r="C403" i="41"/>
  <c r="C407" i="41"/>
  <c r="F258" i="41"/>
  <c r="C507" i="41"/>
  <c r="F617" i="41"/>
  <c r="F366" i="41"/>
  <c r="F365" i="41"/>
  <c r="C295" i="41"/>
  <c r="F561" i="41"/>
  <c r="C103" i="41"/>
  <c r="F141" i="41"/>
  <c r="C612" i="41"/>
  <c r="C18" i="41"/>
  <c r="F402" i="41"/>
  <c r="C481" i="41"/>
  <c r="C703" i="41"/>
  <c r="F481" i="41"/>
  <c r="C248" i="41"/>
  <c r="C708" i="41"/>
  <c r="F47" i="41"/>
  <c r="C644" i="41"/>
  <c r="C461" i="41"/>
  <c r="F185" i="41"/>
  <c r="C586" i="41"/>
  <c r="F454" i="41"/>
  <c r="C501" i="41"/>
  <c r="C622" i="41"/>
  <c r="C614" i="41"/>
  <c r="F253" i="41"/>
  <c r="C274" i="41"/>
  <c r="F325" i="41"/>
  <c r="F240" i="41"/>
  <c r="C309" i="41"/>
  <c r="C29" i="41"/>
  <c r="F152" i="41"/>
  <c r="C686" i="41"/>
  <c r="C330" i="41"/>
  <c r="C579" i="41"/>
  <c r="C62" i="41"/>
  <c r="C145" i="41"/>
  <c r="C415" i="41"/>
  <c r="C401" i="41"/>
  <c r="C257" i="41"/>
  <c r="F322" i="41"/>
  <c r="F328" i="41"/>
  <c r="C630" i="41"/>
  <c r="F392" i="41"/>
  <c r="F318" i="41"/>
  <c r="C101" i="41"/>
  <c r="C527" i="41"/>
  <c r="C80" i="41"/>
  <c r="C121" i="41"/>
  <c r="C208" i="41"/>
  <c r="F643" i="41"/>
  <c r="F597" i="41"/>
  <c r="C85" i="41"/>
  <c r="F161" i="41"/>
  <c r="F539" i="41"/>
  <c r="F314" i="41"/>
  <c r="C359" i="41"/>
  <c r="C659" i="41"/>
  <c r="C539" i="41"/>
  <c r="C180" i="41"/>
  <c r="C152" i="41"/>
  <c r="F514" i="41"/>
  <c r="F133" i="41"/>
  <c r="F285" i="41"/>
  <c r="C354" i="41"/>
  <c r="C564" i="41"/>
  <c r="C49" i="41"/>
  <c r="F263" i="41"/>
  <c r="F569" i="41"/>
  <c r="C73" i="41"/>
  <c r="F203" i="41"/>
  <c r="F67" i="41"/>
  <c r="F327" i="41"/>
  <c r="C126" i="41"/>
  <c r="C338" i="41"/>
  <c r="F456" i="41"/>
  <c r="F510" i="41"/>
  <c r="D488" i="41"/>
  <c r="L488" i="41"/>
  <c r="B488" i="41"/>
  <c r="G488" i="41"/>
  <c r="D149" i="41"/>
  <c r="D449" i="41"/>
  <c r="D98" i="41"/>
  <c r="D273" i="41"/>
  <c r="L273" i="41"/>
  <c r="G19" i="41"/>
  <c r="B572" i="41"/>
  <c r="G572" i="41"/>
  <c r="D568" i="41"/>
  <c r="G668" i="41"/>
  <c r="L668" i="41"/>
  <c r="L97" i="41"/>
  <c r="B340" i="41"/>
  <c r="L340" i="41"/>
  <c r="L141" i="41"/>
  <c r="D141" i="41"/>
  <c r="L235" i="41"/>
  <c r="G692" i="41"/>
  <c r="B20" i="39"/>
  <c r="E20" i="39" s="1"/>
  <c r="B87" i="41"/>
  <c r="L255" i="41"/>
  <c r="D255" i="41"/>
  <c r="G124" i="41"/>
  <c r="G89" i="41"/>
  <c r="D163" i="41"/>
  <c r="D19" i="29"/>
  <c r="G136" i="29"/>
  <c r="B136" i="29"/>
  <c r="E136" i="29" s="1"/>
  <c r="D136" i="29"/>
  <c r="D26" i="29"/>
  <c r="B26" i="29"/>
  <c r="E26" i="29" s="1"/>
  <c r="G26" i="29"/>
  <c r="D117" i="29"/>
  <c r="G117" i="29"/>
  <c r="B117" i="29"/>
  <c r="E117" i="29" s="1"/>
  <c r="D36" i="29"/>
  <c r="B74" i="29"/>
  <c r="E74" i="29" s="1"/>
  <c r="G74" i="29"/>
  <c r="D74" i="29"/>
  <c r="G31" i="29"/>
  <c r="D31" i="29"/>
  <c r="G131" i="29"/>
  <c r="G105" i="29"/>
  <c r="G44" i="29"/>
  <c r="G69" i="29"/>
  <c r="B69" i="29"/>
  <c r="E69" i="29" s="1"/>
  <c r="D69" i="29"/>
  <c r="G153" i="29"/>
  <c r="G43" i="29"/>
  <c r="G128" i="29"/>
  <c r="C396" i="41"/>
  <c r="F442" i="41"/>
  <c r="C327" i="41"/>
  <c r="F577" i="41"/>
  <c r="F629" i="41"/>
  <c r="F296" i="41"/>
  <c r="C51" i="41"/>
  <c r="F466" i="41"/>
  <c r="F331" i="41"/>
  <c r="F275" i="41"/>
  <c r="F324" i="41"/>
  <c r="F586" i="41"/>
  <c r="F616" i="41"/>
  <c r="F17" i="41"/>
  <c r="C194" i="41"/>
  <c r="C54" i="41"/>
  <c r="F583" i="41"/>
  <c r="C75" i="41"/>
  <c r="F305" i="41"/>
  <c r="C486" i="41"/>
  <c r="C23" i="41"/>
  <c r="F681" i="41"/>
  <c r="C34" i="41"/>
  <c r="C303" i="41"/>
  <c r="C72" i="41"/>
  <c r="F102" i="41"/>
  <c r="F529" i="41"/>
  <c r="F482" i="41"/>
  <c r="C269" i="41"/>
  <c r="C520" i="41"/>
  <c r="F460" i="41"/>
  <c r="C161" i="41"/>
  <c r="F70" i="41"/>
  <c r="F255" i="41"/>
  <c r="C92" i="41"/>
  <c r="C313" i="41"/>
  <c r="C631" i="41"/>
  <c r="C663" i="41"/>
  <c r="F249" i="41"/>
  <c r="C106" i="41"/>
  <c r="C404" i="41"/>
  <c r="C605" i="41"/>
  <c r="C561" i="41"/>
  <c r="F495" i="41"/>
  <c r="C627" i="41"/>
  <c r="F508" i="41"/>
  <c r="F465" i="41"/>
  <c r="F130" i="41"/>
  <c r="F50" i="41"/>
  <c r="C483" i="41"/>
  <c r="F696" i="41"/>
  <c r="F610" i="41"/>
  <c r="F201" i="41"/>
  <c r="C267" i="41"/>
  <c r="F360" i="41"/>
  <c r="C683" i="41"/>
  <c r="C178" i="41"/>
  <c r="F221" i="41"/>
  <c r="F520" i="41"/>
  <c r="F250" i="41"/>
  <c r="F46" i="41"/>
  <c r="C562" i="41"/>
  <c r="C583" i="41"/>
  <c r="F294" i="41"/>
  <c r="F286" i="41"/>
  <c r="F169" i="41"/>
  <c r="F53" i="41"/>
  <c r="C86" i="41"/>
  <c r="F228" i="41"/>
  <c r="C462" i="41"/>
  <c r="F216" i="41"/>
  <c r="F144" i="41"/>
  <c r="F708" i="41"/>
  <c r="C399" i="41"/>
  <c r="F666" i="41"/>
  <c r="C324" i="41"/>
  <c r="F344" i="41"/>
  <c r="C625" i="41"/>
  <c r="D33" i="39"/>
  <c r="G33" i="39"/>
  <c r="B33" i="39"/>
  <c r="E33" i="39" s="1"/>
  <c r="B21" i="39"/>
  <c r="E21" i="39" s="1"/>
  <c r="D21" i="39"/>
  <c r="G21" i="39"/>
  <c r="F306" i="41"/>
  <c r="F654" i="41"/>
  <c r="F104" i="41"/>
  <c r="C297" i="41"/>
  <c r="C120" i="41"/>
  <c r="F671" i="41"/>
  <c r="C107" i="41"/>
  <c r="C183" i="41"/>
  <c r="C81" i="41"/>
  <c r="F541" i="41"/>
  <c r="F497" i="41"/>
  <c r="C705" i="41"/>
  <c r="F436" i="41"/>
  <c r="F329" i="41"/>
  <c r="F127" i="41"/>
  <c r="C450" i="41"/>
  <c r="C195" i="41"/>
  <c r="F352" i="41"/>
  <c r="C128" i="41"/>
  <c r="F674" i="41"/>
  <c r="C173" i="41"/>
  <c r="F651" i="41"/>
  <c r="C244" i="41"/>
  <c r="C288" i="41"/>
  <c r="C545" i="41"/>
  <c r="C289" i="41"/>
  <c r="C653" i="41"/>
  <c r="F493" i="41"/>
  <c r="F73" i="41"/>
  <c r="F118" i="41"/>
  <c r="F609" i="41"/>
  <c r="F515" i="41"/>
  <c r="F397" i="41"/>
  <c r="F434" i="41"/>
  <c r="F159" i="41"/>
  <c r="C175" i="41"/>
  <c r="C307" i="41"/>
  <c r="F417" i="41"/>
  <c r="C41" i="41"/>
  <c r="C466" i="41"/>
  <c r="F445" i="41"/>
  <c r="F580" i="41"/>
  <c r="C569" i="41"/>
  <c r="F277" i="41"/>
  <c r="C108" i="41"/>
  <c r="C109" i="41"/>
  <c r="F173" i="41"/>
  <c r="F49" i="41"/>
  <c r="F119" i="41"/>
  <c r="F635" i="41"/>
  <c r="C148" i="41"/>
  <c r="C376" i="41"/>
  <c r="F494" i="41"/>
  <c r="C382" i="41"/>
  <c r="C629" i="41"/>
  <c r="C375" i="41"/>
  <c r="C707" i="41"/>
  <c r="F326" i="41"/>
  <c r="F390" i="41"/>
  <c r="C530" i="41"/>
  <c r="C456" i="41"/>
  <c r="C201" i="41"/>
  <c r="C96" i="41"/>
  <c r="F248" i="41"/>
  <c r="C111" i="41"/>
  <c r="F568" i="41"/>
  <c r="F439" i="41"/>
  <c r="F35" i="41"/>
  <c r="F669" i="41"/>
  <c r="C76" i="41"/>
  <c r="F703" i="41"/>
  <c r="F197" i="41"/>
  <c r="C537" i="41"/>
  <c r="C552" i="41"/>
  <c r="F564" i="41"/>
  <c r="F191" i="41"/>
  <c r="F177" i="41"/>
  <c r="D158" i="29"/>
  <c r="B158" i="29"/>
  <c r="E158" i="29" s="1"/>
  <c r="G158" i="29"/>
  <c r="B40" i="29"/>
  <c r="E40" i="29" s="1"/>
  <c r="G148" i="29"/>
  <c r="D148" i="29"/>
  <c r="B148" i="29"/>
  <c r="E148" i="29" s="1"/>
  <c r="D50" i="29"/>
  <c r="D37" i="29"/>
  <c r="B24" i="29"/>
  <c r="E24" i="29" s="1"/>
  <c r="B165" i="29"/>
  <c r="E165" i="29" s="1"/>
  <c r="B139" i="29"/>
  <c r="E139" i="29" s="1"/>
  <c r="G83" i="29"/>
  <c r="B83" i="29"/>
  <c r="E83" i="29" s="1"/>
  <c r="D47" i="29"/>
  <c r="G53" i="29"/>
  <c r="D53" i="29"/>
  <c r="B53" i="29"/>
  <c r="E53" i="29" s="1"/>
  <c r="D147" i="29"/>
  <c r="G147" i="29"/>
  <c r="B126" i="29"/>
  <c r="E126" i="29" s="1"/>
  <c r="D126" i="29"/>
  <c r="D93" i="29"/>
  <c r="G93" i="29"/>
  <c r="B93" i="29"/>
  <c r="E93" i="29" s="1"/>
  <c r="D64" i="29"/>
  <c r="G101" i="29"/>
  <c r="D101" i="29"/>
  <c r="B101" i="29"/>
  <c r="E101" i="29" s="1"/>
  <c r="G32" i="29"/>
  <c r="G116" i="29"/>
  <c r="B116" i="29"/>
  <c r="E116" i="29" s="1"/>
  <c r="D157" i="29"/>
  <c r="B157" i="29"/>
  <c r="E157" i="29" s="1"/>
  <c r="G157" i="29"/>
  <c r="H141" i="11"/>
  <c r="H142" i="11" s="1"/>
  <c r="C252" i="41"/>
  <c r="F135" i="41"/>
  <c r="F605" i="41"/>
  <c r="F16" i="41"/>
  <c r="F278" i="41"/>
  <c r="F87" i="41"/>
  <c r="F409" i="41"/>
  <c r="F448" i="41"/>
  <c r="C266" i="41"/>
  <c r="C214" i="41"/>
  <c r="F100" i="41"/>
  <c r="F640" i="41"/>
  <c r="F559" i="41"/>
  <c r="C142" i="41"/>
  <c r="F469" i="41"/>
  <c r="C305" i="41"/>
  <c r="C395" i="41"/>
  <c r="C316" i="41"/>
  <c r="C509" i="41"/>
  <c r="F391" i="41"/>
  <c r="F202" i="41"/>
  <c r="C582" i="41"/>
  <c r="F427" i="41"/>
  <c r="F657" i="41"/>
  <c r="F166" i="41"/>
  <c r="F315" i="41"/>
  <c r="F599" i="41"/>
  <c r="C560" i="41"/>
  <c r="C647" i="41"/>
  <c r="F21" i="41"/>
  <c r="F386" i="41"/>
  <c r="F162" i="41"/>
  <c r="C534" i="41"/>
  <c r="F486" i="41"/>
  <c r="C559" i="41"/>
  <c r="C640" i="41"/>
  <c r="C168" i="41"/>
  <c r="C90" i="41"/>
  <c r="C412" i="41"/>
  <c r="C58" i="41"/>
  <c r="C646" i="41"/>
  <c r="F310" i="41"/>
  <c r="C381" i="41"/>
  <c r="F488" i="41"/>
  <c r="F44" i="41"/>
  <c r="F443" i="41"/>
  <c r="F372" i="41"/>
  <c r="C540" i="41"/>
  <c r="F589" i="41"/>
  <c r="F207" i="41"/>
  <c r="C547" i="41"/>
  <c r="C112" i="41"/>
  <c r="F154" i="41"/>
  <c r="F662" i="41"/>
  <c r="F455" i="41"/>
  <c r="F450" i="41"/>
  <c r="C392" i="41"/>
  <c r="F404" i="41"/>
  <c r="F28" i="41"/>
  <c r="C300" i="41"/>
  <c r="C610" i="41"/>
  <c r="C225" i="41"/>
  <c r="C237" i="41"/>
  <c r="F393" i="41"/>
  <c r="C35" i="41"/>
  <c r="F387" i="41"/>
  <c r="C567" i="41"/>
  <c r="C402" i="41"/>
  <c r="C188" i="41"/>
  <c r="F474" i="41"/>
  <c r="F273" i="41"/>
  <c r="C506" i="41"/>
  <c r="F317" i="41"/>
  <c r="F679" i="41"/>
  <c r="F480" i="41"/>
  <c r="F452" i="41"/>
  <c r="C377" i="41"/>
  <c r="C55" i="41"/>
  <c r="F518" i="41"/>
  <c r="C590" i="41"/>
  <c r="F536" i="41"/>
  <c r="F313" i="41"/>
  <c r="F158" i="41"/>
  <c r="C480" i="41"/>
  <c r="C430" i="41"/>
  <c r="F262" i="41"/>
  <c r="C60" i="41"/>
  <c r="C293" i="41"/>
  <c r="C514" i="41"/>
  <c r="F396" i="41"/>
  <c r="C550" i="41"/>
  <c r="C641" i="41"/>
  <c r="C558" i="41"/>
  <c r="F115" i="41"/>
  <c r="C13" i="41"/>
  <c r="F300" i="41"/>
  <c r="C102" i="41"/>
  <c r="C212" i="41"/>
  <c r="C523" i="41"/>
  <c r="F644" i="41"/>
  <c r="F527" i="41"/>
  <c r="F247" i="41"/>
  <c r="C681" i="41"/>
  <c r="F42" i="41"/>
  <c r="F506" i="41"/>
  <c r="F543" i="41"/>
  <c r="F542" i="41"/>
  <c r="C518" i="41"/>
  <c r="F522" i="41"/>
  <c r="C231" i="41"/>
  <c r="F108" i="41"/>
  <c r="F33" i="41"/>
  <c r="C398" i="41"/>
  <c r="C510" i="41"/>
  <c r="F632" i="41"/>
  <c r="C608" i="41"/>
  <c r="C333" i="41"/>
  <c r="F172" i="41"/>
  <c r="F101" i="41"/>
  <c r="F650" i="41"/>
  <c r="C260" i="41"/>
  <c r="F323" i="41"/>
  <c r="F13" i="41"/>
  <c r="C589" i="41"/>
  <c r="C31" i="41"/>
  <c r="F174" i="41"/>
  <c r="C220" i="41"/>
  <c r="C443" i="41"/>
  <c r="C172" i="41"/>
  <c r="C617" i="41"/>
  <c r="C413" i="41"/>
  <c r="F283" i="41"/>
  <c r="C93" i="41"/>
  <c r="F259" i="41"/>
  <c r="C607" i="41"/>
  <c r="C133" i="41"/>
  <c r="C302" i="41"/>
  <c r="C411" i="41"/>
  <c r="F405" i="41"/>
  <c r="F311" i="41"/>
  <c r="F353" i="41"/>
  <c r="F592" i="41"/>
  <c r="F150" i="41"/>
  <c r="C609" i="41"/>
  <c r="F546" i="41"/>
  <c r="C192" i="41"/>
  <c r="F343" i="41"/>
  <c r="F350" i="41"/>
  <c r="F97" i="41"/>
  <c r="F579" i="41"/>
  <c r="C249" i="41"/>
  <c r="F60" i="41"/>
  <c r="C44" i="41"/>
  <c r="F525" i="41"/>
  <c r="F691" i="41"/>
  <c r="F521" i="41"/>
  <c r="C287" i="41"/>
  <c r="C144" i="41"/>
  <c r="C292" i="41"/>
  <c r="C465" i="41"/>
  <c r="C349" i="41"/>
  <c r="C427" i="41"/>
  <c r="F704" i="41"/>
  <c r="C693" i="41"/>
  <c r="F647" i="41"/>
  <c r="F99" i="41"/>
  <c r="C386" i="41"/>
  <c r="C123" i="41"/>
  <c r="F205" i="41"/>
  <c r="C489" i="41"/>
  <c r="F359" i="41"/>
  <c r="C667" i="41"/>
  <c r="C379" i="41"/>
  <c r="F254" i="41"/>
  <c r="C576" i="41"/>
  <c r="F307" i="41"/>
  <c r="C440" i="41"/>
  <c r="F319" i="41"/>
  <c r="C254" i="41"/>
  <c r="C584" i="41"/>
  <c r="F125" i="41"/>
  <c r="F40" i="41"/>
  <c r="C689" i="41"/>
  <c r="F140" i="41"/>
  <c r="C512" i="41"/>
  <c r="F490" i="41"/>
  <c r="C150" i="41"/>
  <c r="F701" i="41"/>
  <c r="C226" i="41"/>
  <c r="C79" i="41"/>
  <c r="F32" i="41"/>
  <c r="C346" i="41"/>
  <c r="C59" i="41"/>
  <c r="C372" i="41"/>
  <c r="F467" i="41"/>
  <c r="C118" i="41"/>
  <c r="C357" i="41"/>
  <c r="C639" i="41"/>
  <c r="C454" i="41"/>
  <c r="F320" i="41"/>
  <c r="C626" i="41"/>
  <c r="F224" i="41"/>
  <c r="F356" i="41"/>
  <c r="F20" i="41"/>
  <c r="C234" i="41"/>
  <c r="F257" i="41"/>
  <c r="C620" i="41"/>
  <c r="C546" i="41"/>
  <c r="C91" i="41"/>
  <c r="F625" i="41"/>
  <c r="C176" i="41"/>
  <c r="F575" i="41"/>
  <c r="C210" i="41"/>
  <c r="C478" i="41"/>
  <c r="C437" i="41"/>
  <c r="C367" i="41"/>
  <c r="F636" i="41"/>
  <c r="C143" i="41"/>
  <c r="F464" i="41"/>
  <c r="C594" i="41"/>
  <c r="F384" i="41"/>
  <c r="C696" i="41"/>
  <c r="C299" i="41"/>
  <c r="F281" i="41"/>
  <c r="F401" i="41"/>
  <c r="C136" i="41"/>
  <c r="F424" i="41"/>
  <c r="F238" i="41"/>
  <c r="C471" i="41"/>
  <c r="F74" i="41"/>
  <c r="C228" i="41"/>
  <c r="F287" i="41"/>
  <c r="C268" i="41"/>
  <c r="F697" i="41"/>
  <c r="F590" i="41"/>
  <c r="C200" i="41"/>
  <c r="C487" i="41"/>
  <c r="C423" i="41"/>
  <c r="F476" i="41"/>
  <c r="F440" i="41"/>
  <c r="F355" i="41"/>
  <c r="F571" i="41"/>
  <c r="C701" i="41"/>
  <c r="F78" i="41"/>
  <c r="C670" i="41"/>
  <c r="C555" i="41"/>
  <c r="F710" i="41"/>
  <c r="C581" i="41"/>
  <c r="C217" i="41"/>
  <c r="F376" i="41"/>
  <c r="C155" i="41"/>
  <c r="C222" i="41"/>
  <c r="F291" i="41"/>
  <c r="F68" i="41"/>
  <c r="F198" i="41"/>
  <c r="C164" i="41"/>
  <c r="C698" i="41"/>
  <c r="C311" i="41"/>
  <c r="F548" i="41"/>
  <c r="C477" i="41"/>
  <c r="F389" i="41"/>
  <c r="F269" i="41"/>
  <c r="F505" i="41"/>
  <c r="F573" i="41"/>
  <c r="C662" i="41"/>
  <c r="C408" i="41"/>
  <c r="F519" i="41"/>
  <c r="F237" i="41"/>
  <c r="F333" i="41"/>
  <c r="F223" i="41"/>
  <c r="F268" i="41"/>
  <c r="F199" i="41"/>
  <c r="C68" i="41"/>
  <c r="F566" i="41"/>
  <c r="C218" i="41"/>
  <c r="F395" i="41"/>
  <c r="C48" i="41"/>
  <c r="C32" i="41"/>
  <c r="F289" i="41"/>
  <c r="F52" i="41"/>
  <c r="F184" i="41"/>
  <c r="C119" i="41"/>
  <c r="C153" i="41"/>
  <c r="C301" i="41"/>
  <c r="F572" i="41"/>
  <c r="F606" i="41"/>
  <c r="C171" i="41"/>
  <c r="C616" i="41"/>
  <c r="F407" i="41"/>
  <c r="C704" i="41"/>
  <c r="F208" i="41"/>
  <c r="C182" i="41"/>
  <c r="C505" i="41"/>
  <c r="F641" i="41"/>
  <c r="C606" i="41"/>
  <c r="C468" i="41"/>
  <c r="C602" i="41"/>
  <c r="F347" i="41"/>
  <c r="F225" i="41"/>
  <c r="C304" i="41"/>
  <c r="C664" i="41"/>
  <c r="F565" i="41"/>
  <c r="F656" i="41"/>
  <c r="F148" i="41"/>
  <c r="F399" i="41"/>
  <c r="F423" i="41"/>
  <c r="C61" i="41"/>
  <c r="F126" i="41"/>
  <c r="C433" i="41"/>
  <c r="C438" i="41"/>
  <c r="F375" i="41"/>
  <c r="C685" i="41"/>
  <c r="C232" i="41"/>
  <c r="F178" i="41"/>
  <c r="C410" i="41"/>
  <c r="C556" i="41"/>
  <c r="F30" i="41"/>
  <c r="F471" i="41"/>
  <c r="F117" i="41"/>
  <c r="C42" i="41"/>
  <c r="C655" i="41"/>
  <c r="F705" i="41"/>
  <c r="C648" i="41"/>
  <c r="C39" i="41"/>
  <c r="F678" i="41"/>
  <c r="C710" i="41"/>
  <c r="F77" i="41"/>
  <c r="F601" i="41"/>
  <c r="F138" i="41"/>
  <c r="C515" i="41"/>
  <c r="F419" i="41"/>
  <c r="C184" i="41"/>
  <c r="C230" i="41"/>
  <c r="F425" i="41"/>
  <c r="F449" i="41"/>
  <c r="F29" i="41"/>
  <c r="F621" i="41"/>
  <c r="C657" i="41"/>
  <c r="C439" i="41"/>
  <c r="F593" i="41"/>
  <c r="C329" i="41"/>
  <c r="C281" i="41"/>
  <c r="C421" i="41"/>
  <c r="F560" i="41"/>
  <c r="C114" i="41"/>
  <c r="F271" i="41"/>
  <c r="F72" i="41"/>
  <c r="C158" i="41"/>
  <c r="C45" i="41"/>
  <c r="C595" i="41"/>
  <c r="F170" i="41"/>
  <c r="C587" i="41"/>
  <c r="F339" i="41"/>
  <c r="C603" i="41"/>
  <c r="F526" i="41"/>
  <c r="C139" i="41"/>
  <c r="F595" i="41"/>
  <c r="F31" i="41"/>
  <c r="F23" i="41"/>
  <c r="C529" i="41"/>
  <c r="C69" i="41"/>
  <c r="C447" i="41"/>
  <c r="C146" i="41"/>
  <c r="C140" i="41"/>
  <c r="C250" i="41"/>
  <c r="C393" i="41"/>
  <c r="G56" i="29"/>
  <c r="D98" i="29"/>
  <c r="B98" i="29"/>
  <c r="E98" i="29" s="1"/>
  <c r="G98" i="29"/>
  <c r="D160" i="29"/>
  <c r="B48" i="29"/>
  <c r="E48" i="29" s="1"/>
  <c r="D87" i="29"/>
  <c r="G87" i="29"/>
  <c r="B135" i="29"/>
  <c r="E135" i="29" s="1"/>
  <c r="G125" i="29"/>
  <c r="D122" i="29"/>
  <c r="G21" i="29"/>
  <c r="B21" i="29"/>
  <c r="E21" i="29" s="1"/>
  <c r="D34" i="29"/>
  <c r="G34" i="29"/>
  <c r="B34" i="29"/>
  <c r="E34" i="29" s="1"/>
  <c r="D103" i="29"/>
  <c r="B103" i="29"/>
  <c r="E103" i="29" s="1"/>
  <c r="B145" i="29"/>
  <c r="E145" i="29" s="1"/>
  <c r="D145" i="29"/>
  <c r="B159" i="29"/>
  <c r="E159" i="29" s="1"/>
  <c r="G76" i="29"/>
  <c r="B76" i="29"/>
  <c r="E76" i="29" s="1"/>
  <c r="D106" i="29"/>
  <c r="G106" i="29"/>
  <c r="G25" i="29"/>
  <c r="D25" i="29"/>
  <c r="B163" i="29"/>
  <c r="E163" i="29" s="1"/>
  <c r="B121" i="29"/>
  <c r="E121" i="29" s="1"/>
  <c r="B146" i="29"/>
  <c r="E146" i="29" s="1"/>
  <c r="G146" i="29"/>
  <c r="D146" i="29"/>
  <c r="D58" i="29"/>
  <c r="G58" i="29"/>
  <c r="F618" i="41"/>
  <c r="F406" i="41"/>
  <c r="F403" i="41"/>
  <c r="F321" i="41"/>
  <c r="C344" i="41"/>
  <c r="C636" i="41"/>
  <c r="C203" i="41"/>
  <c r="F55" i="41"/>
  <c r="F513" i="41"/>
  <c r="F558" i="41"/>
  <c r="F588" i="41"/>
  <c r="F24" i="41"/>
  <c r="C227" i="41"/>
  <c r="C285" i="41"/>
  <c r="C649" i="41"/>
  <c r="C14" i="41"/>
  <c r="C455" i="41"/>
  <c r="C216" i="41"/>
  <c r="F698" i="41"/>
  <c r="C356" i="41"/>
  <c r="C341" i="41"/>
  <c r="C115" i="41"/>
  <c r="F702" i="41"/>
  <c r="C334" i="41"/>
  <c r="C238" i="41"/>
  <c r="C574" i="41"/>
  <c r="C236" i="41"/>
  <c r="C207" i="41"/>
  <c r="C405" i="41"/>
  <c r="F517" i="41"/>
  <c r="F378" i="41"/>
  <c r="F584" i="41"/>
  <c r="F653" i="41"/>
  <c r="C597" i="41"/>
  <c r="F82" i="41"/>
  <c r="F251" i="41"/>
  <c r="C446" i="41"/>
  <c r="F421" i="41"/>
  <c r="F38" i="41"/>
  <c r="F86" i="41"/>
  <c r="F660" i="41"/>
  <c r="C65" i="41"/>
  <c r="C570" i="41"/>
  <c r="C528" i="41"/>
  <c r="C306" i="41"/>
  <c r="F377" i="41"/>
  <c r="C459" i="41"/>
  <c r="C88" i="41"/>
  <c r="F81" i="41"/>
  <c r="F383" i="41"/>
  <c r="F222" i="41"/>
  <c r="F422" i="41"/>
  <c r="F20" i="29"/>
  <c r="C17" i="29"/>
  <c r="F17" i="29"/>
  <c r="D18" i="39"/>
  <c r="G18" i="39"/>
  <c r="B18" i="39"/>
  <c r="E18" i="39" s="1"/>
  <c r="B149" i="29"/>
  <c r="E149" i="29" s="1"/>
  <c r="G149" i="29"/>
  <c r="D110" i="29"/>
  <c r="D140" i="29"/>
  <c r="G140" i="29"/>
  <c r="B140" i="29"/>
  <c r="E140" i="29" s="1"/>
  <c r="D95" i="29"/>
  <c r="B95" i="29"/>
  <c r="E95" i="29" s="1"/>
  <c r="G95" i="29"/>
  <c r="G29" i="29"/>
  <c r="D29" i="29"/>
  <c r="G52" i="29"/>
  <c r="B52" i="29"/>
  <c r="E52" i="29" s="1"/>
  <c r="D119" i="29"/>
  <c r="G119" i="29"/>
  <c r="B119" i="29"/>
  <c r="E119" i="29" s="1"/>
  <c r="G88" i="29"/>
  <c r="B88" i="29"/>
  <c r="E88" i="29" s="1"/>
  <c r="D88" i="29"/>
  <c r="D114" i="29"/>
  <c r="B161" i="29"/>
  <c r="E161" i="29" s="1"/>
  <c r="G161" i="29"/>
  <c r="D161" i="29"/>
  <c r="G49" i="29"/>
  <c r="G156" i="29"/>
  <c r="D156" i="29"/>
  <c r="G61" i="29"/>
  <c r="B152" i="29"/>
  <c r="E152" i="29" s="1"/>
  <c r="B107" i="29"/>
  <c r="E107" i="29" s="1"/>
  <c r="D107" i="29"/>
  <c r="G107" i="29"/>
  <c r="G72" i="29"/>
  <c r="D72" i="29"/>
  <c r="B72" i="29"/>
  <c r="E72" i="29" s="1"/>
  <c r="D127" i="29"/>
  <c r="G134" i="29"/>
  <c r="D134" i="29"/>
  <c r="B134" i="29"/>
  <c r="E134" i="29" s="1"/>
  <c r="D80" i="29"/>
  <c r="B80" i="29"/>
  <c r="E80" i="29" s="1"/>
  <c r="G80" i="29"/>
  <c r="G33" i="29"/>
  <c r="D92" i="29"/>
  <c r="B77" i="29"/>
  <c r="E77" i="29" s="1"/>
  <c r="G77" i="29"/>
  <c r="D77" i="29"/>
  <c r="G60" i="29"/>
  <c r="B68" i="29"/>
  <c r="E68" i="29" s="1"/>
  <c r="B73" i="29"/>
  <c r="E73" i="29" s="1"/>
  <c r="D73" i="29"/>
  <c r="G120" i="29"/>
  <c r="B120" i="29"/>
  <c r="E120" i="29" s="1"/>
  <c r="B86" i="29"/>
  <c r="E86" i="29" s="1"/>
  <c r="G86" i="29"/>
  <c r="D86" i="29"/>
  <c r="B129" i="29"/>
  <c r="E129" i="29" s="1"/>
  <c r="D129" i="29"/>
  <c r="G129" i="29"/>
  <c r="J137" i="11"/>
  <c r="F477" i="41"/>
  <c r="C541" i="41"/>
  <c r="C37" i="41"/>
  <c r="F626" i="41"/>
  <c r="C83" i="41"/>
  <c r="F160" i="41"/>
  <c r="C544" i="41"/>
  <c r="C70" i="41"/>
  <c r="C397" i="41"/>
  <c r="F41" i="41"/>
  <c r="F683" i="41"/>
  <c r="C651" i="41"/>
  <c r="C263" i="41"/>
  <c r="C635" i="41"/>
  <c r="C551" i="41"/>
  <c r="F538" i="41"/>
  <c r="C499" i="41"/>
  <c r="F76" i="41"/>
  <c r="F129" i="41"/>
  <c r="F367" i="41"/>
  <c r="F92" i="41"/>
  <c r="F345" i="41"/>
  <c r="C677" i="41"/>
  <c r="F498" i="41"/>
  <c r="F437" i="41"/>
  <c r="F451" i="41"/>
  <c r="F114" i="41"/>
  <c r="F206" i="41"/>
  <c r="C601" i="41"/>
  <c r="C368" i="41"/>
  <c r="F22" i="41"/>
  <c r="F459" i="41"/>
  <c r="F576" i="41"/>
  <c r="F62" i="41"/>
  <c r="F416" i="41"/>
  <c r="F478" i="41"/>
  <c r="C370" i="41"/>
  <c r="F309" i="41"/>
  <c r="C383" i="41"/>
  <c r="F535" i="41"/>
  <c r="C702" i="41"/>
  <c r="F619" i="41"/>
  <c r="F116" i="41"/>
  <c r="C275" i="41"/>
  <c r="F342" i="41"/>
  <c r="F346" i="41"/>
  <c r="F598" i="41"/>
  <c r="C671" i="41"/>
  <c r="C463" i="41"/>
  <c r="F351" i="41"/>
  <c r="C448" i="41"/>
  <c r="C700" i="41"/>
  <c r="C577" i="41"/>
  <c r="I22" i="39"/>
  <c r="H22" i="39"/>
  <c r="J22" i="39"/>
  <c r="I27" i="39"/>
  <c r="J27" i="39"/>
  <c r="G67" i="29" l="1"/>
  <c r="B89" i="41"/>
  <c r="B22" i="39"/>
  <c r="E22" i="39" s="1"/>
  <c r="D97" i="29"/>
  <c r="D26" i="39"/>
  <c r="G22" i="39"/>
  <c r="G26" i="39"/>
  <c r="G35" i="29"/>
  <c r="B133" i="29"/>
  <c r="E133" i="29" s="1"/>
  <c r="B54" i="29"/>
  <c r="E54" i="29" s="1"/>
  <c r="G82" i="29"/>
  <c r="D75" i="29"/>
  <c r="D102" i="29"/>
  <c r="B50" i="29"/>
  <c r="E50" i="29" s="1"/>
  <c r="B39" i="29"/>
  <c r="E39" i="29" s="1"/>
  <c r="B150" i="29"/>
  <c r="E150" i="29" s="1"/>
  <c r="D63" i="29"/>
  <c r="B497" i="41"/>
  <c r="G20" i="29"/>
  <c r="G137" i="29"/>
  <c r="D35" i="39"/>
  <c r="B60" i="29"/>
  <c r="E60" i="29" s="1"/>
  <c r="B18" i="29"/>
  <c r="E18" i="29" s="1"/>
  <c r="D135" i="29"/>
  <c r="B55" i="29"/>
  <c r="E55" i="29" s="1"/>
  <c r="D150" i="29"/>
  <c r="B20" i="29"/>
  <c r="E20" i="29" s="1"/>
  <c r="G113" i="29"/>
  <c r="B27" i="29"/>
  <c r="E27" i="29" s="1"/>
  <c r="D23" i="29"/>
  <c r="D118" i="29"/>
  <c r="B94" i="29"/>
  <c r="E94" i="29" s="1"/>
  <c r="B160" i="29"/>
  <c r="E160" i="29" s="1"/>
  <c r="G47" i="29"/>
  <c r="G55" i="29"/>
  <c r="D204" i="41"/>
  <c r="G449" i="41"/>
  <c r="G28" i="39"/>
  <c r="D27" i="29"/>
  <c r="L206" i="41"/>
  <c r="B111" i="29"/>
  <c r="E111" i="29" s="1"/>
  <c r="G654" i="41"/>
  <c r="B166" i="41"/>
  <c r="E166" i="41" s="1"/>
  <c r="B255" i="41"/>
  <c r="B273" i="41"/>
  <c r="G154" i="29"/>
  <c r="B284" i="41"/>
  <c r="K284" i="41" s="1"/>
  <c r="G166" i="41"/>
  <c r="G110" i="41"/>
  <c r="G92" i="29"/>
  <c r="D152" i="29"/>
  <c r="H152" i="29" s="1"/>
  <c r="D61" i="29"/>
  <c r="G121" i="29"/>
  <c r="G163" i="29"/>
  <c r="D159" i="29"/>
  <c r="I159" i="29" s="1"/>
  <c r="G122" i="29"/>
  <c r="G286" i="41"/>
  <c r="D593" i="41"/>
  <c r="G81" i="29"/>
  <c r="L566" i="41"/>
  <c r="G111" i="29"/>
  <c r="L286" i="41"/>
  <c r="D110" i="41"/>
  <c r="B124" i="41"/>
  <c r="D284" i="41"/>
  <c r="B638" i="41"/>
  <c r="L517" i="41"/>
  <c r="B621" i="41"/>
  <c r="B687" i="41"/>
  <c r="B694" i="41"/>
  <c r="B318" i="41"/>
  <c r="E318" i="41" s="1"/>
  <c r="G593" i="41"/>
  <c r="B654" i="41"/>
  <c r="G163" i="41"/>
  <c r="G621" i="41"/>
  <c r="G687" i="41"/>
  <c r="D694" i="41"/>
  <c r="G318" i="41"/>
  <c r="L19" i="41"/>
  <c r="B51" i="29"/>
  <c r="E51" i="29" s="1"/>
  <c r="L284" i="41"/>
  <c r="B593" i="41"/>
  <c r="L654" i="41"/>
  <c r="D54" i="29"/>
  <c r="B23" i="29"/>
  <c r="E23" i="29" s="1"/>
  <c r="B132" i="29"/>
  <c r="E132" i="29" s="1"/>
  <c r="G18" i="29"/>
  <c r="D94" i="29"/>
  <c r="B38" i="29"/>
  <c r="E38" i="29" s="1"/>
  <c r="G682" i="41"/>
  <c r="B566" i="41"/>
  <c r="J566" i="41" s="1"/>
  <c r="G204" i="41"/>
  <c r="L205" i="41"/>
  <c r="L497" i="41"/>
  <c r="D82" i="29"/>
  <c r="J82" i="29" s="1"/>
  <c r="G75" i="29"/>
  <c r="G132" i="29"/>
  <c r="B118" i="29"/>
  <c r="E118" i="29" s="1"/>
  <c r="B35" i="29"/>
  <c r="E35" i="29" s="1"/>
  <c r="B102" i="29"/>
  <c r="E102" i="29" s="1"/>
  <c r="D38" i="29"/>
  <c r="B42" i="29"/>
  <c r="E42" i="29" s="1"/>
  <c r="D190" i="41"/>
  <c r="D319" i="41"/>
  <c r="D205" i="41"/>
  <c r="G112" i="29"/>
  <c r="G133" i="29"/>
  <c r="B81" i="29"/>
  <c r="E81" i="29" s="1"/>
  <c r="D28" i="29"/>
  <c r="L190" i="41"/>
  <c r="L319" i="41"/>
  <c r="B650" i="41"/>
  <c r="G578" i="41"/>
  <c r="B57" i="29"/>
  <c r="E57" i="29" s="1"/>
  <c r="G258" i="41"/>
  <c r="G543" i="41"/>
  <c r="G127" i="29"/>
  <c r="B114" i="29"/>
  <c r="E114" i="29" s="1"/>
  <c r="B130" i="29"/>
  <c r="E130" i="29" s="1"/>
  <c r="B33" i="29"/>
  <c r="E33" i="29" s="1"/>
  <c r="G59" i="29"/>
  <c r="D85" i="29"/>
  <c r="B49" i="29"/>
  <c r="E49" i="29" s="1"/>
  <c r="D151" i="29"/>
  <c r="H151" i="29" s="1"/>
  <c r="B97" i="29"/>
  <c r="E97" i="29" s="1"/>
  <c r="D32" i="29"/>
  <c r="B64" i="29"/>
  <c r="E64" i="29" s="1"/>
  <c r="D30" i="29"/>
  <c r="J30" i="29" s="1"/>
  <c r="G65" i="29"/>
  <c r="B36" i="29"/>
  <c r="E36" i="29" s="1"/>
  <c r="G20" i="39"/>
  <c r="D692" i="41"/>
  <c r="G235" i="41"/>
  <c r="B419" i="41"/>
  <c r="L105" i="41"/>
  <c r="L98" i="41"/>
  <c r="B66" i="29"/>
  <c r="E66" i="29" s="1"/>
  <c r="G162" i="29"/>
  <c r="D78" i="29"/>
  <c r="I78" i="29" s="1"/>
  <c r="B84" i="29"/>
  <c r="E84" i="29" s="1"/>
  <c r="L278" i="41"/>
  <c r="D484" i="41"/>
  <c r="B618" i="41"/>
  <c r="H618" i="41" s="1"/>
  <c r="B535" i="41"/>
  <c r="D57" i="29"/>
  <c r="G139" i="29"/>
  <c r="D24" i="29"/>
  <c r="H24" i="29" s="1"/>
  <c r="G40" i="29"/>
  <c r="B44" i="29"/>
  <c r="E44" i="29" s="1"/>
  <c r="B105" i="29"/>
  <c r="E105" i="29" s="1"/>
  <c r="D578" i="41"/>
  <c r="G256" i="41"/>
  <c r="B692" i="41"/>
  <c r="B235" i="41"/>
  <c r="B97" i="41"/>
  <c r="K97" i="41" s="1"/>
  <c r="B665" i="41"/>
  <c r="G98" i="41"/>
  <c r="B162" i="29"/>
  <c r="E162" i="29" s="1"/>
  <c r="D84" i="29"/>
  <c r="H84" i="29" s="1"/>
  <c r="L484" i="41"/>
  <c r="D656" i="41"/>
  <c r="G618" i="41"/>
  <c r="L535" i="41"/>
  <c r="D130" i="29"/>
  <c r="J130" i="29" s="1"/>
  <c r="B59" i="29"/>
  <c r="E59" i="29" s="1"/>
  <c r="G85" i="29"/>
  <c r="D142" i="29"/>
  <c r="H142" i="29" s="1"/>
  <c r="G115" i="29"/>
  <c r="G30" i="29"/>
  <c r="G99" i="29"/>
  <c r="L256" i="41"/>
  <c r="D105" i="41"/>
  <c r="L665" i="41"/>
  <c r="B278" i="41"/>
  <c r="D124" i="29"/>
  <c r="I124" i="29" s="1"/>
  <c r="D517" i="41"/>
  <c r="B682" i="41"/>
  <c r="G598" i="41"/>
  <c r="B28" i="29"/>
  <c r="E28" i="29" s="1"/>
  <c r="G39" i="29"/>
  <c r="G566" i="41"/>
  <c r="D179" i="41"/>
  <c r="L204" i="41"/>
  <c r="B190" i="41"/>
  <c r="G319" i="41"/>
  <c r="G205" i="41"/>
  <c r="G497" i="41"/>
  <c r="G138" i="29"/>
  <c r="G179" i="41"/>
  <c r="D258" i="41"/>
  <c r="L578" i="41"/>
  <c r="B280" i="41"/>
  <c r="K280" i="41" s="1"/>
  <c r="G502" i="41"/>
  <c r="L258" i="41"/>
  <c r="L339" i="41"/>
  <c r="L280" i="41"/>
  <c r="B598" i="41"/>
  <c r="B656" i="41"/>
  <c r="J656" i="41" s="1"/>
  <c r="D543" i="41"/>
  <c r="B131" i="29"/>
  <c r="E131" i="29" s="1"/>
  <c r="D131" i="29"/>
  <c r="G165" i="29"/>
  <c r="D165" i="29"/>
  <c r="J165" i="29" s="1"/>
  <c r="B96" i="29"/>
  <c r="E96" i="29" s="1"/>
  <c r="D96" i="29"/>
  <c r="D79" i="29"/>
  <c r="B79" i="29"/>
  <c r="E79" i="29" s="1"/>
  <c r="G79" i="29"/>
  <c r="D62" i="29"/>
  <c r="B62" i="29"/>
  <c r="E62" i="29" s="1"/>
  <c r="G20" i="41"/>
  <c r="L20" i="41"/>
  <c r="D20" i="41"/>
  <c r="G48" i="29"/>
  <c r="D48" i="29"/>
  <c r="I48" i="29" s="1"/>
  <c r="D56" i="29"/>
  <c r="H56" i="29" s="1"/>
  <c r="B56" i="29"/>
  <c r="E56" i="29" s="1"/>
  <c r="G37" i="29"/>
  <c r="B37" i="29"/>
  <c r="E37" i="29" s="1"/>
  <c r="B104" i="29"/>
  <c r="E104" i="29" s="1"/>
  <c r="G104" i="29"/>
  <c r="B110" i="29"/>
  <c r="E110" i="29" s="1"/>
  <c r="G110" i="29"/>
  <c r="D155" i="29"/>
  <c r="H155" i="29" s="1"/>
  <c r="B155" i="29"/>
  <c r="E155" i="29" s="1"/>
  <c r="G155" i="29"/>
  <c r="G23" i="39"/>
  <c r="D23" i="39"/>
  <c r="B23" i="39"/>
  <c r="E23" i="39" s="1"/>
  <c r="B32" i="39"/>
  <c r="E32" i="39" s="1"/>
  <c r="G32" i="39"/>
  <c r="G19" i="29"/>
  <c r="H19" i="29" s="1"/>
  <c r="B19" i="29"/>
  <c r="E19" i="29" s="1"/>
  <c r="D400" i="41"/>
  <c r="L400" i="41"/>
  <c r="L632" i="41"/>
  <c r="G632" i="41"/>
  <c r="G373" i="41"/>
  <c r="D373" i="41"/>
  <c r="L591" i="41"/>
  <c r="B591" i="41"/>
  <c r="L116" i="41"/>
  <c r="D116" i="41"/>
  <c r="G116" i="41"/>
  <c r="B22" i="29"/>
  <c r="E22" i="29" s="1"/>
  <c r="G22" i="29"/>
  <c r="L426" i="41"/>
  <c r="D426" i="41"/>
  <c r="G164" i="29"/>
  <c r="D164" i="29"/>
  <c r="B141" i="29"/>
  <c r="E141" i="29" s="1"/>
  <c r="G141" i="29"/>
  <c r="D89" i="29"/>
  <c r="B89" i="29"/>
  <c r="E89" i="29" s="1"/>
  <c r="G90" i="29"/>
  <c r="D112" i="29"/>
  <c r="H112" i="29" s="1"/>
  <c r="G62" i="29"/>
  <c r="D108" i="29"/>
  <c r="G108" i="29"/>
  <c r="D16" i="41"/>
  <c r="B16" i="41"/>
  <c r="B294" i="41"/>
  <c r="J294" i="41" s="1"/>
  <c r="L294" i="41"/>
  <c r="D68" i="29"/>
  <c r="H68" i="29" s="1"/>
  <c r="B90" i="29"/>
  <c r="E90" i="29" s="1"/>
  <c r="G91" i="29"/>
  <c r="D125" i="29"/>
  <c r="I125" i="29" s="1"/>
  <c r="D42" i="29"/>
  <c r="I42" i="29" s="1"/>
  <c r="B116" i="41"/>
  <c r="G96" i="29"/>
  <c r="B691" i="41"/>
  <c r="E691" i="41" s="1"/>
  <c r="G691" i="41"/>
  <c r="B70" i="29"/>
  <c r="E70" i="29" s="1"/>
  <c r="D70" i="29"/>
  <c r="B43" i="29"/>
  <c r="E43" i="29" s="1"/>
  <c r="D153" i="29"/>
  <c r="D65" i="29"/>
  <c r="B99" i="29"/>
  <c r="E99" i="29" s="1"/>
  <c r="G63" i="29"/>
  <c r="B286" i="41"/>
  <c r="L163" i="41"/>
  <c r="L621" i="41"/>
  <c r="D89" i="41"/>
  <c r="B256" i="41"/>
  <c r="G141" i="41"/>
  <c r="D340" i="41"/>
  <c r="D97" i="41"/>
  <c r="D668" i="41"/>
  <c r="B105" i="41"/>
  <c r="L572" i="41"/>
  <c r="G665" i="41"/>
  <c r="L449" i="41"/>
  <c r="B25" i="39"/>
  <c r="E25" i="39" s="1"/>
  <c r="B113" i="29"/>
  <c r="E113" i="29" s="1"/>
  <c r="G35" i="39"/>
  <c r="D314" i="41"/>
  <c r="G278" i="41"/>
  <c r="L598" i="41"/>
  <c r="D206" i="41"/>
  <c r="L656" i="41"/>
  <c r="B543" i="41"/>
  <c r="G650" i="41"/>
  <c r="D280" i="41"/>
  <c r="L314" i="41"/>
  <c r="B526" i="41"/>
  <c r="G27" i="39"/>
  <c r="B100" i="29"/>
  <c r="E100" i="29" s="1"/>
  <c r="D109" i="29"/>
  <c r="D317" i="41"/>
  <c r="B645" i="41"/>
  <c r="B27" i="39"/>
  <c r="E27" i="39" s="1"/>
  <c r="B193" i="41"/>
  <c r="H193" i="41" s="1"/>
  <c r="B124" i="29"/>
  <c r="E124" i="29" s="1"/>
  <c r="D45" i="29"/>
  <c r="L321" i="41"/>
  <c r="G45" i="29"/>
  <c r="I10" i="54"/>
  <c r="D10" i="54"/>
  <c r="E10" i="54" s="1"/>
  <c r="H10" i="54"/>
  <c r="C11" i="54"/>
  <c r="G517" i="41"/>
  <c r="L682" i="41"/>
  <c r="L179" i="41"/>
  <c r="B110" i="41"/>
  <c r="J110" i="41" s="1"/>
  <c r="L124" i="41"/>
  <c r="B400" i="41"/>
  <c r="J400" i="41" s="1"/>
  <c r="L687" i="41"/>
  <c r="G694" i="41"/>
  <c r="L318" i="41"/>
  <c r="D19" i="41"/>
  <c r="D591" i="41"/>
  <c r="D138" i="29"/>
  <c r="G51" i="29"/>
  <c r="B144" i="29"/>
  <c r="E144" i="29" s="1"/>
  <c r="G426" i="41"/>
  <c r="L193" i="41"/>
  <c r="B632" i="41"/>
  <c r="B373" i="41"/>
  <c r="G638" i="41"/>
  <c r="D12" i="41"/>
  <c r="D34" i="39"/>
  <c r="B109" i="29"/>
  <c r="E109" i="29" s="1"/>
  <c r="G144" i="29"/>
  <c r="L317" i="41"/>
  <c r="G193" i="41"/>
  <c r="D632" i="41"/>
  <c r="L373" i="41"/>
  <c r="L638" i="41"/>
  <c r="D350" i="41"/>
  <c r="B317" i="41"/>
  <c r="H317" i="41" s="1"/>
  <c r="B34" i="39"/>
  <c r="E34" i="39" s="1"/>
  <c r="G308" i="41"/>
  <c r="B321" i="41"/>
  <c r="B502" i="41"/>
  <c r="D502" i="41"/>
  <c r="J19" i="39"/>
  <c r="H19" i="39"/>
  <c r="I19" i="39"/>
  <c r="G29" i="39"/>
  <c r="D29" i="39"/>
  <c r="L308" i="41"/>
  <c r="G314" i="41"/>
  <c r="D321" i="41"/>
  <c r="D526" i="41"/>
  <c r="B29" i="39"/>
  <c r="E29" i="39" s="1"/>
  <c r="B308" i="41"/>
  <c r="G19" i="39"/>
  <c r="B19" i="39"/>
  <c r="E19" i="39" s="1"/>
  <c r="B71" i="29"/>
  <c r="E71" i="29" s="1"/>
  <c r="B123" i="29"/>
  <c r="E123" i="29" s="1"/>
  <c r="D115" i="29"/>
  <c r="J115" i="29" s="1"/>
  <c r="D41" i="29"/>
  <c r="B91" i="29"/>
  <c r="E91" i="29" s="1"/>
  <c r="G46" i="29"/>
  <c r="B151" i="29"/>
  <c r="E151" i="29" s="1"/>
  <c r="G70" i="29"/>
  <c r="D67" i="29"/>
  <c r="J67" i="29" s="1"/>
  <c r="D691" i="41"/>
  <c r="L87" i="41"/>
  <c r="G294" i="41"/>
  <c r="L16" i="41"/>
  <c r="L419" i="41"/>
  <c r="B568" i="41"/>
  <c r="H568" i="41" s="1"/>
  <c r="D339" i="41"/>
  <c r="G149" i="41"/>
  <c r="L350" i="41"/>
  <c r="L113" i="41"/>
  <c r="D645" i="41"/>
  <c r="L358" i="41"/>
  <c r="D352" i="41"/>
  <c r="G142" i="29"/>
  <c r="G71" i="29"/>
  <c r="D141" i="29"/>
  <c r="I141" i="29" s="1"/>
  <c r="G123" i="29"/>
  <c r="G41" i="29"/>
  <c r="B108" i="29"/>
  <c r="E108" i="29" s="1"/>
  <c r="B46" i="29"/>
  <c r="E46" i="29" s="1"/>
  <c r="B128" i="29"/>
  <c r="E128" i="29" s="1"/>
  <c r="L691" i="41"/>
  <c r="D87" i="41"/>
  <c r="D294" i="41"/>
  <c r="G16" i="41"/>
  <c r="D419" i="41"/>
  <c r="L568" i="41"/>
  <c r="B339" i="41"/>
  <c r="I339" i="41" s="1"/>
  <c r="L149" i="41"/>
  <c r="G100" i="29"/>
  <c r="B350" i="41"/>
  <c r="I350" i="41" s="1"/>
  <c r="L645" i="41"/>
  <c r="D358" i="41"/>
  <c r="B352" i="41"/>
  <c r="H352" i="41" s="1"/>
  <c r="L624" i="41"/>
  <c r="G113" i="41"/>
  <c r="G181" i="41"/>
  <c r="D16" i="39"/>
  <c r="G38" i="41"/>
  <c r="G624" i="41"/>
  <c r="B113" i="41"/>
  <c r="D181" i="41"/>
  <c r="B624" i="41"/>
  <c r="B181" i="41"/>
  <c r="J181" i="41" s="1"/>
  <c r="B30" i="39"/>
  <c r="E30" i="39" s="1"/>
  <c r="D30" i="39"/>
  <c r="G30" i="39"/>
  <c r="D24" i="39"/>
  <c r="G24" i="39"/>
  <c r="B24" i="39"/>
  <c r="E24" i="39" s="1"/>
  <c r="D16" i="29"/>
  <c r="G16" i="29"/>
  <c r="B16" i="29"/>
  <c r="E16" i="29" s="1"/>
  <c r="H12" i="41"/>
  <c r="E12" i="41"/>
  <c r="J12" i="41"/>
  <c r="I12" i="41"/>
  <c r="K12" i="41"/>
  <c r="H17" i="39"/>
  <c r="J17" i="39"/>
  <c r="I17" i="39"/>
  <c r="B38" i="41"/>
  <c r="E38" i="41" s="1"/>
  <c r="L38" i="41"/>
  <c r="K27" i="39"/>
  <c r="L275" i="41"/>
  <c r="B275" i="41"/>
  <c r="D275" i="41"/>
  <c r="G275" i="41"/>
  <c r="H82" i="29"/>
  <c r="K22" i="39"/>
  <c r="D448" i="41"/>
  <c r="G448" i="41"/>
  <c r="B448" i="41"/>
  <c r="L448" i="41"/>
  <c r="D383" i="41"/>
  <c r="L383" i="41"/>
  <c r="G383" i="41"/>
  <c r="B383" i="41"/>
  <c r="D677" i="41"/>
  <c r="L677" i="41"/>
  <c r="G677" i="41"/>
  <c r="B677" i="41"/>
  <c r="B551" i="41"/>
  <c r="L551" i="41"/>
  <c r="D551" i="41"/>
  <c r="G551" i="41"/>
  <c r="G544" i="41"/>
  <c r="D544" i="41"/>
  <c r="B544" i="41"/>
  <c r="L544" i="41"/>
  <c r="D37" i="41"/>
  <c r="B37" i="41"/>
  <c r="G37" i="41"/>
  <c r="L37" i="41"/>
  <c r="K137" i="11"/>
  <c r="K140" i="11" s="1"/>
  <c r="J140" i="11"/>
  <c r="I130" i="29"/>
  <c r="J129" i="29"/>
  <c r="H129" i="29"/>
  <c r="I129" i="29"/>
  <c r="I60" i="29"/>
  <c r="H60" i="29"/>
  <c r="J60" i="29"/>
  <c r="H92" i="29"/>
  <c r="I92" i="29"/>
  <c r="J92" i="29"/>
  <c r="J112" i="29"/>
  <c r="H107" i="29"/>
  <c r="J107" i="29"/>
  <c r="I107" i="29"/>
  <c r="H85" i="29"/>
  <c r="J85" i="29"/>
  <c r="I85" i="29"/>
  <c r="H161" i="29"/>
  <c r="J161" i="29"/>
  <c r="I161" i="29"/>
  <c r="J95" i="29"/>
  <c r="I95" i="29"/>
  <c r="H95" i="29"/>
  <c r="J110" i="29"/>
  <c r="I110" i="29"/>
  <c r="H110" i="29"/>
  <c r="H18" i="39"/>
  <c r="I18" i="39"/>
  <c r="J18" i="39"/>
  <c r="G306" i="41"/>
  <c r="L306" i="41"/>
  <c r="B306" i="41"/>
  <c r="D306" i="41"/>
  <c r="D446" i="41"/>
  <c r="L446" i="41"/>
  <c r="G446" i="41"/>
  <c r="B446" i="41"/>
  <c r="L405" i="41"/>
  <c r="G405" i="41"/>
  <c r="D405" i="41"/>
  <c r="B405" i="41"/>
  <c r="L238" i="41"/>
  <c r="B238" i="41"/>
  <c r="G238" i="41"/>
  <c r="D238" i="41"/>
  <c r="D341" i="41"/>
  <c r="B341" i="41"/>
  <c r="L341" i="41"/>
  <c r="G341" i="41"/>
  <c r="L455" i="41"/>
  <c r="G455" i="41"/>
  <c r="D455" i="41"/>
  <c r="B455" i="41"/>
  <c r="L227" i="41"/>
  <c r="D227" i="41"/>
  <c r="B227" i="41"/>
  <c r="G227" i="41"/>
  <c r="D344" i="41"/>
  <c r="B344" i="41"/>
  <c r="L344" i="41"/>
  <c r="G344" i="41"/>
  <c r="H58" i="29"/>
  <c r="J58" i="29"/>
  <c r="I58" i="29"/>
  <c r="I146" i="29"/>
  <c r="J146" i="29"/>
  <c r="H146" i="29"/>
  <c r="J23" i="29"/>
  <c r="H23" i="29"/>
  <c r="I23" i="29"/>
  <c r="H103" i="29"/>
  <c r="I103" i="29"/>
  <c r="J103" i="29"/>
  <c r="H102" i="29"/>
  <c r="J102" i="29"/>
  <c r="I102" i="29"/>
  <c r="J21" i="29"/>
  <c r="I21" i="29"/>
  <c r="H21" i="29"/>
  <c r="H48" i="29"/>
  <c r="L250" i="41"/>
  <c r="D250" i="41"/>
  <c r="B250" i="41"/>
  <c r="G250" i="41"/>
  <c r="L69" i="41"/>
  <c r="B69" i="41"/>
  <c r="G69" i="41"/>
  <c r="D69" i="41"/>
  <c r="B45" i="41"/>
  <c r="G45" i="41"/>
  <c r="D45" i="41"/>
  <c r="L45" i="41"/>
  <c r="B114" i="41"/>
  <c r="D114" i="41"/>
  <c r="L114" i="41"/>
  <c r="G114" i="41"/>
  <c r="G329" i="41"/>
  <c r="B329" i="41"/>
  <c r="L329" i="41"/>
  <c r="D329" i="41"/>
  <c r="L230" i="41"/>
  <c r="B230" i="41"/>
  <c r="G230" i="41"/>
  <c r="D230" i="41"/>
  <c r="D655" i="41"/>
  <c r="L655" i="41"/>
  <c r="G655" i="41"/>
  <c r="B655" i="41"/>
  <c r="L232" i="41"/>
  <c r="B232" i="41"/>
  <c r="G232" i="41"/>
  <c r="D232" i="41"/>
  <c r="D433" i="41"/>
  <c r="B433" i="41"/>
  <c r="L433" i="41"/>
  <c r="G433" i="41"/>
  <c r="L664" i="41"/>
  <c r="D664" i="41"/>
  <c r="G664" i="41"/>
  <c r="B664" i="41"/>
  <c r="D602" i="41"/>
  <c r="L602" i="41"/>
  <c r="B602" i="41"/>
  <c r="G602" i="41"/>
  <c r="L505" i="41"/>
  <c r="B505" i="41"/>
  <c r="G505" i="41"/>
  <c r="D505" i="41"/>
  <c r="L48" i="41"/>
  <c r="D48" i="41"/>
  <c r="B48" i="41"/>
  <c r="G48" i="41"/>
  <c r="D68" i="41"/>
  <c r="G68" i="41"/>
  <c r="L68" i="41"/>
  <c r="B68" i="41"/>
  <c r="G662" i="41"/>
  <c r="L662" i="41"/>
  <c r="D662" i="41"/>
  <c r="B662" i="41"/>
  <c r="L698" i="41"/>
  <c r="G698" i="41"/>
  <c r="B698" i="41"/>
  <c r="D698" i="41"/>
  <c r="L217" i="41"/>
  <c r="B217" i="41"/>
  <c r="G217" i="41"/>
  <c r="D217" i="41"/>
  <c r="D670" i="41"/>
  <c r="B670" i="41"/>
  <c r="G670" i="41"/>
  <c r="L670" i="41"/>
  <c r="B487" i="41"/>
  <c r="D487" i="41"/>
  <c r="L487" i="41"/>
  <c r="G487" i="41"/>
  <c r="B268" i="41"/>
  <c r="D268" i="41"/>
  <c r="L268" i="41"/>
  <c r="G268" i="41"/>
  <c r="B471" i="41"/>
  <c r="L471" i="41"/>
  <c r="G471" i="41"/>
  <c r="D471" i="41"/>
  <c r="B210" i="41"/>
  <c r="G210" i="41"/>
  <c r="D210" i="41"/>
  <c r="L210" i="41"/>
  <c r="D91" i="41"/>
  <c r="L91" i="41"/>
  <c r="G91" i="41"/>
  <c r="B91" i="41"/>
  <c r="D234" i="41"/>
  <c r="B234" i="41"/>
  <c r="G234" i="41"/>
  <c r="L234" i="41"/>
  <c r="G626" i="41"/>
  <c r="L626" i="41"/>
  <c r="B626" i="41"/>
  <c r="D626" i="41"/>
  <c r="B357" i="41"/>
  <c r="L357" i="41"/>
  <c r="D357" i="41"/>
  <c r="G357" i="41"/>
  <c r="G59" i="41"/>
  <c r="B59" i="41"/>
  <c r="L59" i="41"/>
  <c r="D59" i="41"/>
  <c r="D226" i="41"/>
  <c r="L226" i="41"/>
  <c r="G226" i="41"/>
  <c r="B226" i="41"/>
  <c r="L512" i="41"/>
  <c r="G512" i="41"/>
  <c r="B512" i="41"/>
  <c r="D512" i="41"/>
  <c r="L440" i="41"/>
  <c r="D440" i="41"/>
  <c r="G440" i="41"/>
  <c r="B440" i="41"/>
  <c r="D379" i="41"/>
  <c r="B379" i="41"/>
  <c r="G379" i="41"/>
  <c r="L379" i="41"/>
  <c r="B349" i="41"/>
  <c r="G349" i="41"/>
  <c r="D349" i="41"/>
  <c r="L349" i="41"/>
  <c r="B287" i="41"/>
  <c r="L287" i="41"/>
  <c r="D287" i="41"/>
  <c r="G287" i="41"/>
  <c r="G44" i="41"/>
  <c r="B44" i="41"/>
  <c r="D44" i="41"/>
  <c r="L44" i="41"/>
  <c r="L302" i="41"/>
  <c r="D302" i="41"/>
  <c r="B302" i="41"/>
  <c r="G302" i="41"/>
  <c r="B93" i="41"/>
  <c r="D93" i="41"/>
  <c r="G93" i="41"/>
  <c r="L93" i="41"/>
  <c r="B172" i="41"/>
  <c r="D172" i="41"/>
  <c r="L172" i="41"/>
  <c r="G172" i="41"/>
  <c r="G31" i="41"/>
  <c r="D31" i="41"/>
  <c r="L31" i="41"/>
  <c r="B31" i="41"/>
  <c r="D260" i="41"/>
  <c r="L260" i="41"/>
  <c r="G260" i="41"/>
  <c r="B260" i="41"/>
  <c r="B333" i="41"/>
  <c r="L333" i="41"/>
  <c r="G333" i="41"/>
  <c r="D333" i="41"/>
  <c r="D398" i="41"/>
  <c r="L398" i="41"/>
  <c r="B398" i="41"/>
  <c r="G398" i="41"/>
  <c r="L102" i="41"/>
  <c r="B102" i="41"/>
  <c r="G102" i="41"/>
  <c r="D102" i="41"/>
  <c r="B558" i="41"/>
  <c r="G558" i="41"/>
  <c r="L558" i="41"/>
  <c r="D558" i="41"/>
  <c r="D514" i="41"/>
  <c r="B514" i="41"/>
  <c r="G514" i="41"/>
  <c r="L514" i="41"/>
  <c r="B430" i="41"/>
  <c r="D430" i="41"/>
  <c r="L430" i="41"/>
  <c r="G430" i="41"/>
  <c r="L377" i="41"/>
  <c r="G377" i="41"/>
  <c r="D377" i="41"/>
  <c r="B377" i="41"/>
  <c r="G188" i="41"/>
  <c r="L188" i="41"/>
  <c r="B188" i="41"/>
  <c r="D188" i="41"/>
  <c r="L35" i="41"/>
  <c r="D35" i="41"/>
  <c r="B35" i="41"/>
  <c r="G35" i="41"/>
  <c r="D610" i="41"/>
  <c r="B610" i="41"/>
  <c r="G610" i="41"/>
  <c r="L610" i="41"/>
  <c r="L392" i="41"/>
  <c r="G392" i="41"/>
  <c r="B392" i="41"/>
  <c r="D392" i="41"/>
  <c r="L646" i="41"/>
  <c r="B646" i="41"/>
  <c r="G646" i="41"/>
  <c r="D646" i="41"/>
  <c r="D168" i="41"/>
  <c r="B168" i="41"/>
  <c r="G168" i="41"/>
  <c r="L168" i="41"/>
  <c r="D534" i="41"/>
  <c r="B534" i="41"/>
  <c r="G534" i="41"/>
  <c r="L534" i="41"/>
  <c r="D647" i="41"/>
  <c r="L647" i="41"/>
  <c r="G647" i="41"/>
  <c r="B647" i="41"/>
  <c r="L395" i="41"/>
  <c r="G395" i="41"/>
  <c r="B395" i="41"/>
  <c r="D395" i="41"/>
  <c r="D266" i="41"/>
  <c r="B266" i="41"/>
  <c r="G266" i="41"/>
  <c r="L266" i="41"/>
  <c r="L252" i="41"/>
  <c r="G252" i="41"/>
  <c r="B252" i="41"/>
  <c r="D252" i="41"/>
  <c r="H38" i="29"/>
  <c r="J38" i="29"/>
  <c r="I38" i="29"/>
  <c r="I67" i="29"/>
  <c r="J157" i="29"/>
  <c r="I157" i="29"/>
  <c r="H157" i="29"/>
  <c r="H32" i="29"/>
  <c r="J32" i="29"/>
  <c r="I32" i="29"/>
  <c r="I101" i="29"/>
  <c r="J101" i="29"/>
  <c r="H101" i="29"/>
  <c r="I93" i="29"/>
  <c r="J93" i="29"/>
  <c r="H93" i="29"/>
  <c r="I53" i="29"/>
  <c r="H53" i="29"/>
  <c r="J53" i="29"/>
  <c r="I47" i="29"/>
  <c r="J47" i="29"/>
  <c r="H47" i="29"/>
  <c r="I155" i="29"/>
  <c r="D552" i="41"/>
  <c r="G552" i="41"/>
  <c r="L552" i="41"/>
  <c r="B552" i="41"/>
  <c r="L76" i="41"/>
  <c r="B76" i="41"/>
  <c r="G76" i="41"/>
  <c r="D76" i="41"/>
  <c r="G201" i="41"/>
  <c r="L201" i="41"/>
  <c r="B201" i="41"/>
  <c r="D201" i="41"/>
  <c r="G382" i="41"/>
  <c r="L382" i="41"/>
  <c r="B382" i="41"/>
  <c r="D382" i="41"/>
  <c r="G109" i="41"/>
  <c r="L109" i="41"/>
  <c r="D109" i="41"/>
  <c r="B109" i="41"/>
  <c r="G289" i="41"/>
  <c r="B289" i="41"/>
  <c r="D289" i="41"/>
  <c r="L289" i="41"/>
  <c r="I33" i="39"/>
  <c r="J33" i="39"/>
  <c r="H33" i="39"/>
  <c r="B583" i="41"/>
  <c r="L583" i="41"/>
  <c r="G583" i="41"/>
  <c r="D583" i="41"/>
  <c r="D561" i="41"/>
  <c r="B561" i="41"/>
  <c r="L561" i="41"/>
  <c r="G561" i="41"/>
  <c r="L92" i="41"/>
  <c r="D92" i="41"/>
  <c r="B92" i="41"/>
  <c r="G92" i="41"/>
  <c r="L34" i="41"/>
  <c r="D34" i="41"/>
  <c r="G34" i="41"/>
  <c r="B34" i="41"/>
  <c r="L194" i="41"/>
  <c r="G194" i="41"/>
  <c r="B194" i="41"/>
  <c r="D194" i="41"/>
  <c r="H128" i="29"/>
  <c r="I128" i="29"/>
  <c r="J128" i="29"/>
  <c r="H150" i="29"/>
  <c r="J150" i="29"/>
  <c r="I150" i="29"/>
  <c r="J74" i="29"/>
  <c r="H74" i="29"/>
  <c r="I74" i="29"/>
  <c r="J117" i="29"/>
  <c r="H117" i="29"/>
  <c r="I117" i="29"/>
  <c r="J19" i="29"/>
  <c r="I19" i="29"/>
  <c r="K578" i="41"/>
  <c r="E578" i="41"/>
  <c r="I578" i="41"/>
  <c r="J578" i="41"/>
  <c r="H578" i="41"/>
  <c r="H89" i="41"/>
  <c r="K89" i="41"/>
  <c r="E89" i="41"/>
  <c r="J89" i="41"/>
  <c r="I89" i="41"/>
  <c r="E294" i="41"/>
  <c r="K141" i="41"/>
  <c r="I141" i="41"/>
  <c r="E141" i="41"/>
  <c r="H141" i="41"/>
  <c r="J141" i="41"/>
  <c r="J105" i="41"/>
  <c r="E105" i="41"/>
  <c r="H105" i="41"/>
  <c r="I105" i="41"/>
  <c r="K105" i="41"/>
  <c r="E339" i="41"/>
  <c r="E572" i="41"/>
  <c r="I572" i="41"/>
  <c r="H572" i="41"/>
  <c r="J572" i="41"/>
  <c r="K572" i="41"/>
  <c r="I98" i="41"/>
  <c r="E98" i="41"/>
  <c r="K98" i="41"/>
  <c r="J98" i="41"/>
  <c r="H98" i="41"/>
  <c r="D354" i="41"/>
  <c r="B354" i="41"/>
  <c r="L354" i="41"/>
  <c r="G354" i="41"/>
  <c r="L152" i="41"/>
  <c r="D152" i="41"/>
  <c r="B152" i="41"/>
  <c r="G152" i="41"/>
  <c r="L359" i="41"/>
  <c r="B359" i="41"/>
  <c r="G359" i="41"/>
  <c r="D359" i="41"/>
  <c r="D85" i="41"/>
  <c r="B85" i="41"/>
  <c r="G85" i="41"/>
  <c r="L85" i="41"/>
  <c r="B121" i="41"/>
  <c r="D121" i="41"/>
  <c r="L121" i="41"/>
  <c r="G121" i="41"/>
  <c r="B145" i="41"/>
  <c r="D145" i="41"/>
  <c r="G145" i="41"/>
  <c r="L145" i="41"/>
  <c r="G686" i="41"/>
  <c r="L686" i="41"/>
  <c r="B686" i="41"/>
  <c r="D686" i="41"/>
  <c r="D614" i="41"/>
  <c r="B614" i="41"/>
  <c r="G614" i="41"/>
  <c r="L614" i="41"/>
  <c r="L586" i="41"/>
  <c r="B586" i="41"/>
  <c r="G586" i="41"/>
  <c r="D586" i="41"/>
  <c r="G703" i="41"/>
  <c r="L703" i="41"/>
  <c r="D703" i="41"/>
  <c r="B703" i="41"/>
  <c r="G364" i="41"/>
  <c r="L364" i="41"/>
  <c r="B364" i="41"/>
  <c r="D364" i="41"/>
  <c r="G532" i="41"/>
  <c r="D532" i="41"/>
  <c r="L532" i="41"/>
  <c r="B532" i="41"/>
  <c r="H31" i="39"/>
  <c r="I31" i="39"/>
  <c r="J31" i="39"/>
  <c r="L196" i="41"/>
  <c r="G196" i="41"/>
  <c r="B196" i="41"/>
  <c r="D196" i="41"/>
  <c r="G538" i="41"/>
  <c r="L538" i="41"/>
  <c r="D538" i="41"/>
  <c r="B538" i="41"/>
  <c r="D522" i="41"/>
  <c r="G522" i="41"/>
  <c r="L522" i="41"/>
  <c r="B522" i="41"/>
  <c r="B417" i="41"/>
  <c r="L417" i="41"/>
  <c r="D417" i="41"/>
  <c r="G417" i="41"/>
  <c r="G441" i="41"/>
  <c r="B441" i="41"/>
  <c r="L441" i="41"/>
  <c r="D441" i="41"/>
  <c r="G600" i="41"/>
  <c r="D600" i="41"/>
  <c r="B600" i="41"/>
  <c r="L600" i="41"/>
  <c r="L239" i="41"/>
  <c r="D239" i="41"/>
  <c r="B239" i="41"/>
  <c r="G239" i="41"/>
  <c r="D24" i="41"/>
  <c r="B24" i="41"/>
  <c r="G24" i="41"/>
  <c r="L24" i="41"/>
  <c r="L129" i="41"/>
  <c r="B129" i="41"/>
  <c r="G129" i="41"/>
  <c r="D129" i="41"/>
  <c r="L475" i="41"/>
  <c r="B475" i="41"/>
  <c r="G475" i="41"/>
  <c r="D475" i="41"/>
  <c r="L187" i="41"/>
  <c r="G187" i="41"/>
  <c r="B187" i="41"/>
  <c r="D187" i="41"/>
  <c r="B444" i="41"/>
  <c r="L444" i="41"/>
  <c r="D444" i="41"/>
  <c r="G444" i="41"/>
  <c r="B414" i="41"/>
  <c r="G414" i="41"/>
  <c r="D414" i="41"/>
  <c r="L414" i="41"/>
  <c r="L127" i="41"/>
  <c r="G127" i="41"/>
  <c r="D127" i="41"/>
  <c r="B127" i="41"/>
  <c r="L241" i="41"/>
  <c r="B241" i="41"/>
  <c r="D241" i="41"/>
  <c r="G241" i="41"/>
  <c r="G46" i="41"/>
  <c r="B46" i="41"/>
  <c r="D46" i="41"/>
  <c r="L46" i="41"/>
  <c r="B323" i="41"/>
  <c r="L323" i="41"/>
  <c r="D323" i="41"/>
  <c r="G323" i="41"/>
  <c r="B485" i="41"/>
  <c r="L485" i="41"/>
  <c r="G485" i="41"/>
  <c r="D485" i="41"/>
  <c r="L365" i="41"/>
  <c r="B365" i="41"/>
  <c r="G365" i="41"/>
  <c r="D365" i="41"/>
  <c r="H20" i="29"/>
  <c r="J20" i="29"/>
  <c r="I20" i="29"/>
  <c r="B77" i="41"/>
  <c r="D77" i="41"/>
  <c r="G77" i="41"/>
  <c r="L77" i="41"/>
  <c r="G122" i="41"/>
  <c r="B122" i="41"/>
  <c r="D122" i="41"/>
  <c r="L122" i="41"/>
  <c r="B637" i="41"/>
  <c r="G637" i="41"/>
  <c r="D637" i="41"/>
  <c r="L637" i="41"/>
  <c r="L130" i="41"/>
  <c r="D130" i="41"/>
  <c r="G130" i="41"/>
  <c r="B130" i="41"/>
  <c r="D189" i="41"/>
  <c r="B189" i="41"/>
  <c r="G189" i="41"/>
  <c r="L189" i="41"/>
  <c r="G660" i="41"/>
  <c r="L660" i="41"/>
  <c r="B660" i="41"/>
  <c r="D660" i="41"/>
  <c r="L348" i="41"/>
  <c r="B348" i="41"/>
  <c r="G348" i="41"/>
  <c r="D348" i="41"/>
  <c r="G623" i="41"/>
  <c r="B623" i="41"/>
  <c r="D623" i="41"/>
  <c r="L623" i="41"/>
  <c r="D174" i="41"/>
  <c r="B174" i="41"/>
  <c r="L174" i="41"/>
  <c r="G174" i="41"/>
  <c r="B709" i="41"/>
  <c r="G709" i="41"/>
  <c r="D709" i="41"/>
  <c r="L709" i="41"/>
  <c r="B633" i="41"/>
  <c r="G633" i="41"/>
  <c r="D633" i="41"/>
  <c r="L633" i="41"/>
  <c r="B43" i="41"/>
  <c r="L43" i="41"/>
  <c r="G43" i="41"/>
  <c r="D43" i="41"/>
  <c r="G387" i="41"/>
  <c r="D387" i="41"/>
  <c r="L387" i="41"/>
  <c r="B387" i="41"/>
  <c r="B99" i="41"/>
  <c r="L99" i="41"/>
  <c r="G99" i="41"/>
  <c r="D99" i="41"/>
  <c r="I137" i="29"/>
  <c r="H137" i="29"/>
  <c r="J137" i="29"/>
  <c r="I154" i="29"/>
  <c r="J154" i="29"/>
  <c r="H154" i="29"/>
  <c r="I84" i="29"/>
  <c r="H35" i="39"/>
  <c r="J35" i="39"/>
  <c r="I35" i="39"/>
  <c r="G272" i="41"/>
  <c r="L272" i="41"/>
  <c r="D272" i="41"/>
  <c r="B272" i="41"/>
  <c r="G563" i="41"/>
  <c r="D563" i="41"/>
  <c r="L563" i="41"/>
  <c r="B563" i="41"/>
  <c r="G74" i="41"/>
  <c r="L74" i="41"/>
  <c r="D74" i="41"/>
  <c r="B74" i="41"/>
  <c r="G458" i="41"/>
  <c r="L458" i="41"/>
  <c r="D458" i="41"/>
  <c r="B458" i="41"/>
  <c r="B277" i="41"/>
  <c r="L277" i="41"/>
  <c r="G277" i="41"/>
  <c r="D277" i="41"/>
  <c r="G511" i="41"/>
  <c r="D511" i="41"/>
  <c r="B511" i="41"/>
  <c r="L511" i="41"/>
  <c r="G494" i="41"/>
  <c r="D494" i="41"/>
  <c r="L494" i="41"/>
  <c r="B494" i="41"/>
  <c r="B424" i="41"/>
  <c r="L424" i="41"/>
  <c r="D424" i="41"/>
  <c r="G424" i="41"/>
  <c r="G282" i="41"/>
  <c r="L282" i="41"/>
  <c r="D282" i="41"/>
  <c r="B282" i="41"/>
  <c r="G695" i="41"/>
  <c r="D695" i="41"/>
  <c r="L695" i="41"/>
  <c r="B695" i="41"/>
  <c r="B416" i="41"/>
  <c r="L416" i="41"/>
  <c r="G416" i="41"/>
  <c r="D416" i="41"/>
  <c r="B553" i="41"/>
  <c r="L553" i="41"/>
  <c r="D553" i="41"/>
  <c r="G553" i="41"/>
  <c r="L472" i="41"/>
  <c r="B472" i="41"/>
  <c r="D472" i="41"/>
  <c r="G472" i="41"/>
  <c r="L64" i="41"/>
  <c r="B64" i="41"/>
  <c r="G64" i="41"/>
  <c r="D64" i="41"/>
  <c r="B442" i="41"/>
  <c r="L442" i="41"/>
  <c r="G442" i="41"/>
  <c r="D442" i="41"/>
  <c r="G191" i="41"/>
  <c r="B191" i="41"/>
  <c r="D191" i="41"/>
  <c r="L191" i="41"/>
  <c r="D611" i="41"/>
  <c r="G611" i="41"/>
  <c r="L611" i="41"/>
  <c r="B611" i="41"/>
  <c r="L331" i="41"/>
  <c r="G331" i="41"/>
  <c r="B331" i="41"/>
  <c r="D331" i="41"/>
  <c r="G67" i="41"/>
  <c r="D67" i="41"/>
  <c r="B67" i="41"/>
  <c r="L67" i="41"/>
  <c r="L452" i="41"/>
  <c r="D452" i="41"/>
  <c r="G452" i="41"/>
  <c r="B452" i="41"/>
  <c r="G355" i="41"/>
  <c r="L355" i="41"/>
  <c r="D355" i="41"/>
  <c r="B355" i="41"/>
  <c r="L335" i="41"/>
  <c r="G335" i="41"/>
  <c r="D335" i="41"/>
  <c r="B335" i="41"/>
  <c r="G575" i="41"/>
  <c r="D575" i="41"/>
  <c r="L575" i="41"/>
  <c r="B575" i="41"/>
  <c r="D157" i="41"/>
  <c r="L157" i="41"/>
  <c r="G157" i="41"/>
  <c r="B157" i="41"/>
  <c r="L557" i="41"/>
  <c r="G557" i="41"/>
  <c r="D557" i="41"/>
  <c r="B557" i="41"/>
  <c r="B240" i="41"/>
  <c r="G240" i="41"/>
  <c r="L240" i="41"/>
  <c r="D240" i="41"/>
  <c r="G202" i="41"/>
  <c r="B202" i="41"/>
  <c r="D202" i="41"/>
  <c r="L202" i="41"/>
  <c r="D596" i="41"/>
  <c r="L596" i="41"/>
  <c r="G596" i="41"/>
  <c r="B596" i="41"/>
  <c r="J314" i="41"/>
  <c r="H314" i="41"/>
  <c r="E314" i="41"/>
  <c r="K314" i="41"/>
  <c r="I314" i="41"/>
  <c r="I317" i="41"/>
  <c r="E317" i="41"/>
  <c r="K317" i="41"/>
  <c r="E598" i="41"/>
  <c r="I598" i="41"/>
  <c r="J598" i="41"/>
  <c r="K598" i="41"/>
  <c r="H598" i="41"/>
  <c r="I656" i="41"/>
  <c r="H656" i="41"/>
  <c r="K656" i="41"/>
  <c r="E656" i="41"/>
  <c r="E426" i="41"/>
  <c r="H426" i="41"/>
  <c r="K426" i="41"/>
  <c r="I426" i="41"/>
  <c r="J426" i="41"/>
  <c r="I193" i="41"/>
  <c r="E593" i="41"/>
  <c r="H593" i="41"/>
  <c r="K593" i="41"/>
  <c r="I593" i="41"/>
  <c r="J593" i="41"/>
  <c r="I476" i="41"/>
  <c r="H476" i="41"/>
  <c r="K476" i="41"/>
  <c r="J476" i="41"/>
  <c r="E476" i="41"/>
  <c r="I650" i="41"/>
  <c r="J650" i="41"/>
  <c r="H650" i="41"/>
  <c r="K650" i="41"/>
  <c r="E650" i="41"/>
  <c r="I280" i="41"/>
  <c r="E280" i="41"/>
  <c r="I352" i="41"/>
  <c r="L70" i="41"/>
  <c r="D70" i="41"/>
  <c r="B70" i="41"/>
  <c r="G70" i="41"/>
  <c r="I80" i="29"/>
  <c r="J80" i="29"/>
  <c r="H80" i="29"/>
  <c r="L635" i="41"/>
  <c r="G635" i="41"/>
  <c r="B635" i="41"/>
  <c r="D635" i="41"/>
  <c r="I77" i="29"/>
  <c r="H77" i="29"/>
  <c r="J77" i="29"/>
  <c r="I90" i="29"/>
  <c r="H90" i="29"/>
  <c r="J90" i="29"/>
  <c r="J134" i="29"/>
  <c r="H134" i="29"/>
  <c r="I134" i="29"/>
  <c r="I59" i="29"/>
  <c r="J59" i="29"/>
  <c r="H59" i="29"/>
  <c r="I61" i="29"/>
  <c r="H61" i="29"/>
  <c r="J61" i="29"/>
  <c r="J49" i="29"/>
  <c r="H49" i="29"/>
  <c r="I49" i="29"/>
  <c r="I52" i="29"/>
  <c r="J52" i="29"/>
  <c r="H52" i="29"/>
  <c r="I149" i="29"/>
  <c r="H149" i="29"/>
  <c r="J149" i="29"/>
  <c r="D88" i="41"/>
  <c r="B88" i="41"/>
  <c r="L88" i="41"/>
  <c r="G88" i="41"/>
  <c r="B528" i="41"/>
  <c r="L528" i="41"/>
  <c r="G528" i="41"/>
  <c r="D528" i="41"/>
  <c r="L207" i="41"/>
  <c r="G207" i="41"/>
  <c r="D207" i="41"/>
  <c r="B207" i="41"/>
  <c r="G334" i="41"/>
  <c r="B334" i="41"/>
  <c r="D334" i="41"/>
  <c r="L334" i="41"/>
  <c r="L356" i="41"/>
  <c r="G356" i="41"/>
  <c r="B356" i="41"/>
  <c r="D356" i="41"/>
  <c r="G14" i="41"/>
  <c r="L14" i="41"/>
  <c r="B14" i="41"/>
  <c r="D14" i="41"/>
  <c r="I75" i="29"/>
  <c r="H75" i="29"/>
  <c r="J75" i="29"/>
  <c r="H141" i="29"/>
  <c r="H163" i="29"/>
  <c r="I163" i="29"/>
  <c r="J163" i="29"/>
  <c r="I106" i="29"/>
  <c r="H106" i="29"/>
  <c r="J106" i="29"/>
  <c r="J91" i="29"/>
  <c r="H91" i="29"/>
  <c r="I91" i="29"/>
  <c r="I94" i="29"/>
  <c r="J94" i="29"/>
  <c r="H94" i="29"/>
  <c r="J145" i="29"/>
  <c r="H145" i="29"/>
  <c r="I145" i="29"/>
  <c r="J56" i="29"/>
  <c r="B140" i="41"/>
  <c r="L140" i="41"/>
  <c r="G140" i="41"/>
  <c r="D140" i="41"/>
  <c r="B529" i="41"/>
  <c r="L529" i="41"/>
  <c r="D529" i="41"/>
  <c r="G529" i="41"/>
  <c r="D139" i="41"/>
  <c r="L139" i="41"/>
  <c r="B139" i="41"/>
  <c r="G139" i="41"/>
  <c r="G587" i="41"/>
  <c r="B587" i="41"/>
  <c r="D587" i="41"/>
  <c r="L587" i="41"/>
  <c r="D158" i="41"/>
  <c r="B158" i="41"/>
  <c r="L158" i="41"/>
  <c r="G158" i="41"/>
  <c r="B184" i="41"/>
  <c r="G184" i="41"/>
  <c r="L184" i="41"/>
  <c r="D184" i="41"/>
  <c r="G39" i="41"/>
  <c r="L39" i="41"/>
  <c r="B39" i="41"/>
  <c r="D39" i="41"/>
  <c r="D42" i="41"/>
  <c r="B42" i="41"/>
  <c r="L42" i="41"/>
  <c r="G42" i="41"/>
  <c r="L556" i="41"/>
  <c r="D556" i="41"/>
  <c r="B556" i="41"/>
  <c r="G556" i="41"/>
  <c r="D685" i="41"/>
  <c r="G685" i="41"/>
  <c r="B685" i="41"/>
  <c r="L685" i="41"/>
  <c r="B304" i="41"/>
  <c r="L304" i="41"/>
  <c r="G304" i="41"/>
  <c r="D304" i="41"/>
  <c r="G468" i="41"/>
  <c r="B468" i="41"/>
  <c r="D468" i="41"/>
  <c r="L468" i="41"/>
  <c r="B182" i="41"/>
  <c r="G182" i="41"/>
  <c r="D182" i="41"/>
  <c r="L182" i="41"/>
  <c r="L616" i="41"/>
  <c r="G616" i="41"/>
  <c r="B616" i="41"/>
  <c r="D616" i="41"/>
  <c r="G301" i="41"/>
  <c r="B301" i="41"/>
  <c r="L301" i="41"/>
  <c r="D301" i="41"/>
  <c r="D477" i="41"/>
  <c r="B477" i="41"/>
  <c r="G477" i="41"/>
  <c r="L477" i="41"/>
  <c r="B164" i="41"/>
  <c r="L164" i="41"/>
  <c r="G164" i="41"/>
  <c r="D164" i="41"/>
  <c r="L222" i="41"/>
  <c r="G222" i="41"/>
  <c r="D222" i="41"/>
  <c r="B222" i="41"/>
  <c r="G581" i="41"/>
  <c r="D581" i="41"/>
  <c r="L581" i="41"/>
  <c r="B581" i="41"/>
  <c r="L200" i="41"/>
  <c r="D200" i="41"/>
  <c r="B200" i="41"/>
  <c r="G200" i="41"/>
  <c r="G594" i="41"/>
  <c r="D594" i="41"/>
  <c r="L594" i="41"/>
  <c r="B594" i="41"/>
  <c r="G367" i="41"/>
  <c r="D367" i="41"/>
  <c r="B367" i="41"/>
  <c r="L367" i="41"/>
  <c r="B546" i="41"/>
  <c r="L546" i="41"/>
  <c r="D546" i="41"/>
  <c r="G546" i="41"/>
  <c r="G118" i="41"/>
  <c r="L118" i="41"/>
  <c r="B118" i="41"/>
  <c r="D118" i="41"/>
  <c r="B346" i="41"/>
  <c r="G346" i="41"/>
  <c r="L346" i="41"/>
  <c r="D346" i="41"/>
  <c r="D584" i="41"/>
  <c r="G584" i="41"/>
  <c r="L584" i="41"/>
  <c r="B584" i="41"/>
  <c r="L667" i="41"/>
  <c r="D667" i="41"/>
  <c r="B667" i="41"/>
  <c r="G667" i="41"/>
  <c r="D123" i="41"/>
  <c r="B123" i="41"/>
  <c r="G123" i="41"/>
  <c r="L123" i="41"/>
  <c r="B693" i="41"/>
  <c r="D693" i="41"/>
  <c r="L693" i="41"/>
  <c r="G693" i="41"/>
  <c r="L465" i="41"/>
  <c r="D465" i="41"/>
  <c r="G465" i="41"/>
  <c r="B465" i="41"/>
  <c r="G609" i="41"/>
  <c r="L609" i="41"/>
  <c r="D609" i="41"/>
  <c r="B609" i="41"/>
  <c r="D133" i="41"/>
  <c r="B133" i="41"/>
  <c r="L133" i="41"/>
  <c r="G133" i="41"/>
  <c r="G443" i="41"/>
  <c r="D443" i="41"/>
  <c r="B443" i="41"/>
  <c r="L443" i="41"/>
  <c r="L589" i="41"/>
  <c r="G589" i="41"/>
  <c r="D589" i="41"/>
  <c r="B589" i="41"/>
  <c r="G608" i="41"/>
  <c r="B608" i="41"/>
  <c r="D608" i="41"/>
  <c r="L608" i="41"/>
  <c r="G518" i="41"/>
  <c r="L518" i="41"/>
  <c r="B518" i="41"/>
  <c r="D518" i="41"/>
  <c r="L641" i="41"/>
  <c r="D641" i="41"/>
  <c r="B641" i="41"/>
  <c r="G641" i="41"/>
  <c r="L293" i="41"/>
  <c r="G293" i="41"/>
  <c r="D293" i="41"/>
  <c r="B293" i="41"/>
  <c r="L480" i="41"/>
  <c r="G480" i="41"/>
  <c r="D480" i="41"/>
  <c r="B480" i="41"/>
  <c r="D590" i="41"/>
  <c r="L590" i="41"/>
  <c r="B590" i="41"/>
  <c r="G590" i="41"/>
  <c r="B506" i="41"/>
  <c r="L506" i="41"/>
  <c r="G506" i="41"/>
  <c r="D506" i="41"/>
  <c r="D402" i="41"/>
  <c r="B402" i="41"/>
  <c r="L402" i="41"/>
  <c r="G402" i="41"/>
  <c r="G300" i="41"/>
  <c r="D300" i="41"/>
  <c r="B300" i="41"/>
  <c r="L300" i="41"/>
  <c r="G112" i="41"/>
  <c r="B112" i="41"/>
  <c r="D112" i="41"/>
  <c r="L112" i="41"/>
  <c r="B540" i="41"/>
  <c r="G540" i="41"/>
  <c r="D540" i="41"/>
  <c r="L540" i="41"/>
  <c r="L58" i="41"/>
  <c r="G58" i="41"/>
  <c r="D58" i="41"/>
  <c r="B58" i="41"/>
  <c r="B640" i="41"/>
  <c r="D640" i="41"/>
  <c r="L640" i="41"/>
  <c r="G640" i="41"/>
  <c r="L560" i="41"/>
  <c r="B560" i="41"/>
  <c r="G560" i="41"/>
  <c r="D560" i="41"/>
  <c r="B305" i="41"/>
  <c r="L305" i="41"/>
  <c r="G305" i="41"/>
  <c r="D305" i="41"/>
  <c r="I151" i="29"/>
  <c r="J70" i="29"/>
  <c r="I70" i="29"/>
  <c r="H70" i="29"/>
  <c r="H97" i="29"/>
  <c r="I97" i="29"/>
  <c r="J97" i="29"/>
  <c r="J116" i="29"/>
  <c r="H116" i="29"/>
  <c r="I116" i="29"/>
  <c r="H42" i="29"/>
  <c r="H64" i="29"/>
  <c r="I64" i="29"/>
  <c r="J64" i="29"/>
  <c r="H126" i="29"/>
  <c r="I126" i="29"/>
  <c r="J126" i="29"/>
  <c r="H147" i="29"/>
  <c r="J147" i="29"/>
  <c r="I147" i="29"/>
  <c r="I37" i="29"/>
  <c r="J37" i="29"/>
  <c r="H37" i="29"/>
  <c r="H50" i="29"/>
  <c r="I50" i="29"/>
  <c r="J50" i="29"/>
  <c r="J104" i="29"/>
  <c r="I104" i="29"/>
  <c r="H104" i="29"/>
  <c r="B537" i="41"/>
  <c r="L537" i="41"/>
  <c r="G537" i="41"/>
  <c r="D537" i="41"/>
  <c r="B111" i="41"/>
  <c r="D111" i="41"/>
  <c r="G111" i="41"/>
  <c r="L111" i="41"/>
  <c r="L456" i="41"/>
  <c r="D456" i="41"/>
  <c r="G456" i="41"/>
  <c r="B456" i="41"/>
  <c r="G707" i="41"/>
  <c r="B707" i="41"/>
  <c r="L707" i="41"/>
  <c r="D707" i="41"/>
  <c r="B108" i="41"/>
  <c r="D108" i="41"/>
  <c r="L108" i="41"/>
  <c r="G108" i="41"/>
  <c r="L307" i="41"/>
  <c r="G307" i="41"/>
  <c r="D307" i="41"/>
  <c r="B307" i="41"/>
  <c r="D545" i="41"/>
  <c r="B545" i="41"/>
  <c r="L545" i="41"/>
  <c r="G545" i="41"/>
  <c r="G173" i="41"/>
  <c r="D173" i="41"/>
  <c r="L173" i="41"/>
  <c r="B173" i="41"/>
  <c r="D195" i="41"/>
  <c r="B195" i="41"/>
  <c r="L195" i="41"/>
  <c r="G195" i="41"/>
  <c r="B81" i="41"/>
  <c r="D81" i="41"/>
  <c r="L81" i="41"/>
  <c r="G81" i="41"/>
  <c r="L120" i="41"/>
  <c r="G120" i="41"/>
  <c r="D120" i="41"/>
  <c r="B120" i="41"/>
  <c r="D625" i="41"/>
  <c r="B625" i="41"/>
  <c r="L625" i="41"/>
  <c r="G625" i="41"/>
  <c r="B399" i="41"/>
  <c r="L399" i="41"/>
  <c r="D399" i="41"/>
  <c r="G399" i="41"/>
  <c r="G462" i="41"/>
  <c r="L462" i="41"/>
  <c r="B462" i="41"/>
  <c r="D462" i="41"/>
  <c r="D562" i="41"/>
  <c r="G562" i="41"/>
  <c r="B562" i="41"/>
  <c r="L562" i="41"/>
  <c r="G267" i="41"/>
  <c r="D267" i="41"/>
  <c r="L267" i="41"/>
  <c r="B267" i="41"/>
  <c r="L483" i="41"/>
  <c r="G483" i="41"/>
  <c r="D483" i="41"/>
  <c r="B483" i="41"/>
  <c r="L605" i="41"/>
  <c r="G605" i="41"/>
  <c r="B605" i="41"/>
  <c r="D605" i="41"/>
  <c r="B663" i="41"/>
  <c r="D663" i="41"/>
  <c r="G663" i="41"/>
  <c r="L663" i="41"/>
  <c r="G520" i="41"/>
  <c r="B520" i="41"/>
  <c r="D520" i="41"/>
  <c r="L520" i="41"/>
  <c r="B75" i="41"/>
  <c r="L75" i="41"/>
  <c r="D75" i="41"/>
  <c r="G75" i="41"/>
  <c r="B396" i="41"/>
  <c r="D396" i="41"/>
  <c r="G396" i="41"/>
  <c r="L396" i="41"/>
  <c r="H39" i="29"/>
  <c r="J39" i="29"/>
  <c r="I39" i="29"/>
  <c r="H69" i="29"/>
  <c r="J69" i="29"/>
  <c r="I69" i="29"/>
  <c r="J44" i="29"/>
  <c r="H44" i="29"/>
  <c r="I44" i="29"/>
  <c r="J36" i="29"/>
  <c r="I36" i="29"/>
  <c r="H36" i="29"/>
  <c r="I63" i="29"/>
  <c r="J63" i="29"/>
  <c r="H63" i="29"/>
  <c r="H687" i="41"/>
  <c r="I687" i="41"/>
  <c r="J687" i="41"/>
  <c r="K687" i="41"/>
  <c r="E687" i="41"/>
  <c r="J692" i="41"/>
  <c r="K692" i="41"/>
  <c r="I692" i="41"/>
  <c r="H692" i="41"/>
  <c r="E692" i="41"/>
  <c r="E235" i="41"/>
  <c r="K235" i="41"/>
  <c r="J235" i="41"/>
  <c r="I235" i="41"/>
  <c r="H235" i="41"/>
  <c r="I116" i="41"/>
  <c r="J116" i="41"/>
  <c r="H116" i="41"/>
  <c r="E116" i="41"/>
  <c r="K116" i="41"/>
  <c r="I19" i="41"/>
  <c r="J19" i="41"/>
  <c r="K19" i="41"/>
  <c r="H19" i="41"/>
  <c r="E19" i="41"/>
  <c r="H449" i="41"/>
  <c r="K449" i="41"/>
  <c r="E449" i="41"/>
  <c r="J449" i="41"/>
  <c r="I449" i="41"/>
  <c r="E149" i="41"/>
  <c r="H149" i="41"/>
  <c r="K149" i="41"/>
  <c r="I149" i="41"/>
  <c r="J149" i="41"/>
  <c r="E20" i="41"/>
  <c r="K20" i="41"/>
  <c r="I20" i="41"/>
  <c r="H20" i="41"/>
  <c r="J20" i="41"/>
  <c r="L180" i="41"/>
  <c r="G180" i="41"/>
  <c r="B180" i="41"/>
  <c r="D180" i="41"/>
  <c r="L80" i="41"/>
  <c r="D80" i="41"/>
  <c r="G80" i="41"/>
  <c r="B80" i="41"/>
  <c r="B257" i="41"/>
  <c r="L257" i="41"/>
  <c r="G257" i="41"/>
  <c r="D257" i="41"/>
  <c r="G62" i="41"/>
  <c r="B62" i="41"/>
  <c r="D62" i="41"/>
  <c r="L62" i="41"/>
  <c r="B622" i="41"/>
  <c r="L622" i="41"/>
  <c r="G622" i="41"/>
  <c r="D622" i="41"/>
  <c r="D708" i="41"/>
  <c r="L708" i="41"/>
  <c r="B708" i="41"/>
  <c r="G708" i="41"/>
  <c r="L481" i="41"/>
  <c r="B481" i="41"/>
  <c r="G481" i="41"/>
  <c r="D481" i="41"/>
  <c r="G103" i="41"/>
  <c r="L103" i="41"/>
  <c r="B103" i="41"/>
  <c r="D103" i="41"/>
  <c r="B407" i="41"/>
  <c r="D407" i="41"/>
  <c r="G407" i="41"/>
  <c r="L407" i="41"/>
  <c r="L428" i="41"/>
  <c r="D428" i="41"/>
  <c r="G428" i="41"/>
  <c r="B428" i="41"/>
  <c r="G588" i="41"/>
  <c r="B588" i="41"/>
  <c r="D588" i="41"/>
  <c r="L588" i="41"/>
  <c r="G503" i="41"/>
  <c r="B503" i="41"/>
  <c r="L503" i="41"/>
  <c r="D503" i="41"/>
  <c r="L56" i="41"/>
  <c r="D56" i="41"/>
  <c r="G56" i="41"/>
  <c r="B56" i="41"/>
  <c r="G27" i="41"/>
  <c r="L27" i="41"/>
  <c r="D27" i="41"/>
  <c r="B27" i="41"/>
  <c r="B22" i="41"/>
  <c r="G22" i="41"/>
  <c r="D22" i="41"/>
  <c r="L22" i="41"/>
  <c r="B298" i="41"/>
  <c r="D298" i="41"/>
  <c r="L298" i="41"/>
  <c r="G298" i="41"/>
  <c r="B363" i="41"/>
  <c r="L363" i="41"/>
  <c r="G363" i="41"/>
  <c r="D363" i="41"/>
  <c r="L652" i="41"/>
  <c r="D652" i="41"/>
  <c r="B652" i="41"/>
  <c r="G652" i="41"/>
  <c r="B549" i="41"/>
  <c r="D549" i="41"/>
  <c r="L549" i="41"/>
  <c r="G549" i="41"/>
  <c r="B132" i="41"/>
  <c r="D132" i="41"/>
  <c r="L132" i="41"/>
  <c r="G132" i="41"/>
  <c r="B147" i="41"/>
  <c r="D147" i="41"/>
  <c r="G147" i="41"/>
  <c r="L147" i="41"/>
  <c r="L585" i="41"/>
  <c r="B585" i="41"/>
  <c r="G585" i="41"/>
  <c r="D585" i="41"/>
  <c r="D219" i="41"/>
  <c r="L219" i="41"/>
  <c r="G219" i="41"/>
  <c r="B219" i="41"/>
  <c r="D378" i="41"/>
  <c r="G378" i="41"/>
  <c r="B378" i="41"/>
  <c r="L378" i="41"/>
  <c r="B390" i="41"/>
  <c r="L390" i="41"/>
  <c r="G390" i="41"/>
  <c r="D390" i="41"/>
  <c r="G320" i="41"/>
  <c r="L320" i="41"/>
  <c r="D320" i="41"/>
  <c r="B320" i="41"/>
  <c r="L353" i="41"/>
  <c r="B353" i="41"/>
  <c r="D353" i="41"/>
  <c r="G353" i="41"/>
  <c r="B508" i="41"/>
  <c r="G508" i="41"/>
  <c r="L508" i="41"/>
  <c r="D508" i="41"/>
  <c r="G351" i="41"/>
  <c r="B351" i="41"/>
  <c r="L351" i="41"/>
  <c r="D351" i="41"/>
  <c r="B394" i="41"/>
  <c r="G394" i="41"/>
  <c r="D394" i="41"/>
  <c r="L394" i="41"/>
  <c r="D25" i="41"/>
  <c r="L25" i="41"/>
  <c r="G25" i="41"/>
  <c r="B25" i="41"/>
  <c r="L521" i="41"/>
  <c r="B521" i="41"/>
  <c r="D521" i="41"/>
  <c r="G521" i="41"/>
  <c r="B242" i="41"/>
  <c r="D242" i="41"/>
  <c r="G242" i="41"/>
  <c r="L242" i="41"/>
  <c r="G418" i="41"/>
  <c r="D418" i="41"/>
  <c r="B418" i="41"/>
  <c r="L418" i="41"/>
  <c r="D380" i="41"/>
  <c r="B380" i="41"/>
  <c r="L380" i="41"/>
  <c r="G380" i="41"/>
  <c r="D384" i="41"/>
  <c r="L384" i="41"/>
  <c r="G384" i="41"/>
  <c r="B384" i="41"/>
  <c r="B328" i="41"/>
  <c r="D328" i="41"/>
  <c r="L328" i="41"/>
  <c r="G328" i="41"/>
  <c r="G613" i="41"/>
  <c r="L613" i="41"/>
  <c r="B613" i="41"/>
  <c r="D613" i="41"/>
  <c r="L425" i="41"/>
  <c r="D425" i="41"/>
  <c r="B425" i="41"/>
  <c r="G425" i="41"/>
  <c r="J25" i="39"/>
  <c r="I25" i="39"/>
  <c r="H25" i="39"/>
  <c r="J28" i="39"/>
  <c r="H28" i="39"/>
  <c r="I28" i="39"/>
  <c r="D679" i="41"/>
  <c r="G679" i="41"/>
  <c r="L679" i="41"/>
  <c r="B679" i="41"/>
  <c r="L674" i="41"/>
  <c r="G674" i="41"/>
  <c r="B674" i="41"/>
  <c r="D674" i="41"/>
  <c r="B531" i="41"/>
  <c r="D531" i="41"/>
  <c r="L531" i="41"/>
  <c r="G531" i="41"/>
  <c r="G642" i="41"/>
  <c r="D642" i="41"/>
  <c r="B642" i="41"/>
  <c r="L642" i="41"/>
  <c r="G78" i="41"/>
  <c r="B78" i="41"/>
  <c r="L78" i="41"/>
  <c r="D78" i="41"/>
  <c r="D533" i="41"/>
  <c r="B533" i="41"/>
  <c r="G533" i="41"/>
  <c r="L533" i="41"/>
  <c r="L460" i="41"/>
  <c r="B460" i="41"/>
  <c r="G460" i="41"/>
  <c r="D460" i="41"/>
  <c r="G28" i="41"/>
  <c r="D28" i="41"/>
  <c r="B28" i="41"/>
  <c r="L28" i="41"/>
  <c r="G40" i="41"/>
  <c r="D40" i="41"/>
  <c r="B40" i="41"/>
  <c r="L40" i="41"/>
  <c r="J100" i="29"/>
  <c r="H100" i="29"/>
  <c r="I100" i="29"/>
  <c r="I66" i="29"/>
  <c r="H66" i="29"/>
  <c r="J66" i="29"/>
  <c r="I143" i="29"/>
  <c r="J143" i="29"/>
  <c r="H143" i="29"/>
  <c r="H27" i="29"/>
  <c r="J27" i="29"/>
  <c r="I27" i="29"/>
  <c r="J96" i="29"/>
  <c r="H96" i="29"/>
  <c r="I96" i="29"/>
  <c r="L211" i="41"/>
  <c r="G211" i="41"/>
  <c r="B211" i="41"/>
  <c r="D211" i="41"/>
  <c r="G310" i="41"/>
  <c r="L310" i="41"/>
  <c r="B310" i="41"/>
  <c r="D310" i="41"/>
  <c r="G71" i="41"/>
  <c r="B71" i="41"/>
  <c r="L71" i="41"/>
  <c r="D71" i="41"/>
  <c r="L429" i="41"/>
  <c r="D429" i="41"/>
  <c r="G429" i="41"/>
  <c r="B429" i="41"/>
  <c r="B453" i="41"/>
  <c r="D453" i="41"/>
  <c r="L453" i="41"/>
  <c r="G453" i="41"/>
  <c r="L322" i="41"/>
  <c r="D322" i="41"/>
  <c r="B322" i="41"/>
  <c r="G322" i="41"/>
  <c r="B491" i="41"/>
  <c r="L491" i="41"/>
  <c r="G491" i="41"/>
  <c r="D491" i="41"/>
  <c r="L159" i="41"/>
  <c r="G159" i="41"/>
  <c r="D159" i="41"/>
  <c r="B159" i="41"/>
  <c r="L342" i="41"/>
  <c r="B342" i="41"/>
  <c r="D342" i="41"/>
  <c r="G342" i="41"/>
  <c r="L165" i="41"/>
  <c r="D165" i="41"/>
  <c r="B165" i="41"/>
  <c r="G165" i="41"/>
  <c r="D160" i="41"/>
  <c r="G160" i="41"/>
  <c r="L160" i="41"/>
  <c r="B160" i="41"/>
  <c r="G264" i="41"/>
  <c r="D264" i="41"/>
  <c r="B264" i="41"/>
  <c r="L264" i="41"/>
  <c r="G134" i="41"/>
  <c r="L134" i="41"/>
  <c r="D134" i="41"/>
  <c r="B134" i="41"/>
  <c r="D697" i="41"/>
  <c r="B697" i="41"/>
  <c r="L697" i="41"/>
  <c r="G697" i="41"/>
  <c r="L493" i="41"/>
  <c r="D493" i="41"/>
  <c r="G493" i="41"/>
  <c r="B493" i="41"/>
  <c r="G469" i="41"/>
  <c r="B469" i="41"/>
  <c r="L469" i="41"/>
  <c r="D469" i="41"/>
  <c r="L406" i="41"/>
  <c r="D406" i="41"/>
  <c r="B406" i="41"/>
  <c r="G406" i="41"/>
  <c r="L215" i="41"/>
  <c r="G215" i="41"/>
  <c r="B215" i="41"/>
  <c r="D215" i="41"/>
  <c r="G676" i="41"/>
  <c r="B676" i="41"/>
  <c r="D676" i="41"/>
  <c r="L676" i="41"/>
  <c r="B571" i="41"/>
  <c r="L571" i="41"/>
  <c r="G571" i="41"/>
  <c r="D571" i="41"/>
  <c r="D291" i="41"/>
  <c r="B291" i="41"/>
  <c r="L291" i="41"/>
  <c r="G291" i="41"/>
  <c r="B52" i="41"/>
  <c r="L52" i="41"/>
  <c r="D52" i="41"/>
  <c r="G52" i="41"/>
  <c r="D57" i="41"/>
  <c r="B57" i="41"/>
  <c r="L57" i="41"/>
  <c r="G57" i="41"/>
  <c r="L643" i="41"/>
  <c r="B643" i="41"/>
  <c r="G643" i="41"/>
  <c r="D643" i="41"/>
  <c r="B312" i="41"/>
  <c r="D312" i="41"/>
  <c r="L312" i="41"/>
  <c r="G312" i="41"/>
  <c r="G615" i="41"/>
  <c r="B615" i="41"/>
  <c r="L615" i="41"/>
  <c r="D615" i="41"/>
  <c r="B261" i="41"/>
  <c r="L261" i="41"/>
  <c r="G261" i="41"/>
  <c r="D261" i="41"/>
  <c r="G151" i="41"/>
  <c r="B151" i="41"/>
  <c r="D151" i="41"/>
  <c r="L151" i="41"/>
  <c r="B104" i="41"/>
  <c r="G104" i="41"/>
  <c r="D104" i="41"/>
  <c r="L104" i="41"/>
  <c r="L290" i="41"/>
  <c r="B290" i="41"/>
  <c r="D290" i="41"/>
  <c r="G290" i="41"/>
  <c r="G658" i="41"/>
  <c r="L658" i="41"/>
  <c r="B658" i="41"/>
  <c r="D658" i="41"/>
  <c r="H308" i="41"/>
  <c r="J308" i="41"/>
  <c r="E308" i="41"/>
  <c r="I308" i="41"/>
  <c r="K308" i="41"/>
  <c r="E350" i="41"/>
  <c r="E321" i="41"/>
  <c r="K321" i="41"/>
  <c r="J321" i="41"/>
  <c r="H321" i="41"/>
  <c r="I321" i="41"/>
  <c r="K181" i="41"/>
  <c r="E181" i="41"/>
  <c r="J484" i="41"/>
  <c r="H484" i="41"/>
  <c r="E484" i="41"/>
  <c r="K484" i="41"/>
  <c r="I484" i="41"/>
  <c r="K358" i="41"/>
  <c r="E358" i="41"/>
  <c r="H358" i="41"/>
  <c r="I358" i="41"/>
  <c r="J358" i="41"/>
  <c r="J632" i="41"/>
  <c r="H632" i="41"/>
  <c r="E632" i="41"/>
  <c r="I632" i="41"/>
  <c r="K632" i="41"/>
  <c r="J618" i="41"/>
  <c r="H638" i="41"/>
  <c r="K638" i="41"/>
  <c r="E638" i="41"/>
  <c r="J638" i="41"/>
  <c r="I638" i="41"/>
  <c r="L700" i="41"/>
  <c r="D700" i="41"/>
  <c r="G700" i="41"/>
  <c r="B700" i="41"/>
  <c r="G368" i="41"/>
  <c r="D368" i="41"/>
  <c r="B368" i="41"/>
  <c r="L368" i="41"/>
  <c r="D541" i="41"/>
  <c r="B541" i="41"/>
  <c r="G541" i="41"/>
  <c r="L541" i="41"/>
  <c r="J73" i="29"/>
  <c r="I73" i="29"/>
  <c r="H73" i="29"/>
  <c r="D577" i="41"/>
  <c r="B577" i="41"/>
  <c r="G577" i="41"/>
  <c r="L577" i="41"/>
  <c r="B463" i="41"/>
  <c r="L463" i="41"/>
  <c r="D463" i="41"/>
  <c r="G463" i="41"/>
  <c r="G702" i="41"/>
  <c r="L702" i="41"/>
  <c r="B702" i="41"/>
  <c r="D702" i="41"/>
  <c r="L370" i="41"/>
  <c r="B370" i="41"/>
  <c r="D370" i="41"/>
  <c r="G370" i="41"/>
  <c r="L601" i="41"/>
  <c r="D601" i="41"/>
  <c r="B601" i="41"/>
  <c r="G601" i="41"/>
  <c r="G499" i="41"/>
  <c r="L499" i="41"/>
  <c r="B499" i="41"/>
  <c r="D499" i="41"/>
  <c r="B263" i="41"/>
  <c r="D263" i="41"/>
  <c r="G263" i="41"/>
  <c r="L263" i="41"/>
  <c r="L397" i="41"/>
  <c r="D397" i="41"/>
  <c r="G397" i="41"/>
  <c r="B397" i="41"/>
  <c r="D83" i="41"/>
  <c r="L83" i="41"/>
  <c r="B83" i="41"/>
  <c r="G83" i="41"/>
  <c r="I86" i="29"/>
  <c r="H86" i="29"/>
  <c r="J86" i="29"/>
  <c r="I33" i="29"/>
  <c r="H33" i="29"/>
  <c r="J33" i="29"/>
  <c r="J127" i="29"/>
  <c r="H127" i="29"/>
  <c r="I127" i="29"/>
  <c r="J72" i="29"/>
  <c r="I72" i="29"/>
  <c r="H72" i="29"/>
  <c r="I152" i="29"/>
  <c r="H89" i="29"/>
  <c r="I89" i="29"/>
  <c r="J89" i="29"/>
  <c r="I156" i="29"/>
  <c r="J156" i="29"/>
  <c r="H156" i="29"/>
  <c r="J88" i="29"/>
  <c r="I88" i="29"/>
  <c r="H88" i="29"/>
  <c r="L459" i="41"/>
  <c r="D459" i="41"/>
  <c r="B459" i="41"/>
  <c r="G459" i="41"/>
  <c r="D570" i="41"/>
  <c r="B570" i="41"/>
  <c r="L570" i="41"/>
  <c r="G570" i="41"/>
  <c r="L236" i="41"/>
  <c r="G236" i="41"/>
  <c r="D236" i="41"/>
  <c r="B236" i="41"/>
  <c r="B649" i="41"/>
  <c r="G649" i="41"/>
  <c r="L649" i="41"/>
  <c r="D649" i="41"/>
  <c r="B203" i="41"/>
  <c r="L203" i="41"/>
  <c r="G203" i="41"/>
  <c r="D203" i="41"/>
  <c r="J71" i="29"/>
  <c r="I71" i="29"/>
  <c r="H71" i="29"/>
  <c r="I18" i="29"/>
  <c r="J18" i="29"/>
  <c r="H18" i="29"/>
  <c r="J123" i="29"/>
  <c r="H123" i="29"/>
  <c r="I123" i="29"/>
  <c r="I118" i="29"/>
  <c r="J118" i="29"/>
  <c r="H118" i="29"/>
  <c r="J159" i="29"/>
  <c r="H108" i="29"/>
  <c r="I108" i="29"/>
  <c r="J108" i="29"/>
  <c r="J46" i="29"/>
  <c r="I46" i="29"/>
  <c r="H46" i="29"/>
  <c r="H125" i="29"/>
  <c r="H135" i="29"/>
  <c r="I135" i="29"/>
  <c r="J135" i="29"/>
  <c r="J87" i="29"/>
  <c r="I87" i="29"/>
  <c r="H87" i="29"/>
  <c r="G146" i="41"/>
  <c r="D146" i="41"/>
  <c r="B146" i="41"/>
  <c r="L146" i="41"/>
  <c r="G421" i="41"/>
  <c r="L421" i="41"/>
  <c r="B421" i="41"/>
  <c r="D421" i="41"/>
  <c r="G439" i="41"/>
  <c r="L439" i="41"/>
  <c r="D439" i="41"/>
  <c r="B439" i="41"/>
  <c r="D648" i="41"/>
  <c r="L648" i="41"/>
  <c r="B648" i="41"/>
  <c r="G648" i="41"/>
  <c r="B410" i="41"/>
  <c r="D410" i="41"/>
  <c r="L410" i="41"/>
  <c r="G410" i="41"/>
  <c r="L61" i="41"/>
  <c r="B61" i="41"/>
  <c r="D61" i="41"/>
  <c r="G61" i="41"/>
  <c r="L606" i="41"/>
  <c r="G606" i="41"/>
  <c r="B606" i="41"/>
  <c r="D606" i="41"/>
  <c r="G171" i="41"/>
  <c r="D171" i="41"/>
  <c r="L171" i="41"/>
  <c r="B171" i="41"/>
  <c r="L153" i="41"/>
  <c r="B153" i="41"/>
  <c r="D153" i="41"/>
  <c r="G153" i="41"/>
  <c r="L218" i="41"/>
  <c r="G218" i="41"/>
  <c r="B218" i="41"/>
  <c r="D218" i="41"/>
  <c r="B155" i="41"/>
  <c r="L155" i="41"/>
  <c r="G155" i="41"/>
  <c r="D155" i="41"/>
  <c r="G701" i="41"/>
  <c r="D701" i="41"/>
  <c r="B701" i="41"/>
  <c r="L701" i="41"/>
  <c r="D228" i="41"/>
  <c r="L228" i="41"/>
  <c r="G228" i="41"/>
  <c r="B228" i="41"/>
  <c r="G299" i="41"/>
  <c r="D299" i="41"/>
  <c r="B299" i="41"/>
  <c r="L299" i="41"/>
  <c r="L437" i="41"/>
  <c r="B437" i="41"/>
  <c r="G437" i="41"/>
  <c r="D437" i="41"/>
  <c r="B176" i="41"/>
  <c r="G176" i="41"/>
  <c r="D176" i="41"/>
  <c r="L176" i="41"/>
  <c r="L620" i="41"/>
  <c r="D620" i="41"/>
  <c r="G620" i="41"/>
  <c r="B620" i="41"/>
  <c r="B454" i="41"/>
  <c r="D454" i="41"/>
  <c r="L454" i="41"/>
  <c r="G454" i="41"/>
  <c r="L150" i="41"/>
  <c r="D150" i="41"/>
  <c r="B150" i="41"/>
  <c r="G150" i="41"/>
  <c r="L689" i="41"/>
  <c r="G689" i="41"/>
  <c r="D689" i="41"/>
  <c r="B689" i="41"/>
  <c r="L254" i="41"/>
  <c r="D254" i="41"/>
  <c r="G254" i="41"/>
  <c r="B254" i="41"/>
  <c r="B576" i="41"/>
  <c r="G576" i="41"/>
  <c r="D576" i="41"/>
  <c r="L576" i="41"/>
  <c r="G386" i="41"/>
  <c r="D386" i="41"/>
  <c r="B386" i="41"/>
  <c r="L386" i="41"/>
  <c r="D292" i="41"/>
  <c r="G292" i="41"/>
  <c r="B292" i="41"/>
  <c r="L292" i="41"/>
  <c r="B249" i="41"/>
  <c r="D249" i="41"/>
  <c r="G249" i="41"/>
  <c r="L249" i="41"/>
  <c r="B607" i="41"/>
  <c r="L607" i="41"/>
  <c r="D607" i="41"/>
  <c r="G607" i="41"/>
  <c r="L413" i="41"/>
  <c r="B413" i="41"/>
  <c r="D413" i="41"/>
  <c r="G413" i="41"/>
  <c r="G220" i="41"/>
  <c r="L220" i="41"/>
  <c r="B220" i="41"/>
  <c r="D220" i="41"/>
  <c r="L681" i="41"/>
  <c r="B681" i="41"/>
  <c r="G681" i="41"/>
  <c r="D681" i="41"/>
  <c r="B523" i="41"/>
  <c r="G523" i="41"/>
  <c r="L523" i="41"/>
  <c r="D523" i="41"/>
  <c r="G13" i="41"/>
  <c r="L13" i="41"/>
  <c r="D13" i="41"/>
  <c r="B13" i="41"/>
  <c r="D550" i="41"/>
  <c r="B550" i="41"/>
  <c r="G550" i="41"/>
  <c r="L550" i="41"/>
  <c r="G60" i="41"/>
  <c r="L60" i="41"/>
  <c r="B60" i="41"/>
  <c r="D60" i="41"/>
  <c r="B567" i="41"/>
  <c r="G567" i="41"/>
  <c r="L567" i="41"/>
  <c r="D567" i="41"/>
  <c r="B237" i="41"/>
  <c r="L237" i="41"/>
  <c r="G237" i="41"/>
  <c r="D237" i="41"/>
  <c r="B547" i="41"/>
  <c r="G547" i="41"/>
  <c r="L547" i="41"/>
  <c r="D547" i="41"/>
  <c r="B381" i="41"/>
  <c r="L381" i="41"/>
  <c r="G381" i="41"/>
  <c r="D381" i="41"/>
  <c r="D412" i="41"/>
  <c r="B412" i="41"/>
  <c r="G412" i="41"/>
  <c r="L412" i="41"/>
  <c r="B559" i="41"/>
  <c r="G559" i="41"/>
  <c r="D559" i="41"/>
  <c r="L559" i="41"/>
  <c r="L509" i="41"/>
  <c r="G509" i="41"/>
  <c r="D509" i="41"/>
  <c r="B509" i="41"/>
  <c r="I133" i="29"/>
  <c r="H133" i="29"/>
  <c r="J133" i="29"/>
  <c r="H57" i="29"/>
  <c r="I57" i="29"/>
  <c r="J57" i="29"/>
  <c r="J111" i="29"/>
  <c r="H111" i="29"/>
  <c r="I111" i="29"/>
  <c r="H22" i="29"/>
  <c r="I22" i="29"/>
  <c r="J22" i="29"/>
  <c r="H139" i="29"/>
  <c r="J139" i="29"/>
  <c r="I139" i="29"/>
  <c r="J158" i="29"/>
  <c r="H158" i="29"/>
  <c r="I158" i="29"/>
  <c r="G530" i="41"/>
  <c r="D530" i="41"/>
  <c r="L530" i="41"/>
  <c r="B530" i="41"/>
  <c r="D375" i="41"/>
  <c r="L375" i="41"/>
  <c r="B375" i="41"/>
  <c r="G375" i="41"/>
  <c r="L376" i="41"/>
  <c r="G376" i="41"/>
  <c r="D376" i="41"/>
  <c r="B376" i="41"/>
  <c r="B466" i="41"/>
  <c r="G466" i="41"/>
  <c r="L466" i="41"/>
  <c r="D466" i="41"/>
  <c r="L175" i="41"/>
  <c r="D175" i="41"/>
  <c r="G175" i="41"/>
  <c r="B175" i="41"/>
  <c r="G288" i="41"/>
  <c r="D288" i="41"/>
  <c r="B288" i="41"/>
  <c r="L288" i="41"/>
  <c r="D450" i="41"/>
  <c r="B450" i="41"/>
  <c r="L450" i="41"/>
  <c r="G450" i="41"/>
  <c r="G705" i="41"/>
  <c r="L705" i="41"/>
  <c r="D705" i="41"/>
  <c r="B705" i="41"/>
  <c r="D183" i="41"/>
  <c r="L183" i="41"/>
  <c r="G183" i="41"/>
  <c r="B183" i="41"/>
  <c r="G297" i="41"/>
  <c r="L297" i="41"/>
  <c r="D297" i="41"/>
  <c r="B297" i="41"/>
  <c r="B178" i="41"/>
  <c r="D178" i="41"/>
  <c r="G178" i="41"/>
  <c r="L178" i="41"/>
  <c r="B627" i="41"/>
  <c r="D627" i="41"/>
  <c r="G627" i="41"/>
  <c r="L627" i="41"/>
  <c r="L404" i="41"/>
  <c r="B404" i="41"/>
  <c r="G404" i="41"/>
  <c r="D404" i="41"/>
  <c r="B631" i="41"/>
  <c r="L631" i="41"/>
  <c r="D631" i="41"/>
  <c r="G631" i="41"/>
  <c r="D269" i="41"/>
  <c r="L269" i="41"/>
  <c r="G269" i="41"/>
  <c r="B269" i="41"/>
  <c r="L72" i="41"/>
  <c r="B72" i="41"/>
  <c r="G72" i="41"/>
  <c r="D72" i="41"/>
  <c r="D23" i="41"/>
  <c r="B23" i="41"/>
  <c r="L23" i="41"/>
  <c r="G23" i="41"/>
  <c r="I28" i="29"/>
  <c r="H28" i="29"/>
  <c r="J28" i="29"/>
  <c r="I153" i="29"/>
  <c r="H153" i="29"/>
  <c r="J153" i="29"/>
  <c r="H164" i="29"/>
  <c r="I164" i="29"/>
  <c r="J164" i="29"/>
  <c r="I65" i="29"/>
  <c r="H65" i="29"/>
  <c r="J65" i="29"/>
  <c r="I131" i="29"/>
  <c r="H131" i="29"/>
  <c r="J131" i="29"/>
  <c r="J31" i="29"/>
  <c r="I31" i="29"/>
  <c r="H31" i="29"/>
  <c r="J26" i="29"/>
  <c r="I26" i="29"/>
  <c r="H26" i="29"/>
  <c r="H258" i="41"/>
  <c r="I258" i="41"/>
  <c r="J258" i="41"/>
  <c r="E258" i="41"/>
  <c r="K258" i="41"/>
  <c r="H286" i="41"/>
  <c r="I286" i="41"/>
  <c r="K286" i="41"/>
  <c r="J286" i="41"/>
  <c r="E286" i="41"/>
  <c r="J163" i="41"/>
  <c r="I163" i="41"/>
  <c r="K163" i="41"/>
  <c r="E163" i="41"/>
  <c r="H163" i="41"/>
  <c r="H566" i="41"/>
  <c r="H179" i="41"/>
  <c r="J179" i="41"/>
  <c r="K179" i="41"/>
  <c r="E179" i="41"/>
  <c r="I179" i="41"/>
  <c r="E255" i="41"/>
  <c r="I255" i="41"/>
  <c r="K255" i="41"/>
  <c r="H255" i="41"/>
  <c r="J255" i="41"/>
  <c r="K190" i="41"/>
  <c r="I190" i="41"/>
  <c r="E190" i="41"/>
  <c r="J190" i="41"/>
  <c r="H190" i="41"/>
  <c r="H87" i="41"/>
  <c r="K87" i="41"/>
  <c r="I87" i="41"/>
  <c r="J87" i="41"/>
  <c r="E87" i="41"/>
  <c r="E694" i="41"/>
  <c r="J694" i="41"/>
  <c r="H694" i="41"/>
  <c r="K694" i="41"/>
  <c r="I694" i="41"/>
  <c r="H20" i="39"/>
  <c r="J20" i="39"/>
  <c r="I20" i="39"/>
  <c r="J340" i="41"/>
  <c r="K340" i="41"/>
  <c r="I340" i="41"/>
  <c r="E340" i="41"/>
  <c r="H340" i="41"/>
  <c r="K318" i="41"/>
  <c r="K205" i="41"/>
  <c r="H205" i="41"/>
  <c r="J205" i="41"/>
  <c r="I205" i="41"/>
  <c r="E205" i="41"/>
  <c r="J568" i="41"/>
  <c r="I273" i="41"/>
  <c r="E273" i="41"/>
  <c r="H273" i="41"/>
  <c r="K273" i="41"/>
  <c r="J273" i="41"/>
  <c r="J497" i="41"/>
  <c r="E497" i="41"/>
  <c r="K497" i="41"/>
  <c r="H497" i="41"/>
  <c r="I497" i="41"/>
  <c r="I665" i="41"/>
  <c r="E665" i="41"/>
  <c r="K665" i="41"/>
  <c r="J665" i="41"/>
  <c r="H665" i="41"/>
  <c r="H488" i="41"/>
  <c r="J488" i="41"/>
  <c r="I488" i="41"/>
  <c r="K488" i="41"/>
  <c r="E488" i="41"/>
  <c r="D338" i="41"/>
  <c r="B338" i="41"/>
  <c r="L338" i="41"/>
  <c r="G338" i="41"/>
  <c r="B49" i="41"/>
  <c r="D49" i="41"/>
  <c r="L49" i="41"/>
  <c r="G49" i="41"/>
  <c r="L539" i="41"/>
  <c r="D539" i="41"/>
  <c r="G539" i="41"/>
  <c r="B539" i="41"/>
  <c r="G527" i="41"/>
  <c r="B527" i="41"/>
  <c r="D527" i="41"/>
  <c r="L527" i="41"/>
  <c r="G630" i="41"/>
  <c r="B630" i="41"/>
  <c r="D630" i="41"/>
  <c r="L630" i="41"/>
  <c r="B401" i="41"/>
  <c r="G401" i="41"/>
  <c r="L401" i="41"/>
  <c r="D401" i="41"/>
  <c r="D579" i="41"/>
  <c r="B579" i="41"/>
  <c r="G579" i="41"/>
  <c r="L579" i="41"/>
  <c r="B29" i="41"/>
  <c r="L29" i="41"/>
  <c r="D29" i="41"/>
  <c r="G29" i="41"/>
  <c r="B274" i="41"/>
  <c r="G274" i="41"/>
  <c r="L274" i="41"/>
  <c r="D274" i="41"/>
  <c r="B501" i="41"/>
  <c r="D501" i="41"/>
  <c r="L501" i="41"/>
  <c r="G501" i="41"/>
  <c r="B461" i="41"/>
  <c r="L461" i="41"/>
  <c r="G461" i="41"/>
  <c r="D461" i="41"/>
  <c r="L248" i="41"/>
  <c r="B248" i="41"/>
  <c r="G248" i="41"/>
  <c r="D248" i="41"/>
  <c r="L403" i="41"/>
  <c r="G403" i="41"/>
  <c r="B403" i="41"/>
  <c r="D403" i="41"/>
  <c r="B473" i="41"/>
  <c r="D473" i="41"/>
  <c r="L473" i="41"/>
  <c r="G473" i="41"/>
  <c r="D177" i="41"/>
  <c r="L177" i="41"/>
  <c r="B177" i="41"/>
  <c r="G177" i="41"/>
  <c r="L246" i="41"/>
  <c r="B246" i="41"/>
  <c r="G246" i="41"/>
  <c r="D246" i="41"/>
  <c r="L233" i="41"/>
  <c r="B233" i="41"/>
  <c r="G233" i="41"/>
  <c r="D233" i="41"/>
  <c r="D519" i="41"/>
  <c r="L519" i="41"/>
  <c r="B519" i="41"/>
  <c r="G519" i="41"/>
  <c r="G186" i="41"/>
  <c r="L186" i="41"/>
  <c r="B186" i="41"/>
  <c r="D186" i="41"/>
  <c r="L247" i="41"/>
  <c r="B247" i="41"/>
  <c r="G247" i="41"/>
  <c r="D247" i="41"/>
  <c r="D63" i="41"/>
  <c r="L63" i="41"/>
  <c r="G63" i="41"/>
  <c r="B63" i="41"/>
  <c r="D154" i="41"/>
  <c r="B154" i="41"/>
  <c r="L154" i="41"/>
  <c r="G154" i="41"/>
  <c r="D573" i="41"/>
  <c r="L573" i="41"/>
  <c r="B573" i="41"/>
  <c r="G573" i="41"/>
  <c r="D213" i="41"/>
  <c r="L213" i="41"/>
  <c r="B213" i="41"/>
  <c r="G213" i="41"/>
  <c r="D66" i="41"/>
  <c r="B66" i="41"/>
  <c r="L66" i="41"/>
  <c r="G66" i="41"/>
  <c r="D669" i="41"/>
  <c r="B669" i="41"/>
  <c r="G669" i="41"/>
  <c r="L669" i="41"/>
  <c r="B170" i="41"/>
  <c r="L170" i="41"/>
  <c r="G170" i="41"/>
  <c r="D170" i="41"/>
  <c r="G388" i="41"/>
  <c r="D388" i="41"/>
  <c r="L388" i="41"/>
  <c r="B388" i="41"/>
  <c r="G673" i="41"/>
  <c r="B673" i="41"/>
  <c r="L673" i="41"/>
  <c r="D673" i="41"/>
  <c r="L495" i="41"/>
  <c r="G495" i="41"/>
  <c r="B495" i="41"/>
  <c r="D495" i="41"/>
  <c r="G699" i="41"/>
  <c r="L699" i="41"/>
  <c r="B699" i="41"/>
  <c r="D699" i="41"/>
  <c r="G492" i="41"/>
  <c r="B492" i="41"/>
  <c r="D492" i="41"/>
  <c r="L492" i="41"/>
  <c r="L336" i="41"/>
  <c r="G336" i="41"/>
  <c r="B336" i="41"/>
  <c r="D336" i="41"/>
  <c r="G100" i="41"/>
  <c r="L100" i="41"/>
  <c r="D100" i="41"/>
  <c r="B100" i="41"/>
  <c r="B422" i="41"/>
  <c r="L422" i="41"/>
  <c r="D422" i="41"/>
  <c r="G422" i="41"/>
  <c r="G21" i="41"/>
  <c r="D21" i="41"/>
  <c r="L21" i="41"/>
  <c r="B21" i="41"/>
  <c r="D385" i="41"/>
  <c r="L385" i="41"/>
  <c r="G385" i="41"/>
  <c r="B385" i="41"/>
  <c r="B131" i="41"/>
  <c r="D131" i="41"/>
  <c r="L131" i="41"/>
  <c r="G131" i="41"/>
  <c r="D84" i="41"/>
  <c r="B84" i="41"/>
  <c r="G84" i="41"/>
  <c r="L84" i="41"/>
  <c r="G498" i="41"/>
  <c r="B498" i="41"/>
  <c r="D498" i="41"/>
  <c r="L498" i="41"/>
  <c r="D137" i="41"/>
  <c r="L137" i="41"/>
  <c r="B137" i="41"/>
  <c r="G137" i="41"/>
  <c r="D436" i="41"/>
  <c r="G436" i="41"/>
  <c r="L436" i="41"/>
  <c r="B436" i="41"/>
  <c r="D243" i="41"/>
  <c r="B243" i="41"/>
  <c r="L243" i="41"/>
  <c r="G243" i="41"/>
  <c r="G374" i="41"/>
  <c r="B374" i="41"/>
  <c r="D374" i="41"/>
  <c r="L374" i="41"/>
  <c r="L634" i="41"/>
  <c r="D634" i="41"/>
  <c r="G634" i="41"/>
  <c r="B634" i="41"/>
  <c r="B33" i="41"/>
  <c r="G33" i="41"/>
  <c r="D33" i="41"/>
  <c r="L33" i="41"/>
  <c r="G229" i="41"/>
  <c r="B229" i="41"/>
  <c r="D229" i="41"/>
  <c r="L229" i="41"/>
  <c r="B500" i="41"/>
  <c r="D500" i="41"/>
  <c r="L500" i="41"/>
  <c r="G500" i="41"/>
  <c r="D50" i="41"/>
  <c r="G50" i="41"/>
  <c r="B50" i="41"/>
  <c r="L50" i="41"/>
  <c r="G434" i="41"/>
  <c r="L434" i="41"/>
  <c r="D434" i="41"/>
  <c r="B434" i="41"/>
  <c r="D47" i="41"/>
  <c r="G47" i="41"/>
  <c r="L47" i="41"/>
  <c r="B47" i="41"/>
  <c r="G467" i="41"/>
  <c r="L467" i="41"/>
  <c r="B467" i="41"/>
  <c r="D467" i="41"/>
  <c r="D162" i="41"/>
  <c r="L162" i="41"/>
  <c r="G162" i="41"/>
  <c r="B162" i="41"/>
  <c r="L17" i="41"/>
  <c r="D17" i="41"/>
  <c r="B17" i="41"/>
  <c r="G17" i="41"/>
  <c r="D125" i="41"/>
  <c r="B125" i="41"/>
  <c r="G125" i="41"/>
  <c r="L125" i="41"/>
  <c r="B276" i="41"/>
  <c r="G276" i="41"/>
  <c r="D276" i="41"/>
  <c r="L276" i="41"/>
  <c r="G279" i="41"/>
  <c r="D279" i="41"/>
  <c r="B279" i="41"/>
  <c r="L279" i="41"/>
  <c r="D592" i="41"/>
  <c r="B592" i="41"/>
  <c r="G592" i="41"/>
  <c r="L592" i="41"/>
  <c r="I45" i="29"/>
  <c r="J45" i="29"/>
  <c r="H45" i="29"/>
  <c r="I138" i="29"/>
  <c r="J138" i="29"/>
  <c r="H138" i="29"/>
  <c r="H51" i="29"/>
  <c r="I51" i="29"/>
  <c r="J51" i="29"/>
  <c r="I144" i="29"/>
  <c r="J144" i="29"/>
  <c r="H144" i="29"/>
  <c r="H162" i="29"/>
  <c r="I162" i="29"/>
  <c r="J162" i="29"/>
  <c r="B496" i="41"/>
  <c r="L496" i="41"/>
  <c r="D496" i="41"/>
  <c r="G496" i="41"/>
  <c r="G628" i="41"/>
  <c r="B628" i="41"/>
  <c r="D628" i="41"/>
  <c r="L628" i="41"/>
  <c r="G672" i="41"/>
  <c r="D672" i="41"/>
  <c r="L672" i="41"/>
  <c r="B672" i="41"/>
  <c r="D53" i="41"/>
  <c r="B53" i="41"/>
  <c r="L53" i="41"/>
  <c r="G53" i="41"/>
  <c r="D185" i="41"/>
  <c r="G185" i="41"/>
  <c r="L185" i="41"/>
  <c r="B185" i="41"/>
  <c r="D26" i="41"/>
  <c r="B26" i="41"/>
  <c r="G26" i="41"/>
  <c r="L26" i="41"/>
  <c r="B516" i="41"/>
  <c r="L516" i="41"/>
  <c r="G516" i="41"/>
  <c r="D516" i="41"/>
  <c r="B554" i="41"/>
  <c r="L554" i="41"/>
  <c r="D554" i="41"/>
  <c r="G554" i="41"/>
  <c r="B296" i="41"/>
  <c r="L296" i="41"/>
  <c r="D296" i="41"/>
  <c r="G296" i="41"/>
  <c r="G435" i="41"/>
  <c r="L435" i="41"/>
  <c r="B435" i="41"/>
  <c r="D435" i="41"/>
  <c r="B474" i="41"/>
  <c r="G474" i="41"/>
  <c r="D474" i="41"/>
  <c r="L474" i="41"/>
  <c r="L482" i="41"/>
  <c r="G482" i="41"/>
  <c r="B482" i="41"/>
  <c r="D482" i="41"/>
  <c r="D283" i="41"/>
  <c r="L283" i="41"/>
  <c r="B283" i="41"/>
  <c r="G283" i="41"/>
  <c r="G345" i="41"/>
  <c r="D345" i="41"/>
  <c r="B345" i="41"/>
  <c r="L345" i="41"/>
  <c r="L431" i="41"/>
  <c r="G431" i="41"/>
  <c r="B431" i="41"/>
  <c r="D431" i="41"/>
  <c r="D224" i="41"/>
  <c r="G224" i="41"/>
  <c r="B224" i="41"/>
  <c r="L224" i="41"/>
  <c r="L619" i="41"/>
  <c r="D619" i="41"/>
  <c r="B619" i="41"/>
  <c r="G619" i="41"/>
  <c r="B199" i="41"/>
  <c r="L199" i="41"/>
  <c r="G199" i="41"/>
  <c r="D199" i="41"/>
  <c r="B30" i="41"/>
  <c r="G30" i="41"/>
  <c r="L30" i="41"/>
  <c r="D30" i="41"/>
  <c r="B326" i="41"/>
  <c r="D326" i="41"/>
  <c r="G326" i="41"/>
  <c r="L326" i="41"/>
  <c r="D332" i="41"/>
  <c r="L332" i="41"/>
  <c r="G332" i="41"/>
  <c r="B332" i="41"/>
  <c r="B391" i="41"/>
  <c r="L391" i="41"/>
  <c r="G391" i="41"/>
  <c r="D391" i="41"/>
  <c r="J624" i="41"/>
  <c r="I624" i="41"/>
  <c r="K624" i="41"/>
  <c r="E624" i="41"/>
  <c r="H624" i="41"/>
  <c r="K113" i="41"/>
  <c r="J113" i="41"/>
  <c r="E113" i="41"/>
  <c r="I113" i="41"/>
  <c r="H113" i="41"/>
  <c r="I278" i="41"/>
  <c r="J278" i="41"/>
  <c r="E278" i="41"/>
  <c r="H278" i="41"/>
  <c r="K278" i="41"/>
  <c r="E206" i="41"/>
  <c r="K206" i="41"/>
  <c r="J206" i="41"/>
  <c r="I206" i="41"/>
  <c r="H206" i="41"/>
  <c r="K525" i="41"/>
  <c r="I525" i="41"/>
  <c r="E525" i="41"/>
  <c r="J525" i="41"/>
  <c r="H525" i="41"/>
  <c r="K543" i="41"/>
  <c r="H543" i="41"/>
  <c r="J543" i="41"/>
  <c r="E543" i="41"/>
  <c r="I543" i="41"/>
  <c r="H373" i="41"/>
  <c r="K373" i="41"/>
  <c r="J373" i="41"/>
  <c r="I373" i="41"/>
  <c r="E373" i="41"/>
  <c r="J166" i="41"/>
  <c r="K526" i="41"/>
  <c r="E526" i="41"/>
  <c r="J526" i="41"/>
  <c r="I526" i="41"/>
  <c r="H526" i="41"/>
  <c r="D671" i="41"/>
  <c r="L671" i="41"/>
  <c r="G671" i="41"/>
  <c r="B671" i="41"/>
  <c r="B651" i="41"/>
  <c r="L651" i="41"/>
  <c r="G651" i="41"/>
  <c r="D651" i="41"/>
  <c r="H120" i="29"/>
  <c r="J120" i="29"/>
  <c r="I120" i="29"/>
  <c r="J114" i="29"/>
  <c r="H114" i="29"/>
  <c r="I114" i="29"/>
  <c r="I119" i="29"/>
  <c r="J119" i="29"/>
  <c r="H119" i="29"/>
  <c r="J29" i="29"/>
  <c r="H29" i="29"/>
  <c r="I29" i="29"/>
  <c r="J140" i="29"/>
  <c r="I140" i="29"/>
  <c r="H140" i="29"/>
  <c r="G17" i="29"/>
  <c r="D17" i="29"/>
  <c r="B17" i="29"/>
  <c r="E17" i="29" s="1"/>
  <c r="D65" i="41"/>
  <c r="B65" i="41"/>
  <c r="L65" i="41"/>
  <c r="G65" i="41"/>
  <c r="L597" i="41"/>
  <c r="G597" i="41"/>
  <c r="D597" i="41"/>
  <c r="B597" i="41"/>
  <c r="L574" i="41"/>
  <c r="B574" i="41"/>
  <c r="G574" i="41"/>
  <c r="D574" i="41"/>
  <c r="G115" i="41"/>
  <c r="L115" i="41"/>
  <c r="D115" i="41"/>
  <c r="B115" i="41"/>
  <c r="G216" i="41"/>
  <c r="D216" i="41"/>
  <c r="B216" i="41"/>
  <c r="L216" i="41"/>
  <c r="G285" i="41"/>
  <c r="D285" i="41"/>
  <c r="L285" i="41"/>
  <c r="B285" i="41"/>
  <c r="B636" i="41"/>
  <c r="G636" i="41"/>
  <c r="D636" i="41"/>
  <c r="L636" i="41"/>
  <c r="I54" i="29"/>
  <c r="J54" i="29"/>
  <c r="H54" i="29"/>
  <c r="H121" i="29"/>
  <c r="J121" i="29"/>
  <c r="I121" i="29"/>
  <c r="J132" i="29"/>
  <c r="I132" i="29"/>
  <c r="H132" i="29"/>
  <c r="I115" i="29"/>
  <c r="I25" i="29"/>
  <c r="J25" i="29"/>
  <c r="H25" i="29"/>
  <c r="H41" i="29"/>
  <c r="I41" i="29"/>
  <c r="J41" i="29"/>
  <c r="H76" i="29"/>
  <c r="I76" i="29"/>
  <c r="J76" i="29"/>
  <c r="H35" i="29"/>
  <c r="I35" i="29"/>
  <c r="J35" i="29"/>
  <c r="J34" i="29"/>
  <c r="H34" i="29"/>
  <c r="I34" i="29"/>
  <c r="I122" i="29"/>
  <c r="H122" i="29"/>
  <c r="J122" i="29"/>
  <c r="I160" i="29"/>
  <c r="H160" i="29"/>
  <c r="J160" i="29"/>
  <c r="J98" i="29"/>
  <c r="H98" i="29"/>
  <c r="I98" i="29"/>
  <c r="D393" i="41"/>
  <c r="B393" i="41"/>
  <c r="G393" i="41"/>
  <c r="L393" i="41"/>
  <c r="B447" i="41"/>
  <c r="L447" i="41"/>
  <c r="D447" i="41"/>
  <c r="G447" i="41"/>
  <c r="D603" i="41"/>
  <c r="B603" i="41"/>
  <c r="G603" i="41"/>
  <c r="L603" i="41"/>
  <c r="D595" i="41"/>
  <c r="L595" i="41"/>
  <c r="B595" i="41"/>
  <c r="G595" i="41"/>
  <c r="D281" i="41"/>
  <c r="L281" i="41"/>
  <c r="B281" i="41"/>
  <c r="G281" i="41"/>
  <c r="L657" i="41"/>
  <c r="G657" i="41"/>
  <c r="D657" i="41"/>
  <c r="B657" i="41"/>
  <c r="B515" i="41"/>
  <c r="L515" i="41"/>
  <c r="G515" i="41"/>
  <c r="D515" i="41"/>
  <c r="G710" i="41"/>
  <c r="D710" i="41"/>
  <c r="L710" i="41"/>
  <c r="B710" i="41"/>
  <c r="G438" i="41"/>
  <c r="B438" i="41"/>
  <c r="L438" i="41"/>
  <c r="D438" i="41"/>
  <c r="B704" i="41"/>
  <c r="L704" i="41"/>
  <c r="D704" i="41"/>
  <c r="G704" i="41"/>
  <c r="G119" i="41"/>
  <c r="B119" i="41"/>
  <c r="L119" i="41"/>
  <c r="D119" i="41"/>
  <c r="L32" i="41"/>
  <c r="G32" i="41"/>
  <c r="D32" i="41"/>
  <c r="B32" i="41"/>
  <c r="B408" i="41"/>
  <c r="G408" i="41"/>
  <c r="D408" i="41"/>
  <c r="L408" i="41"/>
  <c r="B311" i="41"/>
  <c r="G311" i="41"/>
  <c r="D311" i="41"/>
  <c r="L311" i="41"/>
  <c r="B555" i="41"/>
  <c r="G555" i="41"/>
  <c r="L555" i="41"/>
  <c r="D555" i="41"/>
  <c r="G423" i="41"/>
  <c r="B423" i="41"/>
  <c r="L423" i="41"/>
  <c r="D423" i="41"/>
  <c r="L136" i="41"/>
  <c r="G136" i="41"/>
  <c r="D136" i="41"/>
  <c r="B136" i="41"/>
  <c r="L696" i="41"/>
  <c r="G696" i="41"/>
  <c r="D696" i="41"/>
  <c r="B696" i="41"/>
  <c r="D143" i="41"/>
  <c r="G143" i="41"/>
  <c r="L143" i="41"/>
  <c r="B143" i="41"/>
  <c r="D478" i="41"/>
  <c r="B478" i="41"/>
  <c r="L478" i="41"/>
  <c r="G478" i="41"/>
  <c r="L639" i="41"/>
  <c r="D639" i="41"/>
  <c r="G639" i="41"/>
  <c r="B639" i="41"/>
  <c r="G372" i="41"/>
  <c r="B372" i="41"/>
  <c r="L372" i="41"/>
  <c r="D372" i="41"/>
  <c r="G79" i="41"/>
  <c r="L79" i="41"/>
  <c r="D79" i="41"/>
  <c r="B79" i="41"/>
  <c r="D489" i="41"/>
  <c r="G489" i="41"/>
  <c r="L489" i="41"/>
  <c r="B489" i="41"/>
  <c r="D427" i="41"/>
  <c r="B427" i="41"/>
  <c r="G427" i="41"/>
  <c r="L427" i="41"/>
  <c r="G144" i="41"/>
  <c r="B144" i="41"/>
  <c r="L144" i="41"/>
  <c r="D144" i="41"/>
  <c r="B192" i="41"/>
  <c r="G192" i="41"/>
  <c r="D192" i="41"/>
  <c r="L192" i="41"/>
  <c r="G411" i="41"/>
  <c r="B411" i="41"/>
  <c r="L411" i="41"/>
  <c r="D411" i="41"/>
  <c r="B617" i="41"/>
  <c r="D617" i="41"/>
  <c r="L617" i="41"/>
  <c r="G617" i="41"/>
  <c r="B510" i="41"/>
  <c r="L510" i="41"/>
  <c r="G510" i="41"/>
  <c r="D510" i="41"/>
  <c r="G231" i="41"/>
  <c r="D231" i="41"/>
  <c r="L231" i="41"/>
  <c r="B231" i="41"/>
  <c r="B212" i="41"/>
  <c r="D212" i="41"/>
  <c r="G212" i="41"/>
  <c r="L212" i="41"/>
  <c r="G55" i="41"/>
  <c r="D55" i="41"/>
  <c r="L55" i="41"/>
  <c r="B55" i="41"/>
  <c r="L225" i="41"/>
  <c r="B225" i="41"/>
  <c r="G225" i="41"/>
  <c r="D225" i="41"/>
  <c r="B90" i="41"/>
  <c r="L90" i="41"/>
  <c r="G90" i="41"/>
  <c r="D90" i="41"/>
  <c r="G582" i="41"/>
  <c r="L582" i="41"/>
  <c r="D582" i="41"/>
  <c r="B582" i="41"/>
  <c r="B316" i="41"/>
  <c r="D316" i="41"/>
  <c r="G316" i="41"/>
  <c r="L316" i="41"/>
  <c r="B142" i="41"/>
  <c r="G142" i="41"/>
  <c r="D142" i="41"/>
  <c r="L142" i="41"/>
  <c r="B214" i="41"/>
  <c r="L214" i="41"/>
  <c r="G214" i="41"/>
  <c r="D214" i="41"/>
  <c r="J81" i="29"/>
  <c r="H81" i="29"/>
  <c r="I81" i="29"/>
  <c r="H83" i="29"/>
  <c r="I83" i="29"/>
  <c r="J83" i="29"/>
  <c r="I165" i="29"/>
  <c r="J24" i="29"/>
  <c r="H55" i="29"/>
  <c r="J55" i="29"/>
  <c r="I55" i="29"/>
  <c r="J148" i="29"/>
  <c r="H148" i="29"/>
  <c r="I148" i="29"/>
  <c r="H40" i="29"/>
  <c r="J40" i="29"/>
  <c r="I40" i="29"/>
  <c r="L96" i="41"/>
  <c r="B96" i="41"/>
  <c r="G96" i="41"/>
  <c r="D96" i="41"/>
  <c r="L629" i="41"/>
  <c r="B629" i="41"/>
  <c r="G629" i="41"/>
  <c r="D629" i="41"/>
  <c r="L148" i="41"/>
  <c r="G148" i="41"/>
  <c r="D148" i="41"/>
  <c r="B148" i="41"/>
  <c r="L569" i="41"/>
  <c r="B569" i="41"/>
  <c r="G569" i="41"/>
  <c r="D569" i="41"/>
  <c r="B41" i="41"/>
  <c r="G41" i="41"/>
  <c r="D41" i="41"/>
  <c r="L41" i="41"/>
  <c r="D653" i="41"/>
  <c r="B653" i="41"/>
  <c r="L653" i="41"/>
  <c r="G653" i="41"/>
  <c r="B244" i="41"/>
  <c r="G244" i="41"/>
  <c r="D244" i="41"/>
  <c r="L244" i="41"/>
  <c r="B128" i="41"/>
  <c r="D128" i="41"/>
  <c r="L128" i="41"/>
  <c r="G128" i="41"/>
  <c r="B107" i="41"/>
  <c r="L107" i="41"/>
  <c r="G107" i="41"/>
  <c r="D107" i="41"/>
  <c r="H21" i="39"/>
  <c r="I21" i="39"/>
  <c r="J21" i="39"/>
  <c r="B324" i="41"/>
  <c r="L324" i="41"/>
  <c r="D324" i="41"/>
  <c r="G324" i="41"/>
  <c r="L86" i="41"/>
  <c r="D86" i="41"/>
  <c r="B86" i="41"/>
  <c r="G86" i="41"/>
  <c r="G683" i="41"/>
  <c r="B683" i="41"/>
  <c r="D683" i="41"/>
  <c r="L683" i="41"/>
  <c r="L106" i="41"/>
  <c r="G106" i="41"/>
  <c r="D106" i="41"/>
  <c r="B106" i="41"/>
  <c r="G313" i="41"/>
  <c r="B313" i="41"/>
  <c r="L313" i="41"/>
  <c r="D313" i="41"/>
  <c r="B161" i="41"/>
  <c r="G161" i="41"/>
  <c r="D161" i="41"/>
  <c r="L161" i="41"/>
  <c r="G303" i="41"/>
  <c r="L303" i="41"/>
  <c r="B303" i="41"/>
  <c r="D303" i="41"/>
  <c r="L486" i="41"/>
  <c r="G486" i="41"/>
  <c r="B486" i="41"/>
  <c r="D486" i="41"/>
  <c r="B54" i="41"/>
  <c r="G54" i="41"/>
  <c r="D54" i="41"/>
  <c r="L54" i="41"/>
  <c r="D51" i="41"/>
  <c r="B51" i="41"/>
  <c r="L51" i="41"/>
  <c r="G51" i="41"/>
  <c r="B327" i="41"/>
  <c r="D327" i="41"/>
  <c r="L327" i="41"/>
  <c r="G327" i="41"/>
  <c r="I43" i="29"/>
  <c r="J43" i="29"/>
  <c r="H43" i="29"/>
  <c r="I105" i="29"/>
  <c r="H105" i="29"/>
  <c r="J105" i="29"/>
  <c r="J99" i="29"/>
  <c r="H99" i="29"/>
  <c r="I99" i="29"/>
  <c r="H136" i="29"/>
  <c r="J136" i="29"/>
  <c r="I136" i="29"/>
  <c r="I517" i="41"/>
  <c r="K517" i="41"/>
  <c r="J517" i="41"/>
  <c r="H517" i="41"/>
  <c r="E517" i="41"/>
  <c r="H682" i="41"/>
  <c r="I682" i="41"/>
  <c r="E682" i="41"/>
  <c r="J682" i="41"/>
  <c r="K682" i="41"/>
  <c r="K621" i="41"/>
  <c r="J621" i="41"/>
  <c r="I621" i="41"/>
  <c r="H621" i="41"/>
  <c r="E621" i="41"/>
  <c r="J124" i="41"/>
  <c r="E124" i="41"/>
  <c r="I124" i="41"/>
  <c r="K124" i="41"/>
  <c r="H124" i="41"/>
  <c r="E204" i="41"/>
  <c r="K204" i="41"/>
  <c r="H204" i="41"/>
  <c r="J204" i="41"/>
  <c r="I204" i="41"/>
  <c r="H256" i="41"/>
  <c r="E256" i="41"/>
  <c r="I256" i="41"/>
  <c r="K256" i="41"/>
  <c r="J256" i="41"/>
  <c r="I16" i="41"/>
  <c r="J16" i="41"/>
  <c r="K16" i="41"/>
  <c r="E16" i="41"/>
  <c r="H16" i="41"/>
  <c r="J319" i="41"/>
  <c r="H319" i="41"/>
  <c r="E319" i="41"/>
  <c r="I319" i="41"/>
  <c r="K319" i="41"/>
  <c r="I419" i="41"/>
  <c r="E419" i="41"/>
  <c r="K419" i="41"/>
  <c r="H419" i="41"/>
  <c r="J419" i="41"/>
  <c r="I668" i="41"/>
  <c r="J668" i="41"/>
  <c r="H668" i="41"/>
  <c r="K668" i="41"/>
  <c r="E668" i="41"/>
  <c r="E591" i="41"/>
  <c r="I591" i="41"/>
  <c r="K591" i="41"/>
  <c r="H591" i="41"/>
  <c r="J591" i="41"/>
  <c r="G126" i="41"/>
  <c r="B126" i="41"/>
  <c r="L126" i="41"/>
  <c r="D126" i="41"/>
  <c r="D73" i="41"/>
  <c r="G73" i="41"/>
  <c r="L73" i="41"/>
  <c r="B73" i="41"/>
  <c r="G564" i="41"/>
  <c r="D564" i="41"/>
  <c r="B564" i="41"/>
  <c r="L564" i="41"/>
  <c r="B659" i="41"/>
  <c r="L659" i="41"/>
  <c r="D659" i="41"/>
  <c r="G659" i="41"/>
  <c r="B208" i="41"/>
  <c r="G208" i="41"/>
  <c r="D208" i="41"/>
  <c r="L208" i="41"/>
  <c r="B101" i="41"/>
  <c r="L101" i="41"/>
  <c r="G101" i="41"/>
  <c r="D101" i="41"/>
  <c r="D415" i="41"/>
  <c r="B415" i="41"/>
  <c r="L415" i="41"/>
  <c r="G415" i="41"/>
  <c r="G330" i="41"/>
  <c r="B330" i="41"/>
  <c r="D330" i="41"/>
  <c r="L330" i="41"/>
  <c r="L309" i="41"/>
  <c r="B309" i="41"/>
  <c r="G309" i="41"/>
  <c r="D309" i="41"/>
  <c r="L644" i="41"/>
  <c r="D644" i="41"/>
  <c r="B644" i="41"/>
  <c r="G644" i="41"/>
  <c r="B18" i="41"/>
  <c r="D18" i="41"/>
  <c r="G18" i="41"/>
  <c r="L18" i="41"/>
  <c r="B612" i="41"/>
  <c r="D612" i="41"/>
  <c r="L612" i="41"/>
  <c r="G612" i="41"/>
  <c r="L295" i="41"/>
  <c r="G295" i="41"/>
  <c r="D295" i="41"/>
  <c r="B295" i="41"/>
  <c r="B507" i="41"/>
  <c r="G507" i="41"/>
  <c r="D507" i="41"/>
  <c r="L507" i="41"/>
  <c r="B253" i="41"/>
  <c r="D253" i="41"/>
  <c r="G253" i="41"/>
  <c r="L253" i="41"/>
  <c r="L678" i="41"/>
  <c r="B678" i="41"/>
  <c r="G678" i="41"/>
  <c r="D678" i="41"/>
  <c r="D343" i="41"/>
  <c r="L343" i="41"/>
  <c r="B343" i="41"/>
  <c r="G343" i="41"/>
  <c r="I32" i="39"/>
  <c r="J32" i="39"/>
  <c r="H32" i="39"/>
  <c r="L371" i="41"/>
  <c r="B371" i="41"/>
  <c r="G371" i="41"/>
  <c r="D371" i="41"/>
  <c r="L542" i="41"/>
  <c r="G542" i="41"/>
  <c r="D542" i="41"/>
  <c r="B542" i="41"/>
  <c r="D389" i="41"/>
  <c r="L389" i="41"/>
  <c r="G389" i="41"/>
  <c r="B389" i="41"/>
  <c r="B706" i="41"/>
  <c r="L706" i="41"/>
  <c r="D706" i="41"/>
  <c r="G706" i="41"/>
  <c r="L464" i="41"/>
  <c r="D464" i="41"/>
  <c r="B464" i="41"/>
  <c r="G464" i="41"/>
  <c r="B548" i="41"/>
  <c r="G548" i="41"/>
  <c r="L548" i="41"/>
  <c r="D548" i="41"/>
  <c r="L262" i="41"/>
  <c r="B262" i="41"/>
  <c r="G262" i="41"/>
  <c r="D262" i="41"/>
  <c r="D315" i="41"/>
  <c r="B315" i="41"/>
  <c r="L315" i="41"/>
  <c r="G315" i="41"/>
  <c r="G347" i="41"/>
  <c r="L347" i="41"/>
  <c r="D347" i="41"/>
  <c r="B347" i="41"/>
  <c r="L409" i="41"/>
  <c r="D409" i="41"/>
  <c r="B409" i="41"/>
  <c r="G409" i="41"/>
  <c r="B690" i="41"/>
  <c r="L690" i="41"/>
  <c r="G690" i="41"/>
  <c r="D690" i="41"/>
  <c r="G524" i="41"/>
  <c r="B524" i="41"/>
  <c r="D524" i="41"/>
  <c r="L524" i="41"/>
  <c r="G711" i="41"/>
  <c r="L711" i="41"/>
  <c r="B711" i="41"/>
  <c r="G366" i="41"/>
  <c r="B366" i="41"/>
  <c r="L366" i="41"/>
  <c r="D366" i="41"/>
  <c r="G675" i="41"/>
  <c r="D675" i="41"/>
  <c r="B675" i="41"/>
  <c r="L675" i="41"/>
  <c r="D15" i="41"/>
  <c r="G15" i="41"/>
  <c r="L15" i="41"/>
  <c r="B15" i="41"/>
  <c r="L604" i="41"/>
  <c r="D604" i="41"/>
  <c r="G604" i="41"/>
  <c r="B604" i="41"/>
  <c r="B451" i="41"/>
  <c r="D451" i="41"/>
  <c r="L451" i="41"/>
  <c r="G451" i="41"/>
  <c r="D457" i="41"/>
  <c r="L457" i="41"/>
  <c r="G457" i="41"/>
  <c r="B457" i="41"/>
  <c r="L198" i="41"/>
  <c r="G198" i="41"/>
  <c r="D198" i="41"/>
  <c r="B198" i="41"/>
  <c r="G684" i="41"/>
  <c r="L684" i="41"/>
  <c r="B684" i="41"/>
  <c r="D684" i="41"/>
  <c r="B270" i="41"/>
  <c r="L270" i="41"/>
  <c r="D270" i="41"/>
  <c r="G270" i="41"/>
  <c r="D197" i="41"/>
  <c r="B197" i="41"/>
  <c r="G197" i="41"/>
  <c r="L197" i="41"/>
  <c r="D661" i="41"/>
  <c r="G661" i="41"/>
  <c r="L661" i="41"/>
  <c r="B661" i="41"/>
  <c r="B95" i="41"/>
  <c r="L95" i="41"/>
  <c r="D95" i="41"/>
  <c r="G95" i="41"/>
  <c r="L420" i="41"/>
  <c r="B420" i="41"/>
  <c r="G420" i="41"/>
  <c r="D420" i="41"/>
  <c r="B504" i="41"/>
  <c r="G504" i="41"/>
  <c r="D504" i="41"/>
  <c r="L504" i="41"/>
  <c r="B360" i="41"/>
  <c r="L360" i="41"/>
  <c r="G360" i="41"/>
  <c r="D360" i="41"/>
  <c r="G490" i="41"/>
  <c r="L490" i="41"/>
  <c r="D490" i="41"/>
  <c r="B490" i="41"/>
  <c r="B362" i="41"/>
  <c r="D362" i="41"/>
  <c r="L362" i="41"/>
  <c r="G362" i="41"/>
  <c r="B117" i="41"/>
  <c r="L117" i="41"/>
  <c r="G117" i="41"/>
  <c r="D117" i="41"/>
  <c r="L167" i="41"/>
  <c r="D167" i="41"/>
  <c r="G167" i="41"/>
  <c r="B167" i="41"/>
  <c r="D36" i="41"/>
  <c r="L36" i="41"/>
  <c r="G36" i="41"/>
  <c r="B36" i="41"/>
  <c r="D223" i="41"/>
  <c r="L223" i="41"/>
  <c r="G223" i="41"/>
  <c r="B223" i="41"/>
  <c r="D369" i="41"/>
  <c r="G369" i="41"/>
  <c r="B369" i="41"/>
  <c r="L369" i="41"/>
  <c r="G666" i="41"/>
  <c r="L666" i="41"/>
  <c r="D666" i="41"/>
  <c r="B666" i="41"/>
  <c r="B432" i="41"/>
  <c r="L432" i="41"/>
  <c r="G432" i="41"/>
  <c r="D432" i="41"/>
  <c r="G209" i="41"/>
  <c r="D209" i="41"/>
  <c r="L209" i="41"/>
  <c r="B209" i="41"/>
  <c r="J109" i="29"/>
  <c r="H109" i="29"/>
  <c r="I109" i="29"/>
  <c r="H124" i="29"/>
  <c r="H113" i="29"/>
  <c r="I113" i="29"/>
  <c r="J113" i="29"/>
  <c r="J78" i="29"/>
  <c r="J79" i="29"/>
  <c r="I79" i="29"/>
  <c r="H79" i="29"/>
  <c r="J62" i="29"/>
  <c r="I62" i="29"/>
  <c r="H62" i="29"/>
  <c r="G325" i="41"/>
  <c r="L325" i="41"/>
  <c r="D325" i="41"/>
  <c r="B325" i="41"/>
  <c r="B135" i="41"/>
  <c r="G135" i="41"/>
  <c r="L135" i="41"/>
  <c r="D135" i="41"/>
  <c r="G470" i="41"/>
  <c r="D470" i="41"/>
  <c r="B470" i="41"/>
  <c r="L470" i="41"/>
  <c r="D599" i="41"/>
  <c r="B599" i="41"/>
  <c r="L599" i="41"/>
  <c r="G599" i="41"/>
  <c r="L513" i="41"/>
  <c r="B513" i="41"/>
  <c r="G513" i="41"/>
  <c r="D513" i="41"/>
  <c r="D169" i="41"/>
  <c r="G169" i="41"/>
  <c r="L169" i="41"/>
  <c r="B169" i="41"/>
  <c r="G688" i="41"/>
  <c r="B688" i="41"/>
  <c r="D688" i="41"/>
  <c r="L688" i="41"/>
  <c r="L479" i="41"/>
  <c r="G479" i="41"/>
  <c r="B479" i="41"/>
  <c r="D479" i="41"/>
  <c r="D82" i="41"/>
  <c r="B82" i="41"/>
  <c r="G82" i="41"/>
  <c r="L82" i="41"/>
  <c r="B251" i="41"/>
  <c r="G251" i="41"/>
  <c r="D251" i="41"/>
  <c r="L251" i="41"/>
  <c r="L680" i="41"/>
  <c r="G680" i="41"/>
  <c r="D680" i="41"/>
  <c r="B680" i="41"/>
  <c r="L271" i="41"/>
  <c r="G271" i="41"/>
  <c r="D271" i="41"/>
  <c r="B271" i="41"/>
  <c r="B445" i="41"/>
  <c r="D445" i="41"/>
  <c r="G445" i="41"/>
  <c r="L445" i="41"/>
  <c r="G156" i="41"/>
  <c r="B156" i="41"/>
  <c r="L156" i="41"/>
  <c r="D156" i="41"/>
  <c r="D580" i="41"/>
  <c r="L580" i="41"/>
  <c r="G580" i="41"/>
  <c r="B580" i="41"/>
  <c r="D138" i="41"/>
  <c r="G138" i="41"/>
  <c r="B138" i="41"/>
  <c r="L138" i="41"/>
  <c r="B94" i="41"/>
  <c r="L94" i="41"/>
  <c r="G94" i="41"/>
  <c r="D94" i="41"/>
  <c r="G259" i="41"/>
  <c r="B259" i="41"/>
  <c r="L259" i="41"/>
  <c r="D259" i="41"/>
  <c r="D245" i="41"/>
  <c r="L245" i="41"/>
  <c r="G245" i="41"/>
  <c r="B245" i="41"/>
  <c r="L536" i="41"/>
  <c r="B536" i="41"/>
  <c r="D536" i="41"/>
  <c r="G536" i="41"/>
  <c r="L265" i="41"/>
  <c r="G265" i="41"/>
  <c r="D265" i="41"/>
  <c r="B265" i="41"/>
  <c r="L565" i="41"/>
  <c r="B565" i="41"/>
  <c r="G565" i="41"/>
  <c r="D565" i="41"/>
  <c r="B361" i="41"/>
  <c r="L361" i="41"/>
  <c r="G361" i="41"/>
  <c r="D361" i="41"/>
  <c r="B337" i="41"/>
  <c r="D337" i="41"/>
  <c r="L337" i="41"/>
  <c r="G337" i="41"/>
  <c r="L221" i="41"/>
  <c r="G221" i="41"/>
  <c r="D221" i="41"/>
  <c r="B221" i="41"/>
  <c r="J284" i="41"/>
  <c r="J645" i="41"/>
  <c r="K645" i="41"/>
  <c r="E645" i="41"/>
  <c r="I645" i="41"/>
  <c r="H645" i="41"/>
  <c r="K654" i="41"/>
  <c r="H654" i="41"/>
  <c r="I654" i="41"/>
  <c r="E654" i="41"/>
  <c r="J654" i="41"/>
  <c r="K535" i="41"/>
  <c r="I535" i="41"/>
  <c r="J535" i="41"/>
  <c r="H535" i="41"/>
  <c r="E535" i="41"/>
  <c r="I502" i="41"/>
  <c r="E502" i="41"/>
  <c r="J502" i="41"/>
  <c r="H502" i="41"/>
  <c r="K502" i="41"/>
  <c r="J26" i="39" l="1"/>
  <c r="H26" i="39"/>
  <c r="I26" i="39"/>
  <c r="I97" i="41"/>
  <c r="J691" i="41"/>
  <c r="H691" i="41"/>
  <c r="K352" i="41"/>
  <c r="J142" i="29"/>
  <c r="J317" i="41"/>
  <c r="H294" i="41"/>
  <c r="E400" i="41"/>
  <c r="E566" i="41"/>
  <c r="H165" i="29"/>
  <c r="H166" i="41"/>
  <c r="K166" i="41"/>
  <c r="K566" i="41"/>
  <c r="E284" i="41"/>
  <c r="H284" i="41"/>
  <c r="H78" i="29"/>
  <c r="I24" i="29"/>
  <c r="H115" i="29"/>
  <c r="K115" i="29" s="1"/>
  <c r="I166" i="41"/>
  <c r="I568" i="41"/>
  <c r="I318" i="41"/>
  <c r="J318" i="41"/>
  <c r="I566" i="41"/>
  <c r="J125" i="29"/>
  <c r="K125" i="29" s="1"/>
  <c r="H159" i="29"/>
  <c r="J152" i="29"/>
  <c r="K618" i="41"/>
  <c r="J38" i="41"/>
  <c r="E352" i="41"/>
  <c r="J84" i="29"/>
  <c r="K84" i="29" s="1"/>
  <c r="H97" i="41"/>
  <c r="I691" i="41"/>
  <c r="J48" i="29"/>
  <c r="I142" i="29"/>
  <c r="I82" i="29"/>
  <c r="I284" i="41"/>
  <c r="E618" i="41"/>
  <c r="J352" i="41"/>
  <c r="J97" i="41"/>
  <c r="K691" i="41"/>
  <c r="J124" i="29"/>
  <c r="K124" i="29" s="1"/>
  <c r="E568" i="41"/>
  <c r="K568" i="41"/>
  <c r="H318" i="41"/>
  <c r="I618" i="41"/>
  <c r="E97" i="41"/>
  <c r="I294" i="41"/>
  <c r="K400" i="41"/>
  <c r="I400" i="41"/>
  <c r="K294" i="41"/>
  <c r="H400" i="41"/>
  <c r="J68" i="29"/>
  <c r="J350" i="41"/>
  <c r="I30" i="29"/>
  <c r="J42" i="29"/>
  <c r="J151" i="29"/>
  <c r="K151" i="29" s="1"/>
  <c r="H280" i="41"/>
  <c r="K193" i="41"/>
  <c r="J155" i="29"/>
  <c r="K155" i="29" s="1"/>
  <c r="I68" i="29"/>
  <c r="K68" i="29" s="1"/>
  <c r="H350" i="41"/>
  <c r="H30" i="29"/>
  <c r="K30" i="29" s="1"/>
  <c r="I56" i="29"/>
  <c r="K56" i="29" s="1"/>
  <c r="J280" i="41"/>
  <c r="E110" i="41"/>
  <c r="I112" i="29"/>
  <c r="H130" i="29"/>
  <c r="K130" i="29" s="1"/>
  <c r="K350" i="41"/>
  <c r="I23" i="39"/>
  <c r="J23" i="39"/>
  <c r="H23" i="39"/>
  <c r="E193" i="41"/>
  <c r="H110" i="41"/>
  <c r="J193" i="41"/>
  <c r="K110" i="41"/>
  <c r="I110" i="41"/>
  <c r="L10" i="54"/>
  <c r="M10" i="54" s="1"/>
  <c r="D11" i="54"/>
  <c r="E11" i="54" s="1"/>
  <c r="L11" i="54" s="1"/>
  <c r="M11" i="54" s="1"/>
  <c r="C12" i="54"/>
  <c r="H11" i="54"/>
  <c r="I11" i="54"/>
  <c r="H34" i="39"/>
  <c r="J34" i="39"/>
  <c r="I34" i="39"/>
  <c r="K19" i="39"/>
  <c r="H181" i="41"/>
  <c r="J339" i="41"/>
  <c r="H67" i="29"/>
  <c r="K67" i="29" s="1"/>
  <c r="I181" i="41"/>
  <c r="J141" i="29"/>
  <c r="K339" i="41"/>
  <c r="H339" i="41"/>
  <c r="I29" i="39"/>
  <c r="H29" i="39"/>
  <c r="J29" i="39"/>
  <c r="J16" i="39"/>
  <c r="I16" i="39"/>
  <c r="H16" i="39"/>
  <c r="H38" i="41"/>
  <c r="I38" i="41"/>
  <c r="K38" i="41"/>
  <c r="I24" i="39"/>
  <c r="J24" i="39"/>
  <c r="H24" i="39"/>
  <c r="J30" i="39"/>
  <c r="H30" i="39"/>
  <c r="I30" i="39"/>
  <c r="I16" i="29"/>
  <c r="H16" i="29"/>
  <c r="J16" i="29"/>
  <c r="K17" i="39"/>
  <c r="K78" i="29"/>
  <c r="K99" i="29"/>
  <c r="K160" i="29"/>
  <c r="K83" i="29"/>
  <c r="K41" i="29"/>
  <c r="K121" i="29"/>
  <c r="K140" i="29"/>
  <c r="K45" i="29"/>
  <c r="K118" i="29"/>
  <c r="K79" i="29"/>
  <c r="K52" i="29"/>
  <c r="K49" i="29"/>
  <c r="K90" i="29"/>
  <c r="K101" i="29"/>
  <c r="K129" i="29"/>
  <c r="K113" i="29"/>
  <c r="K62" i="29"/>
  <c r="K43" i="29"/>
  <c r="K25" i="29"/>
  <c r="K54" i="29"/>
  <c r="K23" i="29"/>
  <c r="K86" i="29"/>
  <c r="K28" i="39"/>
  <c r="K36" i="29"/>
  <c r="K44" i="29"/>
  <c r="K69" i="29"/>
  <c r="K104" i="29"/>
  <c r="K64" i="29"/>
  <c r="K145" i="29"/>
  <c r="K59" i="29"/>
  <c r="K80" i="29"/>
  <c r="K154" i="29"/>
  <c r="K33" i="39"/>
  <c r="K93" i="29"/>
  <c r="K107" i="29"/>
  <c r="K82" i="29"/>
  <c r="K144" i="29"/>
  <c r="K26" i="29"/>
  <c r="K153" i="29"/>
  <c r="K135" i="29"/>
  <c r="K46" i="29"/>
  <c r="K156" i="29"/>
  <c r="K63" i="29"/>
  <c r="K31" i="39"/>
  <c r="K128" i="29"/>
  <c r="J337" i="41"/>
  <c r="I337" i="41"/>
  <c r="K337" i="41"/>
  <c r="E337" i="41"/>
  <c r="H337" i="41"/>
  <c r="E135" i="41"/>
  <c r="J135" i="41"/>
  <c r="K135" i="41"/>
  <c r="H135" i="41"/>
  <c r="I135" i="41"/>
  <c r="J253" i="41"/>
  <c r="I253" i="41"/>
  <c r="E253" i="41"/>
  <c r="H253" i="41"/>
  <c r="K253" i="41"/>
  <c r="J245" i="41"/>
  <c r="H245" i="41"/>
  <c r="I245" i="41"/>
  <c r="E245" i="41"/>
  <c r="K245" i="41"/>
  <c r="J271" i="41"/>
  <c r="H271" i="41"/>
  <c r="E271" i="41"/>
  <c r="I271" i="41"/>
  <c r="K271" i="41"/>
  <c r="H690" i="41"/>
  <c r="I690" i="41"/>
  <c r="J690" i="41"/>
  <c r="K690" i="41"/>
  <c r="E690" i="41"/>
  <c r="I565" i="41"/>
  <c r="E565" i="41"/>
  <c r="K565" i="41"/>
  <c r="J565" i="41"/>
  <c r="H565" i="41"/>
  <c r="E536" i="41"/>
  <c r="K536" i="41"/>
  <c r="J536" i="41"/>
  <c r="I536" i="41"/>
  <c r="H536" i="41"/>
  <c r="K259" i="41"/>
  <c r="E259" i="41"/>
  <c r="I259" i="41"/>
  <c r="H259" i="41"/>
  <c r="J259" i="41"/>
  <c r="E156" i="41"/>
  <c r="K156" i="41"/>
  <c r="H156" i="41"/>
  <c r="I156" i="41"/>
  <c r="J156" i="41"/>
  <c r="E82" i="41"/>
  <c r="J82" i="41"/>
  <c r="K82" i="41"/>
  <c r="I82" i="41"/>
  <c r="H82" i="41"/>
  <c r="K688" i="41"/>
  <c r="I688" i="41"/>
  <c r="H688" i="41"/>
  <c r="J688" i="41"/>
  <c r="E688" i="41"/>
  <c r="E513" i="41"/>
  <c r="K513" i="41"/>
  <c r="I513" i="41"/>
  <c r="J513" i="41"/>
  <c r="H513" i="41"/>
  <c r="H599" i="41"/>
  <c r="E599" i="41"/>
  <c r="I599" i="41"/>
  <c r="K599" i="41"/>
  <c r="J599" i="41"/>
  <c r="I209" i="41"/>
  <c r="E209" i="41"/>
  <c r="H209" i="41"/>
  <c r="J209" i="41"/>
  <c r="K209" i="41"/>
  <c r="H666" i="41"/>
  <c r="J666" i="41"/>
  <c r="I666" i="41"/>
  <c r="E666" i="41"/>
  <c r="K666" i="41"/>
  <c r="E223" i="41"/>
  <c r="H223" i="41"/>
  <c r="J223" i="41"/>
  <c r="K223" i="41"/>
  <c r="I223" i="41"/>
  <c r="E36" i="41"/>
  <c r="K36" i="41"/>
  <c r="H36" i="41"/>
  <c r="J36" i="41"/>
  <c r="I36" i="41"/>
  <c r="H167" i="41"/>
  <c r="E167" i="41"/>
  <c r="K167" i="41"/>
  <c r="I167" i="41"/>
  <c r="J167" i="41"/>
  <c r="H490" i="41"/>
  <c r="J490" i="41"/>
  <c r="K490" i="41"/>
  <c r="I490" i="41"/>
  <c r="E490" i="41"/>
  <c r="K661" i="41"/>
  <c r="E661" i="41"/>
  <c r="H661" i="41"/>
  <c r="J661" i="41"/>
  <c r="I661" i="41"/>
  <c r="E198" i="41"/>
  <c r="I198" i="41"/>
  <c r="J198" i="41"/>
  <c r="H198" i="41"/>
  <c r="K198" i="41"/>
  <c r="E457" i="41"/>
  <c r="K457" i="41"/>
  <c r="I457" i="41"/>
  <c r="H457" i="41"/>
  <c r="J457" i="41"/>
  <c r="J604" i="41"/>
  <c r="K604" i="41"/>
  <c r="E604" i="41"/>
  <c r="I604" i="41"/>
  <c r="H604" i="41"/>
  <c r="K15" i="41"/>
  <c r="I15" i="41"/>
  <c r="J15" i="41"/>
  <c r="H15" i="41"/>
  <c r="E15" i="41"/>
  <c r="K711" i="41"/>
  <c r="I711" i="41"/>
  <c r="J711" i="41"/>
  <c r="H711" i="41"/>
  <c r="I409" i="41"/>
  <c r="J409" i="41"/>
  <c r="K409" i="41"/>
  <c r="H409" i="41"/>
  <c r="E409" i="41"/>
  <c r="I464" i="41"/>
  <c r="E464" i="41"/>
  <c r="J464" i="41"/>
  <c r="H464" i="41"/>
  <c r="K464" i="41"/>
  <c r="I678" i="41"/>
  <c r="H678" i="41"/>
  <c r="K678" i="41"/>
  <c r="E678" i="41"/>
  <c r="J678" i="41"/>
  <c r="H309" i="41"/>
  <c r="E309" i="41"/>
  <c r="K309" i="41"/>
  <c r="J309" i="41"/>
  <c r="I309" i="41"/>
  <c r="J330" i="41"/>
  <c r="H330" i="41"/>
  <c r="I330" i="41"/>
  <c r="K330" i="41"/>
  <c r="E330" i="41"/>
  <c r="E415" i="41"/>
  <c r="K415" i="41"/>
  <c r="I415" i="41"/>
  <c r="J415" i="41"/>
  <c r="H415" i="41"/>
  <c r="K126" i="41"/>
  <c r="E126" i="41"/>
  <c r="I126" i="41"/>
  <c r="H126" i="41"/>
  <c r="J126" i="41"/>
  <c r="K105" i="29"/>
  <c r="E327" i="41"/>
  <c r="J327" i="41"/>
  <c r="I327" i="41"/>
  <c r="H327" i="41"/>
  <c r="K327" i="41"/>
  <c r="E54" i="41"/>
  <c r="J54" i="41"/>
  <c r="H54" i="41"/>
  <c r="I54" i="41"/>
  <c r="K54" i="41"/>
  <c r="J161" i="41"/>
  <c r="K161" i="41"/>
  <c r="E161" i="41"/>
  <c r="H161" i="41"/>
  <c r="I161" i="41"/>
  <c r="I324" i="41"/>
  <c r="H324" i="41"/>
  <c r="J324" i="41"/>
  <c r="K324" i="41"/>
  <c r="E324" i="41"/>
  <c r="H148" i="41"/>
  <c r="I148" i="41"/>
  <c r="E148" i="41"/>
  <c r="K148" i="41"/>
  <c r="J148" i="41"/>
  <c r="K148" i="29"/>
  <c r="K55" i="29"/>
  <c r="K165" i="29"/>
  <c r="J214" i="41"/>
  <c r="K214" i="41"/>
  <c r="E214" i="41"/>
  <c r="I214" i="41"/>
  <c r="H214" i="41"/>
  <c r="H142" i="41"/>
  <c r="J142" i="41"/>
  <c r="E142" i="41"/>
  <c r="I142" i="41"/>
  <c r="K142" i="41"/>
  <c r="K316" i="41"/>
  <c r="E316" i="41"/>
  <c r="J316" i="41"/>
  <c r="H316" i="41"/>
  <c r="I316" i="41"/>
  <c r="K90" i="41"/>
  <c r="H90" i="41"/>
  <c r="I90" i="41"/>
  <c r="E90" i="41"/>
  <c r="J90" i="41"/>
  <c r="I212" i="41"/>
  <c r="J212" i="41"/>
  <c r="H212" i="41"/>
  <c r="E212" i="41"/>
  <c r="K212" i="41"/>
  <c r="H510" i="41"/>
  <c r="E510" i="41"/>
  <c r="K510" i="41"/>
  <c r="I510" i="41"/>
  <c r="J510" i="41"/>
  <c r="H617" i="41"/>
  <c r="J617" i="41"/>
  <c r="K617" i="41"/>
  <c r="I617" i="41"/>
  <c r="E617" i="41"/>
  <c r="H192" i="41"/>
  <c r="J192" i="41"/>
  <c r="K192" i="41"/>
  <c r="I192" i="41"/>
  <c r="E192" i="41"/>
  <c r="K555" i="41"/>
  <c r="J555" i="41"/>
  <c r="E555" i="41"/>
  <c r="I555" i="41"/>
  <c r="H555" i="41"/>
  <c r="K311" i="41"/>
  <c r="I311" i="41"/>
  <c r="H311" i="41"/>
  <c r="J311" i="41"/>
  <c r="E311" i="41"/>
  <c r="H408" i="41"/>
  <c r="K408" i="41"/>
  <c r="J408" i="41"/>
  <c r="I408" i="41"/>
  <c r="E408" i="41"/>
  <c r="H704" i="41"/>
  <c r="K704" i="41"/>
  <c r="E704" i="41"/>
  <c r="I704" i="41"/>
  <c r="J704" i="41"/>
  <c r="H515" i="41"/>
  <c r="J515" i="41"/>
  <c r="K515" i="41"/>
  <c r="I515" i="41"/>
  <c r="E515" i="41"/>
  <c r="I447" i="41"/>
  <c r="H447" i="41"/>
  <c r="J447" i="41"/>
  <c r="E447" i="41"/>
  <c r="K447" i="41"/>
  <c r="K122" i="29"/>
  <c r="K132" i="29"/>
  <c r="J636" i="41"/>
  <c r="H636" i="41"/>
  <c r="I636" i="41"/>
  <c r="E636" i="41"/>
  <c r="K636" i="41"/>
  <c r="K119" i="29"/>
  <c r="K114" i="29"/>
  <c r="K120" i="29"/>
  <c r="H651" i="41"/>
  <c r="J651" i="41"/>
  <c r="E651" i="41"/>
  <c r="I651" i="41"/>
  <c r="K651" i="41"/>
  <c r="E26" i="41"/>
  <c r="I26" i="41"/>
  <c r="H26" i="41"/>
  <c r="J26" i="41"/>
  <c r="K26" i="41"/>
  <c r="I53" i="41"/>
  <c r="K53" i="41"/>
  <c r="H53" i="41"/>
  <c r="J53" i="41"/>
  <c r="E53" i="41"/>
  <c r="E628" i="41"/>
  <c r="J628" i="41"/>
  <c r="H628" i="41"/>
  <c r="I628" i="41"/>
  <c r="K628" i="41"/>
  <c r="K162" i="29"/>
  <c r="I276" i="41"/>
  <c r="H276" i="41"/>
  <c r="J276" i="41"/>
  <c r="E276" i="41"/>
  <c r="K276" i="41"/>
  <c r="I500" i="41"/>
  <c r="K500" i="41"/>
  <c r="E500" i="41"/>
  <c r="H500" i="41"/>
  <c r="J500" i="41"/>
  <c r="E33" i="41"/>
  <c r="J33" i="41"/>
  <c r="K33" i="41"/>
  <c r="H33" i="41"/>
  <c r="I33" i="41"/>
  <c r="K131" i="41"/>
  <c r="I131" i="41"/>
  <c r="J131" i="41"/>
  <c r="E131" i="41"/>
  <c r="H131" i="41"/>
  <c r="J422" i="41"/>
  <c r="E422" i="41"/>
  <c r="K422" i="41"/>
  <c r="I422" i="41"/>
  <c r="H422" i="41"/>
  <c r="H170" i="41"/>
  <c r="K170" i="41"/>
  <c r="E170" i="41"/>
  <c r="J170" i="41"/>
  <c r="I170" i="41"/>
  <c r="K473" i="41"/>
  <c r="I473" i="41"/>
  <c r="J473" i="41"/>
  <c r="E473" i="41"/>
  <c r="H473" i="41"/>
  <c r="H461" i="41"/>
  <c r="J461" i="41"/>
  <c r="I461" i="41"/>
  <c r="E461" i="41"/>
  <c r="K461" i="41"/>
  <c r="K501" i="41"/>
  <c r="J501" i="41"/>
  <c r="E501" i="41"/>
  <c r="I501" i="41"/>
  <c r="H501" i="41"/>
  <c r="I274" i="41"/>
  <c r="K274" i="41"/>
  <c r="J274" i="41"/>
  <c r="H274" i="41"/>
  <c r="E274" i="41"/>
  <c r="K29" i="41"/>
  <c r="E29" i="41"/>
  <c r="J29" i="41"/>
  <c r="I29" i="41"/>
  <c r="H29" i="41"/>
  <c r="I401" i="41"/>
  <c r="J401" i="41"/>
  <c r="E401" i="41"/>
  <c r="H401" i="41"/>
  <c r="K401" i="41"/>
  <c r="I49" i="41"/>
  <c r="J49" i="41"/>
  <c r="H49" i="41"/>
  <c r="K49" i="41"/>
  <c r="E49" i="41"/>
  <c r="K31" i="29"/>
  <c r="K131" i="29"/>
  <c r="K28" i="29"/>
  <c r="H23" i="41"/>
  <c r="K23" i="41"/>
  <c r="I23" i="41"/>
  <c r="J23" i="41"/>
  <c r="E23" i="41"/>
  <c r="K72" i="41"/>
  <c r="I72" i="41"/>
  <c r="E72" i="41"/>
  <c r="J72" i="41"/>
  <c r="H72" i="41"/>
  <c r="I404" i="41"/>
  <c r="H404" i="41"/>
  <c r="E404" i="41"/>
  <c r="J404" i="41"/>
  <c r="K404" i="41"/>
  <c r="H450" i="41"/>
  <c r="E450" i="41"/>
  <c r="I450" i="41"/>
  <c r="J450" i="41"/>
  <c r="K450" i="41"/>
  <c r="K111" i="29"/>
  <c r="K57" i="29"/>
  <c r="E509" i="41"/>
  <c r="K509" i="41"/>
  <c r="I509" i="41"/>
  <c r="H509" i="41"/>
  <c r="J509" i="41"/>
  <c r="K13" i="41"/>
  <c r="I13" i="41"/>
  <c r="H13" i="41"/>
  <c r="J13" i="41"/>
  <c r="E13" i="41"/>
  <c r="E254" i="41"/>
  <c r="I254" i="41"/>
  <c r="K254" i="41"/>
  <c r="H254" i="41"/>
  <c r="J254" i="41"/>
  <c r="I689" i="41"/>
  <c r="H689" i="41"/>
  <c r="K689" i="41"/>
  <c r="E689" i="41"/>
  <c r="J689" i="41"/>
  <c r="E620" i="41"/>
  <c r="H620" i="41"/>
  <c r="I620" i="41"/>
  <c r="J620" i="41"/>
  <c r="K620" i="41"/>
  <c r="E228" i="41"/>
  <c r="I228" i="41"/>
  <c r="J228" i="41"/>
  <c r="H228" i="41"/>
  <c r="K228" i="41"/>
  <c r="E171" i="41"/>
  <c r="K171" i="41"/>
  <c r="H171" i="41"/>
  <c r="I171" i="41"/>
  <c r="J171" i="41"/>
  <c r="H439" i="41"/>
  <c r="K439" i="41"/>
  <c r="I439" i="41"/>
  <c r="E439" i="41"/>
  <c r="J439" i="41"/>
  <c r="K87" i="29"/>
  <c r="K18" i="29"/>
  <c r="J570" i="41"/>
  <c r="I570" i="41"/>
  <c r="E570" i="41"/>
  <c r="H570" i="41"/>
  <c r="K570" i="41"/>
  <c r="H83" i="41"/>
  <c r="E83" i="41"/>
  <c r="K83" i="41"/>
  <c r="I83" i="41"/>
  <c r="J83" i="41"/>
  <c r="H499" i="41"/>
  <c r="J499" i="41"/>
  <c r="I499" i="41"/>
  <c r="E499" i="41"/>
  <c r="K499" i="41"/>
  <c r="E601" i="41"/>
  <c r="J601" i="41"/>
  <c r="K601" i="41"/>
  <c r="I601" i="41"/>
  <c r="H601" i="41"/>
  <c r="K702" i="41"/>
  <c r="I702" i="41"/>
  <c r="E702" i="41"/>
  <c r="H702" i="41"/>
  <c r="J702" i="41"/>
  <c r="I541" i="41"/>
  <c r="K541" i="41"/>
  <c r="J541" i="41"/>
  <c r="E541" i="41"/>
  <c r="H541" i="41"/>
  <c r="I104" i="41"/>
  <c r="K104" i="41"/>
  <c r="J104" i="41"/>
  <c r="E104" i="41"/>
  <c r="H104" i="41"/>
  <c r="H261" i="41"/>
  <c r="J261" i="41"/>
  <c r="K261" i="41"/>
  <c r="E261" i="41"/>
  <c r="I261" i="41"/>
  <c r="J312" i="41"/>
  <c r="I312" i="41"/>
  <c r="H312" i="41"/>
  <c r="E312" i="41"/>
  <c r="K312" i="41"/>
  <c r="K52" i="41"/>
  <c r="H52" i="41"/>
  <c r="J52" i="41"/>
  <c r="E52" i="41"/>
  <c r="I52" i="41"/>
  <c r="I571" i="41"/>
  <c r="H571" i="41"/>
  <c r="J571" i="41"/>
  <c r="E571" i="41"/>
  <c r="K571" i="41"/>
  <c r="H491" i="41"/>
  <c r="I491" i="41"/>
  <c r="E491" i="41"/>
  <c r="K491" i="41"/>
  <c r="J491" i="41"/>
  <c r="H453" i="41"/>
  <c r="E453" i="41"/>
  <c r="K453" i="41"/>
  <c r="J453" i="41"/>
  <c r="I453" i="41"/>
  <c r="K679" i="41"/>
  <c r="I679" i="41"/>
  <c r="H679" i="41"/>
  <c r="J679" i="41"/>
  <c r="E679" i="41"/>
  <c r="K380" i="41"/>
  <c r="E380" i="41"/>
  <c r="I380" i="41"/>
  <c r="H380" i="41"/>
  <c r="J380" i="41"/>
  <c r="J521" i="41"/>
  <c r="I521" i="41"/>
  <c r="K521" i="41"/>
  <c r="E521" i="41"/>
  <c r="H521" i="41"/>
  <c r="H351" i="41"/>
  <c r="I351" i="41"/>
  <c r="E351" i="41"/>
  <c r="K351" i="41"/>
  <c r="J351" i="41"/>
  <c r="H353" i="41"/>
  <c r="E353" i="41"/>
  <c r="K353" i="41"/>
  <c r="J353" i="41"/>
  <c r="I353" i="41"/>
  <c r="E585" i="41"/>
  <c r="K585" i="41"/>
  <c r="I585" i="41"/>
  <c r="H585" i="41"/>
  <c r="J585" i="41"/>
  <c r="E503" i="41"/>
  <c r="H503" i="41"/>
  <c r="K503" i="41"/>
  <c r="I503" i="41"/>
  <c r="J503" i="41"/>
  <c r="E588" i="41"/>
  <c r="K588" i="41"/>
  <c r="I588" i="41"/>
  <c r="J588" i="41"/>
  <c r="H588" i="41"/>
  <c r="H481" i="41"/>
  <c r="J481" i="41"/>
  <c r="I481" i="41"/>
  <c r="E481" i="41"/>
  <c r="K481" i="41"/>
  <c r="E62" i="41"/>
  <c r="J62" i="41"/>
  <c r="I62" i="41"/>
  <c r="K62" i="41"/>
  <c r="H62" i="41"/>
  <c r="K39" i="29"/>
  <c r="I396" i="41"/>
  <c r="H396" i="41"/>
  <c r="J396" i="41"/>
  <c r="K396" i="41"/>
  <c r="E396" i="41"/>
  <c r="H75" i="41"/>
  <c r="J75" i="41"/>
  <c r="E75" i="41"/>
  <c r="K75" i="41"/>
  <c r="I75" i="41"/>
  <c r="I663" i="41"/>
  <c r="K663" i="41"/>
  <c r="J663" i="41"/>
  <c r="E663" i="41"/>
  <c r="H663" i="41"/>
  <c r="J399" i="41"/>
  <c r="H399" i="41"/>
  <c r="K399" i="41"/>
  <c r="I399" i="41"/>
  <c r="E399" i="41"/>
  <c r="J81" i="41"/>
  <c r="I81" i="41"/>
  <c r="E81" i="41"/>
  <c r="K81" i="41"/>
  <c r="H81" i="41"/>
  <c r="I108" i="41"/>
  <c r="E108" i="41"/>
  <c r="K108" i="41"/>
  <c r="J108" i="41"/>
  <c r="H108" i="41"/>
  <c r="J111" i="41"/>
  <c r="E111" i="41"/>
  <c r="K111" i="41"/>
  <c r="I111" i="41"/>
  <c r="H111" i="41"/>
  <c r="H537" i="41"/>
  <c r="K537" i="41"/>
  <c r="I537" i="41"/>
  <c r="J537" i="41"/>
  <c r="E537" i="41"/>
  <c r="K147" i="29"/>
  <c r="E305" i="41"/>
  <c r="I305" i="41"/>
  <c r="J305" i="41"/>
  <c r="H305" i="41"/>
  <c r="K305" i="41"/>
  <c r="H640" i="41"/>
  <c r="I640" i="41"/>
  <c r="K640" i="41"/>
  <c r="E640" i="41"/>
  <c r="J640" i="41"/>
  <c r="I540" i="41"/>
  <c r="H540" i="41"/>
  <c r="K540" i="41"/>
  <c r="J540" i="41"/>
  <c r="E540" i="41"/>
  <c r="K506" i="41"/>
  <c r="E506" i="41"/>
  <c r="H506" i="41"/>
  <c r="I506" i="41"/>
  <c r="J506" i="41"/>
  <c r="I693" i="41"/>
  <c r="H693" i="41"/>
  <c r="E693" i="41"/>
  <c r="K693" i="41"/>
  <c r="J693" i="41"/>
  <c r="E346" i="41"/>
  <c r="K346" i="41"/>
  <c r="I346" i="41"/>
  <c r="H346" i="41"/>
  <c r="J346" i="41"/>
  <c r="I546" i="41"/>
  <c r="H546" i="41"/>
  <c r="K546" i="41"/>
  <c r="J546" i="41"/>
  <c r="E546" i="41"/>
  <c r="K164" i="41"/>
  <c r="E164" i="41"/>
  <c r="H164" i="41"/>
  <c r="J164" i="41"/>
  <c r="I164" i="41"/>
  <c r="E182" i="41"/>
  <c r="I182" i="41"/>
  <c r="J182" i="41"/>
  <c r="K182" i="41"/>
  <c r="H182" i="41"/>
  <c r="E304" i="41"/>
  <c r="K304" i="41"/>
  <c r="I304" i="41"/>
  <c r="H304" i="41"/>
  <c r="J304" i="41"/>
  <c r="H184" i="41"/>
  <c r="J184" i="41"/>
  <c r="E184" i="41"/>
  <c r="I184" i="41"/>
  <c r="K184" i="41"/>
  <c r="I529" i="41"/>
  <c r="K529" i="41"/>
  <c r="E529" i="41"/>
  <c r="J529" i="41"/>
  <c r="H529" i="41"/>
  <c r="E140" i="41"/>
  <c r="I140" i="41"/>
  <c r="J140" i="41"/>
  <c r="K140" i="41"/>
  <c r="H140" i="41"/>
  <c r="K141" i="29"/>
  <c r="I528" i="41"/>
  <c r="J528" i="41"/>
  <c r="K528" i="41"/>
  <c r="E528" i="41"/>
  <c r="H528" i="41"/>
  <c r="K61" i="29"/>
  <c r="K77" i="29"/>
  <c r="H596" i="41"/>
  <c r="E596" i="41"/>
  <c r="I596" i="41"/>
  <c r="J596" i="41"/>
  <c r="K596" i="41"/>
  <c r="K557" i="41"/>
  <c r="E557" i="41"/>
  <c r="I557" i="41"/>
  <c r="J557" i="41"/>
  <c r="H557" i="41"/>
  <c r="I157" i="41"/>
  <c r="K157" i="41"/>
  <c r="J157" i="41"/>
  <c r="E157" i="41"/>
  <c r="H157" i="41"/>
  <c r="K575" i="41"/>
  <c r="E575" i="41"/>
  <c r="I575" i="41"/>
  <c r="H575" i="41"/>
  <c r="J575" i="41"/>
  <c r="H335" i="41"/>
  <c r="J335" i="41"/>
  <c r="I335" i="41"/>
  <c r="K335" i="41"/>
  <c r="E335" i="41"/>
  <c r="I355" i="41"/>
  <c r="E355" i="41"/>
  <c r="J355" i="41"/>
  <c r="K355" i="41"/>
  <c r="H355" i="41"/>
  <c r="E452" i="41"/>
  <c r="J452" i="41"/>
  <c r="I452" i="41"/>
  <c r="K452" i="41"/>
  <c r="H452" i="41"/>
  <c r="K611" i="41"/>
  <c r="H611" i="41"/>
  <c r="I611" i="41"/>
  <c r="E611" i="41"/>
  <c r="J611" i="41"/>
  <c r="H695" i="41"/>
  <c r="E695" i="41"/>
  <c r="I695" i="41"/>
  <c r="K695" i="41"/>
  <c r="J695" i="41"/>
  <c r="H282" i="41"/>
  <c r="E282" i="41"/>
  <c r="I282" i="41"/>
  <c r="K282" i="41"/>
  <c r="J282" i="41"/>
  <c r="K494" i="41"/>
  <c r="E494" i="41"/>
  <c r="H494" i="41"/>
  <c r="I494" i="41"/>
  <c r="J494" i="41"/>
  <c r="K458" i="41"/>
  <c r="J458" i="41"/>
  <c r="E458" i="41"/>
  <c r="I458" i="41"/>
  <c r="H458" i="41"/>
  <c r="I74" i="41"/>
  <c r="J74" i="41"/>
  <c r="E74" i="41"/>
  <c r="K74" i="41"/>
  <c r="H74" i="41"/>
  <c r="I563" i="41"/>
  <c r="J563" i="41"/>
  <c r="H563" i="41"/>
  <c r="E563" i="41"/>
  <c r="K563" i="41"/>
  <c r="H272" i="41"/>
  <c r="J272" i="41"/>
  <c r="E272" i="41"/>
  <c r="K272" i="41"/>
  <c r="I272" i="41"/>
  <c r="K387" i="41"/>
  <c r="E387" i="41"/>
  <c r="H387" i="41"/>
  <c r="J387" i="41"/>
  <c r="I387" i="41"/>
  <c r="J130" i="41"/>
  <c r="K130" i="41"/>
  <c r="E130" i="41"/>
  <c r="H130" i="41"/>
  <c r="I130" i="41"/>
  <c r="K187" i="41"/>
  <c r="E187" i="41"/>
  <c r="I187" i="41"/>
  <c r="J187" i="41"/>
  <c r="H187" i="41"/>
  <c r="I239" i="41"/>
  <c r="H239" i="41"/>
  <c r="E239" i="41"/>
  <c r="J239" i="41"/>
  <c r="K239" i="41"/>
  <c r="I600" i="41"/>
  <c r="E600" i="41"/>
  <c r="H600" i="41"/>
  <c r="K600" i="41"/>
  <c r="J600" i="41"/>
  <c r="K196" i="41"/>
  <c r="H196" i="41"/>
  <c r="J196" i="41"/>
  <c r="E196" i="41"/>
  <c r="I196" i="41"/>
  <c r="I686" i="41"/>
  <c r="E686" i="41"/>
  <c r="K686" i="41"/>
  <c r="J686" i="41"/>
  <c r="H686" i="41"/>
  <c r="K152" i="41"/>
  <c r="I152" i="41"/>
  <c r="E152" i="41"/>
  <c r="J152" i="41"/>
  <c r="H152" i="41"/>
  <c r="K561" i="41"/>
  <c r="H561" i="41"/>
  <c r="E561" i="41"/>
  <c r="I561" i="41"/>
  <c r="J561" i="41"/>
  <c r="K47" i="29"/>
  <c r="K53" i="29"/>
  <c r="I647" i="41"/>
  <c r="E647" i="41"/>
  <c r="J647" i="41"/>
  <c r="K647" i="41"/>
  <c r="H647" i="41"/>
  <c r="I377" i="41"/>
  <c r="K377" i="41"/>
  <c r="H377" i="41"/>
  <c r="J377" i="41"/>
  <c r="E377" i="41"/>
  <c r="J260" i="41"/>
  <c r="H260" i="41"/>
  <c r="K260" i="41"/>
  <c r="I260" i="41"/>
  <c r="E260" i="41"/>
  <c r="J31" i="41"/>
  <c r="K31" i="41"/>
  <c r="E31" i="41"/>
  <c r="I31" i="41"/>
  <c r="H31" i="41"/>
  <c r="H440" i="41"/>
  <c r="I440" i="41"/>
  <c r="E440" i="41"/>
  <c r="J440" i="41"/>
  <c r="K440" i="41"/>
  <c r="J226" i="41"/>
  <c r="E226" i="41"/>
  <c r="K226" i="41"/>
  <c r="H226" i="41"/>
  <c r="I226" i="41"/>
  <c r="J91" i="41"/>
  <c r="H91" i="41"/>
  <c r="K91" i="41"/>
  <c r="E91" i="41"/>
  <c r="I91" i="41"/>
  <c r="J662" i="41"/>
  <c r="E662" i="41"/>
  <c r="I662" i="41"/>
  <c r="K662" i="41"/>
  <c r="H662" i="41"/>
  <c r="H68" i="41"/>
  <c r="E68" i="41"/>
  <c r="I68" i="41"/>
  <c r="J68" i="41"/>
  <c r="K68" i="41"/>
  <c r="E664" i="41"/>
  <c r="K664" i="41"/>
  <c r="I664" i="41"/>
  <c r="H664" i="41"/>
  <c r="J664" i="41"/>
  <c r="E655" i="41"/>
  <c r="K655" i="41"/>
  <c r="I655" i="41"/>
  <c r="J655" i="41"/>
  <c r="H655" i="41"/>
  <c r="K102" i="29"/>
  <c r="K58" i="29"/>
  <c r="H455" i="41"/>
  <c r="I455" i="41"/>
  <c r="J455" i="41"/>
  <c r="E455" i="41"/>
  <c r="K455" i="41"/>
  <c r="J405" i="41"/>
  <c r="I405" i="41"/>
  <c r="K405" i="41"/>
  <c r="E405" i="41"/>
  <c r="H405" i="41"/>
  <c r="H446" i="41"/>
  <c r="E446" i="41"/>
  <c r="J446" i="41"/>
  <c r="K446" i="41"/>
  <c r="I446" i="41"/>
  <c r="K110" i="29"/>
  <c r="K161" i="29"/>
  <c r="K112" i="29"/>
  <c r="K92" i="29"/>
  <c r="K677" i="41"/>
  <c r="E677" i="41"/>
  <c r="I677" i="41"/>
  <c r="J677" i="41"/>
  <c r="H677" i="41"/>
  <c r="E383" i="41"/>
  <c r="H383" i="41"/>
  <c r="K383" i="41"/>
  <c r="I383" i="41"/>
  <c r="J383" i="41"/>
  <c r="E369" i="41"/>
  <c r="K369" i="41"/>
  <c r="H369" i="41"/>
  <c r="J369" i="41"/>
  <c r="I369" i="41"/>
  <c r="E675" i="41"/>
  <c r="H675" i="41"/>
  <c r="I675" i="41"/>
  <c r="J675" i="41"/>
  <c r="K675" i="41"/>
  <c r="J524" i="41"/>
  <c r="H524" i="41"/>
  <c r="K524" i="41"/>
  <c r="I524" i="41"/>
  <c r="E524" i="41"/>
  <c r="J371" i="41"/>
  <c r="E371" i="41"/>
  <c r="I371" i="41"/>
  <c r="H371" i="41"/>
  <c r="K371" i="41"/>
  <c r="I18" i="41"/>
  <c r="E18" i="41"/>
  <c r="K18" i="41"/>
  <c r="J18" i="41"/>
  <c r="H18" i="41"/>
  <c r="E101" i="41"/>
  <c r="I101" i="41"/>
  <c r="J101" i="41"/>
  <c r="K101" i="41"/>
  <c r="H101" i="41"/>
  <c r="H208" i="41"/>
  <c r="I208" i="41"/>
  <c r="E208" i="41"/>
  <c r="J208" i="41"/>
  <c r="K208" i="41"/>
  <c r="J659" i="41"/>
  <c r="E659" i="41"/>
  <c r="K659" i="41"/>
  <c r="I659" i="41"/>
  <c r="H659" i="41"/>
  <c r="J106" i="41"/>
  <c r="H106" i="41"/>
  <c r="K106" i="41"/>
  <c r="I106" i="41"/>
  <c r="E106" i="41"/>
  <c r="E582" i="41"/>
  <c r="I582" i="41"/>
  <c r="H582" i="41"/>
  <c r="K582" i="41"/>
  <c r="J582" i="41"/>
  <c r="I55" i="41"/>
  <c r="J55" i="41"/>
  <c r="E55" i="41"/>
  <c r="H55" i="41"/>
  <c r="K55" i="41"/>
  <c r="J231" i="41"/>
  <c r="K231" i="41"/>
  <c r="E231" i="41"/>
  <c r="I231" i="41"/>
  <c r="H231" i="41"/>
  <c r="H489" i="41"/>
  <c r="E489" i="41"/>
  <c r="J489" i="41"/>
  <c r="K489" i="41"/>
  <c r="I489" i="41"/>
  <c r="K79" i="41"/>
  <c r="J79" i="41"/>
  <c r="H79" i="41"/>
  <c r="E79" i="41"/>
  <c r="I79" i="41"/>
  <c r="J639" i="41"/>
  <c r="I639" i="41"/>
  <c r="H639" i="41"/>
  <c r="K639" i="41"/>
  <c r="E639" i="41"/>
  <c r="H143" i="41"/>
  <c r="K143" i="41"/>
  <c r="I143" i="41"/>
  <c r="E143" i="41"/>
  <c r="J143" i="41"/>
  <c r="K696" i="41"/>
  <c r="J696" i="41"/>
  <c r="I696" i="41"/>
  <c r="E696" i="41"/>
  <c r="H696" i="41"/>
  <c r="E136" i="41"/>
  <c r="J136" i="41"/>
  <c r="I136" i="41"/>
  <c r="K136" i="41"/>
  <c r="H136" i="41"/>
  <c r="I32" i="41"/>
  <c r="H32" i="41"/>
  <c r="K32" i="41"/>
  <c r="E32" i="41"/>
  <c r="J32" i="41"/>
  <c r="E710" i="41"/>
  <c r="I710" i="41"/>
  <c r="K710" i="41"/>
  <c r="J710" i="41"/>
  <c r="H710" i="41"/>
  <c r="J657" i="41"/>
  <c r="I657" i="41"/>
  <c r="E657" i="41"/>
  <c r="H657" i="41"/>
  <c r="K657" i="41"/>
  <c r="I285" i="41"/>
  <c r="J285" i="41"/>
  <c r="H285" i="41"/>
  <c r="E285" i="41"/>
  <c r="K285" i="41"/>
  <c r="H115" i="41"/>
  <c r="K115" i="41"/>
  <c r="I115" i="41"/>
  <c r="E115" i="41"/>
  <c r="J115" i="41"/>
  <c r="K597" i="41"/>
  <c r="H597" i="41"/>
  <c r="E597" i="41"/>
  <c r="J597" i="41"/>
  <c r="I597" i="41"/>
  <c r="H671" i="41"/>
  <c r="I671" i="41"/>
  <c r="K671" i="41"/>
  <c r="J671" i="41"/>
  <c r="E671" i="41"/>
  <c r="I391" i="41"/>
  <c r="H391" i="41"/>
  <c r="J391" i="41"/>
  <c r="E391" i="41"/>
  <c r="K391" i="41"/>
  <c r="K326" i="41"/>
  <c r="J326" i="41"/>
  <c r="H326" i="41"/>
  <c r="I326" i="41"/>
  <c r="E326" i="41"/>
  <c r="J30" i="41"/>
  <c r="H30" i="41"/>
  <c r="E30" i="41"/>
  <c r="K30" i="41"/>
  <c r="I30" i="41"/>
  <c r="E199" i="41"/>
  <c r="K199" i="41"/>
  <c r="J199" i="41"/>
  <c r="I199" i="41"/>
  <c r="H199" i="41"/>
  <c r="I474" i="41"/>
  <c r="J474" i="41"/>
  <c r="E474" i="41"/>
  <c r="H474" i="41"/>
  <c r="K474" i="41"/>
  <c r="H296" i="41"/>
  <c r="J296" i="41"/>
  <c r="K296" i="41"/>
  <c r="E296" i="41"/>
  <c r="I296" i="41"/>
  <c r="I554" i="41"/>
  <c r="J554" i="41"/>
  <c r="H554" i="41"/>
  <c r="E554" i="41"/>
  <c r="K554" i="41"/>
  <c r="E516" i="41"/>
  <c r="H516" i="41"/>
  <c r="K516" i="41"/>
  <c r="I516" i="41"/>
  <c r="J516" i="41"/>
  <c r="E496" i="41"/>
  <c r="K496" i="41"/>
  <c r="I496" i="41"/>
  <c r="J496" i="41"/>
  <c r="H496" i="41"/>
  <c r="J162" i="41"/>
  <c r="E162" i="41"/>
  <c r="I162" i="41"/>
  <c r="K162" i="41"/>
  <c r="H162" i="41"/>
  <c r="J47" i="41"/>
  <c r="I47" i="41"/>
  <c r="K47" i="41"/>
  <c r="E47" i="41"/>
  <c r="H47" i="41"/>
  <c r="J434" i="41"/>
  <c r="H434" i="41"/>
  <c r="K434" i="41"/>
  <c r="I434" i="41"/>
  <c r="E434" i="41"/>
  <c r="K634" i="41"/>
  <c r="J634" i="41"/>
  <c r="H634" i="41"/>
  <c r="I634" i="41"/>
  <c r="E634" i="41"/>
  <c r="K436" i="41"/>
  <c r="H436" i="41"/>
  <c r="E436" i="41"/>
  <c r="I436" i="41"/>
  <c r="J436" i="41"/>
  <c r="J385" i="41"/>
  <c r="K385" i="41"/>
  <c r="H385" i="41"/>
  <c r="E385" i="41"/>
  <c r="I385" i="41"/>
  <c r="I21" i="41"/>
  <c r="K21" i="41"/>
  <c r="J21" i="41"/>
  <c r="E21" i="41"/>
  <c r="H21" i="41"/>
  <c r="K100" i="41"/>
  <c r="J100" i="41"/>
  <c r="H100" i="41"/>
  <c r="E100" i="41"/>
  <c r="I100" i="41"/>
  <c r="E388" i="41"/>
  <c r="I388" i="41"/>
  <c r="J388" i="41"/>
  <c r="H388" i="41"/>
  <c r="K388" i="41"/>
  <c r="I63" i="41"/>
  <c r="K63" i="41"/>
  <c r="J63" i="41"/>
  <c r="E63" i="41"/>
  <c r="H63" i="41"/>
  <c r="K539" i="41"/>
  <c r="E539" i="41"/>
  <c r="J539" i="41"/>
  <c r="I539" i="41"/>
  <c r="H539" i="41"/>
  <c r="E631" i="41"/>
  <c r="J631" i="41"/>
  <c r="I631" i="41"/>
  <c r="H631" i="41"/>
  <c r="K631" i="41"/>
  <c r="H627" i="41"/>
  <c r="J627" i="41"/>
  <c r="E627" i="41"/>
  <c r="K627" i="41"/>
  <c r="I627" i="41"/>
  <c r="H178" i="41"/>
  <c r="E178" i="41"/>
  <c r="J178" i="41"/>
  <c r="K178" i="41"/>
  <c r="I178" i="41"/>
  <c r="H466" i="41"/>
  <c r="K466" i="41"/>
  <c r="J466" i="41"/>
  <c r="I466" i="41"/>
  <c r="E466" i="41"/>
  <c r="J60" i="41"/>
  <c r="K60" i="41"/>
  <c r="E60" i="41"/>
  <c r="H60" i="41"/>
  <c r="I60" i="41"/>
  <c r="K220" i="41"/>
  <c r="J220" i="41"/>
  <c r="I220" i="41"/>
  <c r="E220" i="41"/>
  <c r="H220" i="41"/>
  <c r="J292" i="41"/>
  <c r="E292" i="41"/>
  <c r="K292" i="41"/>
  <c r="I292" i="41"/>
  <c r="H292" i="41"/>
  <c r="K386" i="41"/>
  <c r="J386" i="41"/>
  <c r="H386" i="41"/>
  <c r="E386" i="41"/>
  <c r="I386" i="41"/>
  <c r="J150" i="41"/>
  <c r="E150" i="41"/>
  <c r="H150" i="41"/>
  <c r="K150" i="41"/>
  <c r="I150" i="41"/>
  <c r="H299" i="41"/>
  <c r="E299" i="41"/>
  <c r="I299" i="41"/>
  <c r="K299" i="41"/>
  <c r="J299" i="41"/>
  <c r="I701" i="41"/>
  <c r="K701" i="41"/>
  <c r="J701" i="41"/>
  <c r="E701" i="41"/>
  <c r="H701" i="41"/>
  <c r="J218" i="41"/>
  <c r="I218" i="41"/>
  <c r="K218" i="41"/>
  <c r="H218" i="41"/>
  <c r="E218" i="41"/>
  <c r="K606" i="41"/>
  <c r="E606" i="41"/>
  <c r="H606" i="41"/>
  <c r="I606" i="41"/>
  <c r="J606" i="41"/>
  <c r="J648" i="41"/>
  <c r="H648" i="41"/>
  <c r="K648" i="41"/>
  <c r="I648" i="41"/>
  <c r="E648" i="41"/>
  <c r="J421" i="41"/>
  <c r="I421" i="41"/>
  <c r="E421" i="41"/>
  <c r="K421" i="41"/>
  <c r="H421" i="41"/>
  <c r="K146" i="41"/>
  <c r="I146" i="41"/>
  <c r="H146" i="41"/>
  <c r="J146" i="41"/>
  <c r="E146" i="41"/>
  <c r="E203" i="41"/>
  <c r="I203" i="41"/>
  <c r="K203" i="41"/>
  <c r="H203" i="41"/>
  <c r="J203" i="41"/>
  <c r="J649" i="41"/>
  <c r="E649" i="41"/>
  <c r="K649" i="41"/>
  <c r="H649" i="41"/>
  <c r="I649" i="41"/>
  <c r="K370" i="41"/>
  <c r="J370" i="41"/>
  <c r="H370" i="41"/>
  <c r="I370" i="41"/>
  <c r="E370" i="41"/>
  <c r="E577" i="41"/>
  <c r="H577" i="41"/>
  <c r="I577" i="41"/>
  <c r="K577" i="41"/>
  <c r="J577" i="41"/>
  <c r="K493" i="41"/>
  <c r="E493" i="41"/>
  <c r="J493" i="41"/>
  <c r="H493" i="41"/>
  <c r="I493" i="41"/>
  <c r="K134" i="41"/>
  <c r="I134" i="41"/>
  <c r="H134" i="41"/>
  <c r="J134" i="41"/>
  <c r="E134" i="41"/>
  <c r="I160" i="41"/>
  <c r="J160" i="41"/>
  <c r="E160" i="41"/>
  <c r="K160" i="41"/>
  <c r="H160" i="41"/>
  <c r="I159" i="41"/>
  <c r="J159" i="41"/>
  <c r="E159" i="41"/>
  <c r="K159" i="41"/>
  <c r="H159" i="41"/>
  <c r="H429" i="41"/>
  <c r="K429" i="41"/>
  <c r="E429" i="41"/>
  <c r="I429" i="41"/>
  <c r="J429" i="41"/>
  <c r="K40" i="41"/>
  <c r="E40" i="41"/>
  <c r="H40" i="41"/>
  <c r="J40" i="41"/>
  <c r="I40" i="41"/>
  <c r="K28" i="41"/>
  <c r="H28" i="41"/>
  <c r="I28" i="41"/>
  <c r="J28" i="41"/>
  <c r="E28" i="41"/>
  <c r="J642" i="41"/>
  <c r="I642" i="41"/>
  <c r="K642" i="41"/>
  <c r="E642" i="41"/>
  <c r="H642" i="41"/>
  <c r="E674" i="41"/>
  <c r="J674" i="41"/>
  <c r="I674" i="41"/>
  <c r="K674" i="41"/>
  <c r="H674" i="41"/>
  <c r="E328" i="41"/>
  <c r="H328" i="41"/>
  <c r="K328" i="41"/>
  <c r="J328" i="41"/>
  <c r="I328" i="41"/>
  <c r="K242" i="41"/>
  <c r="E242" i="41"/>
  <c r="I242" i="41"/>
  <c r="H242" i="41"/>
  <c r="J242" i="41"/>
  <c r="K394" i="41"/>
  <c r="H394" i="41"/>
  <c r="J394" i="41"/>
  <c r="I394" i="41"/>
  <c r="E394" i="41"/>
  <c r="I508" i="41"/>
  <c r="H508" i="41"/>
  <c r="E508" i="41"/>
  <c r="J508" i="41"/>
  <c r="K508" i="41"/>
  <c r="J390" i="41"/>
  <c r="I390" i="41"/>
  <c r="K390" i="41"/>
  <c r="H390" i="41"/>
  <c r="E390" i="41"/>
  <c r="K147" i="41"/>
  <c r="I147" i="41"/>
  <c r="E147" i="41"/>
  <c r="H147" i="41"/>
  <c r="J147" i="41"/>
  <c r="E132" i="41"/>
  <c r="H132" i="41"/>
  <c r="K132" i="41"/>
  <c r="J132" i="41"/>
  <c r="I132" i="41"/>
  <c r="E549" i="41"/>
  <c r="K549" i="41"/>
  <c r="J549" i="41"/>
  <c r="I549" i="41"/>
  <c r="H549" i="41"/>
  <c r="J363" i="41"/>
  <c r="H363" i="41"/>
  <c r="I363" i="41"/>
  <c r="K363" i="41"/>
  <c r="E363" i="41"/>
  <c r="J298" i="41"/>
  <c r="K298" i="41"/>
  <c r="E298" i="41"/>
  <c r="H298" i="41"/>
  <c r="I298" i="41"/>
  <c r="E22" i="41"/>
  <c r="J22" i="41"/>
  <c r="K22" i="41"/>
  <c r="H22" i="41"/>
  <c r="I22" i="41"/>
  <c r="H407" i="41"/>
  <c r="J407" i="41"/>
  <c r="I407" i="41"/>
  <c r="K407" i="41"/>
  <c r="E407" i="41"/>
  <c r="J622" i="41"/>
  <c r="I622" i="41"/>
  <c r="H622" i="41"/>
  <c r="K622" i="41"/>
  <c r="E622" i="41"/>
  <c r="H257" i="41"/>
  <c r="K257" i="41"/>
  <c r="E257" i="41"/>
  <c r="J257" i="41"/>
  <c r="I257" i="41"/>
  <c r="H483" i="41"/>
  <c r="I483" i="41"/>
  <c r="K483" i="41"/>
  <c r="J483" i="41"/>
  <c r="E483" i="41"/>
  <c r="J267" i="41"/>
  <c r="K267" i="41"/>
  <c r="I267" i="41"/>
  <c r="E267" i="41"/>
  <c r="H267" i="41"/>
  <c r="J120" i="41"/>
  <c r="K120" i="41"/>
  <c r="E120" i="41"/>
  <c r="H120" i="41"/>
  <c r="I120" i="41"/>
  <c r="H173" i="41"/>
  <c r="J173" i="41"/>
  <c r="K173" i="41"/>
  <c r="E173" i="41"/>
  <c r="I173" i="41"/>
  <c r="J307" i="41"/>
  <c r="I307" i="41"/>
  <c r="H307" i="41"/>
  <c r="E307" i="41"/>
  <c r="K307" i="41"/>
  <c r="J456" i="41"/>
  <c r="H456" i="41"/>
  <c r="I456" i="41"/>
  <c r="K456" i="41"/>
  <c r="E456" i="41"/>
  <c r="J58" i="41"/>
  <c r="K58" i="41"/>
  <c r="I58" i="41"/>
  <c r="E58" i="41"/>
  <c r="H58" i="41"/>
  <c r="K480" i="41"/>
  <c r="H480" i="41"/>
  <c r="I480" i="41"/>
  <c r="J480" i="41"/>
  <c r="E480" i="41"/>
  <c r="K293" i="41"/>
  <c r="J293" i="41"/>
  <c r="I293" i="41"/>
  <c r="H293" i="41"/>
  <c r="E293" i="41"/>
  <c r="H589" i="41"/>
  <c r="E589" i="41"/>
  <c r="K589" i="41"/>
  <c r="I589" i="41"/>
  <c r="J589" i="41"/>
  <c r="H609" i="41"/>
  <c r="E609" i="41"/>
  <c r="J609" i="41"/>
  <c r="I609" i="41"/>
  <c r="K609" i="41"/>
  <c r="I465" i="41"/>
  <c r="E465" i="41"/>
  <c r="K465" i="41"/>
  <c r="H465" i="41"/>
  <c r="J465" i="41"/>
  <c r="I584" i="41"/>
  <c r="H584" i="41"/>
  <c r="J584" i="41"/>
  <c r="E584" i="41"/>
  <c r="K584" i="41"/>
  <c r="K594" i="41"/>
  <c r="H594" i="41"/>
  <c r="J594" i="41"/>
  <c r="E594" i="41"/>
  <c r="I594" i="41"/>
  <c r="J581" i="41"/>
  <c r="E581" i="41"/>
  <c r="H581" i="41"/>
  <c r="I581" i="41"/>
  <c r="K581" i="41"/>
  <c r="I222" i="41"/>
  <c r="E222" i="41"/>
  <c r="K222" i="41"/>
  <c r="H222" i="41"/>
  <c r="J222" i="41"/>
  <c r="E207" i="41"/>
  <c r="H207" i="41"/>
  <c r="K207" i="41"/>
  <c r="J207" i="41"/>
  <c r="I207" i="41"/>
  <c r="I67" i="41"/>
  <c r="K67" i="41"/>
  <c r="E67" i="41"/>
  <c r="J67" i="41"/>
  <c r="H67" i="41"/>
  <c r="J331" i="41"/>
  <c r="E331" i="41"/>
  <c r="H331" i="41"/>
  <c r="I331" i="41"/>
  <c r="K331" i="41"/>
  <c r="E511" i="41"/>
  <c r="J511" i="41"/>
  <c r="H511" i="41"/>
  <c r="I511" i="41"/>
  <c r="K511" i="41"/>
  <c r="K660" i="41"/>
  <c r="I660" i="41"/>
  <c r="J660" i="41"/>
  <c r="H660" i="41"/>
  <c r="E660" i="41"/>
  <c r="H365" i="41"/>
  <c r="K365" i="41"/>
  <c r="I365" i="41"/>
  <c r="E365" i="41"/>
  <c r="J365" i="41"/>
  <c r="I46" i="41"/>
  <c r="H46" i="41"/>
  <c r="J46" i="41"/>
  <c r="K46" i="41"/>
  <c r="E46" i="41"/>
  <c r="I241" i="41"/>
  <c r="J241" i="41"/>
  <c r="H241" i="41"/>
  <c r="E241" i="41"/>
  <c r="K241" i="41"/>
  <c r="H475" i="41"/>
  <c r="E475" i="41"/>
  <c r="I475" i="41"/>
  <c r="K475" i="41"/>
  <c r="J475" i="41"/>
  <c r="K129" i="41"/>
  <c r="J129" i="41"/>
  <c r="I129" i="41"/>
  <c r="H129" i="41"/>
  <c r="E129" i="41"/>
  <c r="K24" i="41"/>
  <c r="E24" i="41"/>
  <c r="H24" i="41"/>
  <c r="I24" i="41"/>
  <c r="J24" i="41"/>
  <c r="H441" i="41"/>
  <c r="I441" i="41"/>
  <c r="J441" i="41"/>
  <c r="E441" i="41"/>
  <c r="K441" i="41"/>
  <c r="J586" i="41"/>
  <c r="I586" i="41"/>
  <c r="K586" i="41"/>
  <c r="E586" i="41"/>
  <c r="H586" i="41"/>
  <c r="I614" i="41"/>
  <c r="K614" i="41"/>
  <c r="H614" i="41"/>
  <c r="E614" i="41"/>
  <c r="J614" i="41"/>
  <c r="K85" i="41"/>
  <c r="H85" i="41"/>
  <c r="I85" i="41"/>
  <c r="J85" i="41"/>
  <c r="E85" i="41"/>
  <c r="I359" i="41"/>
  <c r="H359" i="41"/>
  <c r="K359" i="41"/>
  <c r="E359" i="41"/>
  <c r="J359" i="41"/>
  <c r="I354" i="41"/>
  <c r="J354" i="41"/>
  <c r="E354" i="41"/>
  <c r="K354" i="41"/>
  <c r="H354" i="41"/>
  <c r="E583" i="41"/>
  <c r="K583" i="41"/>
  <c r="I583" i="41"/>
  <c r="J583" i="41"/>
  <c r="H583" i="41"/>
  <c r="E109" i="41"/>
  <c r="H109" i="41"/>
  <c r="I109" i="41"/>
  <c r="J109" i="41"/>
  <c r="K109" i="41"/>
  <c r="J552" i="41"/>
  <c r="H552" i="41"/>
  <c r="I552" i="41"/>
  <c r="K552" i="41"/>
  <c r="E552" i="41"/>
  <c r="E252" i="41"/>
  <c r="H252" i="41"/>
  <c r="J252" i="41"/>
  <c r="K252" i="41"/>
  <c r="I252" i="41"/>
  <c r="J395" i="41"/>
  <c r="E395" i="41"/>
  <c r="I395" i="41"/>
  <c r="H395" i="41"/>
  <c r="K395" i="41"/>
  <c r="E392" i="41"/>
  <c r="J392" i="41"/>
  <c r="K392" i="41"/>
  <c r="I392" i="41"/>
  <c r="H392" i="41"/>
  <c r="I35" i="41"/>
  <c r="H35" i="41"/>
  <c r="E35" i="41"/>
  <c r="K35" i="41"/>
  <c r="J35" i="41"/>
  <c r="I188" i="41"/>
  <c r="K188" i="41"/>
  <c r="H188" i="41"/>
  <c r="J188" i="41"/>
  <c r="E188" i="41"/>
  <c r="J398" i="41"/>
  <c r="E398" i="41"/>
  <c r="H398" i="41"/>
  <c r="K398" i="41"/>
  <c r="I398" i="41"/>
  <c r="E302" i="41"/>
  <c r="I302" i="41"/>
  <c r="K302" i="41"/>
  <c r="H302" i="41"/>
  <c r="J302" i="41"/>
  <c r="K512" i="41"/>
  <c r="I512" i="41"/>
  <c r="E512" i="41"/>
  <c r="H512" i="41"/>
  <c r="J512" i="41"/>
  <c r="E626" i="41"/>
  <c r="I626" i="41"/>
  <c r="K626" i="41"/>
  <c r="H626" i="41"/>
  <c r="J626" i="41"/>
  <c r="H698" i="41"/>
  <c r="J698" i="41"/>
  <c r="E698" i="41"/>
  <c r="I698" i="41"/>
  <c r="K698" i="41"/>
  <c r="E48" i="41"/>
  <c r="I48" i="41"/>
  <c r="J48" i="41"/>
  <c r="K48" i="41"/>
  <c r="H48" i="41"/>
  <c r="J602" i="41"/>
  <c r="H602" i="41"/>
  <c r="K602" i="41"/>
  <c r="E602" i="41"/>
  <c r="I602" i="41"/>
  <c r="I250" i="41"/>
  <c r="E250" i="41"/>
  <c r="J250" i="41"/>
  <c r="K250" i="41"/>
  <c r="H250" i="41"/>
  <c r="K227" i="41"/>
  <c r="J227" i="41"/>
  <c r="E227" i="41"/>
  <c r="H227" i="41"/>
  <c r="I227" i="41"/>
  <c r="H306" i="41"/>
  <c r="E306" i="41"/>
  <c r="I306" i="41"/>
  <c r="J306" i="41"/>
  <c r="K306" i="41"/>
  <c r="K544" i="41"/>
  <c r="J544" i="41"/>
  <c r="E544" i="41"/>
  <c r="I544" i="41"/>
  <c r="H544" i="41"/>
  <c r="H448" i="41"/>
  <c r="E448" i="41"/>
  <c r="I448" i="41"/>
  <c r="J448" i="41"/>
  <c r="K448" i="41"/>
  <c r="I275" i="41"/>
  <c r="E275" i="41"/>
  <c r="K275" i="41"/>
  <c r="J275" i="41"/>
  <c r="H275" i="41"/>
  <c r="I251" i="41"/>
  <c r="K251" i="41"/>
  <c r="H251" i="41"/>
  <c r="J251" i="41"/>
  <c r="E251" i="41"/>
  <c r="H684" i="41"/>
  <c r="E684" i="41"/>
  <c r="J684" i="41"/>
  <c r="I684" i="41"/>
  <c r="K684" i="41"/>
  <c r="I315" i="41"/>
  <c r="H315" i="41"/>
  <c r="K315" i="41"/>
  <c r="J315" i="41"/>
  <c r="E315" i="41"/>
  <c r="J262" i="41"/>
  <c r="I262" i="41"/>
  <c r="K262" i="41"/>
  <c r="H262" i="41"/>
  <c r="E262" i="41"/>
  <c r="I507" i="41"/>
  <c r="K507" i="41"/>
  <c r="J507" i="41"/>
  <c r="E507" i="41"/>
  <c r="H507" i="41"/>
  <c r="K612" i="41"/>
  <c r="E612" i="41"/>
  <c r="H612" i="41"/>
  <c r="I612" i="41"/>
  <c r="J612" i="41"/>
  <c r="I325" i="41"/>
  <c r="J325" i="41"/>
  <c r="K325" i="41"/>
  <c r="H325" i="41"/>
  <c r="E325" i="41"/>
  <c r="K109" i="29"/>
  <c r="H197" i="41"/>
  <c r="K197" i="41"/>
  <c r="I197" i="41"/>
  <c r="J197" i="41"/>
  <c r="E197" i="41"/>
  <c r="H366" i="41"/>
  <c r="K366" i="41"/>
  <c r="E366" i="41"/>
  <c r="J366" i="41"/>
  <c r="I366" i="41"/>
  <c r="H73" i="41"/>
  <c r="K73" i="41"/>
  <c r="I73" i="41"/>
  <c r="E73" i="41"/>
  <c r="J73" i="41"/>
  <c r="K486" i="41"/>
  <c r="E486" i="41"/>
  <c r="J486" i="41"/>
  <c r="I486" i="41"/>
  <c r="H486" i="41"/>
  <c r="H303" i="41"/>
  <c r="I303" i="41"/>
  <c r="K303" i="41"/>
  <c r="J303" i="41"/>
  <c r="E303" i="41"/>
  <c r="I86" i="41"/>
  <c r="K86" i="41"/>
  <c r="E86" i="41"/>
  <c r="J86" i="41"/>
  <c r="H86" i="41"/>
  <c r="E653" i="41"/>
  <c r="I653" i="41"/>
  <c r="H653" i="41"/>
  <c r="K653" i="41"/>
  <c r="J653" i="41"/>
  <c r="H569" i="41"/>
  <c r="K569" i="41"/>
  <c r="J569" i="41"/>
  <c r="I569" i="41"/>
  <c r="E569" i="41"/>
  <c r="E629" i="41"/>
  <c r="K629" i="41"/>
  <c r="H629" i="41"/>
  <c r="J629" i="41"/>
  <c r="I629" i="41"/>
  <c r="J96" i="41"/>
  <c r="H96" i="41"/>
  <c r="K96" i="41"/>
  <c r="E96" i="41"/>
  <c r="I96" i="41"/>
  <c r="K40" i="29"/>
  <c r="K281" i="41"/>
  <c r="H281" i="41"/>
  <c r="I281" i="41"/>
  <c r="J281" i="41"/>
  <c r="E281" i="41"/>
  <c r="E595" i="41"/>
  <c r="K595" i="41"/>
  <c r="I595" i="41"/>
  <c r="H595" i="41"/>
  <c r="J595" i="41"/>
  <c r="K98" i="29"/>
  <c r="K76" i="29"/>
  <c r="K216" i="41"/>
  <c r="J216" i="41"/>
  <c r="E216" i="41"/>
  <c r="H216" i="41"/>
  <c r="I216" i="41"/>
  <c r="H17" i="29"/>
  <c r="J17" i="29"/>
  <c r="I17" i="29"/>
  <c r="K29" i="29"/>
  <c r="J332" i="41"/>
  <c r="I332" i="41"/>
  <c r="H332" i="41"/>
  <c r="E332" i="41"/>
  <c r="K332" i="41"/>
  <c r="H185" i="41"/>
  <c r="I185" i="41"/>
  <c r="E185" i="41"/>
  <c r="J185" i="41"/>
  <c r="K185" i="41"/>
  <c r="I672" i="41"/>
  <c r="E672" i="41"/>
  <c r="K672" i="41"/>
  <c r="J672" i="41"/>
  <c r="H672" i="41"/>
  <c r="K51" i="29"/>
  <c r="H279" i="41"/>
  <c r="E279" i="41"/>
  <c r="K279" i="41"/>
  <c r="J279" i="41"/>
  <c r="I279" i="41"/>
  <c r="K17" i="41"/>
  <c r="I17" i="41"/>
  <c r="H17" i="41"/>
  <c r="E17" i="41"/>
  <c r="J17" i="41"/>
  <c r="J467" i="41"/>
  <c r="E467" i="41"/>
  <c r="I467" i="41"/>
  <c r="K467" i="41"/>
  <c r="H467" i="41"/>
  <c r="H50" i="41"/>
  <c r="I50" i="41"/>
  <c r="J50" i="41"/>
  <c r="E50" i="41"/>
  <c r="K50" i="41"/>
  <c r="K137" i="41"/>
  <c r="I137" i="41"/>
  <c r="E137" i="41"/>
  <c r="J137" i="41"/>
  <c r="H137" i="41"/>
  <c r="K336" i="41"/>
  <c r="E336" i="41"/>
  <c r="J336" i="41"/>
  <c r="H336" i="41"/>
  <c r="I336" i="41"/>
  <c r="K699" i="41"/>
  <c r="E699" i="41"/>
  <c r="I699" i="41"/>
  <c r="H699" i="41"/>
  <c r="J699" i="41"/>
  <c r="J495" i="41"/>
  <c r="H495" i="41"/>
  <c r="K495" i="41"/>
  <c r="I495" i="41"/>
  <c r="E495" i="41"/>
  <c r="H213" i="41"/>
  <c r="I213" i="41"/>
  <c r="J213" i="41"/>
  <c r="K213" i="41"/>
  <c r="E213" i="41"/>
  <c r="J573" i="41"/>
  <c r="I573" i="41"/>
  <c r="E573" i="41"/>
  <c r="H573" i="41"/>
  <c r="K573" i="41"/>
  <c r="J186" i="41"/>
  <c r="H186" i="41"/>
  <c r="E186" i="41"/>
  <c r="I186" i="41"/>
  <c r="K186" i="41"/>
  <c r="K519" i="41"/>
  <c r="H519" i="41"/>
  <c r="J519" i="41"/>
  <c r="I519" i="41"/>
  <c r="E519" i="41"/>
  <c r="J177" i="41"/>
  <c r="I177" i="41"/>
  <c r="H177" i="41"/>
  <c r="E177" i="41"/>
  <c r="K177" i="41"/>
  <c r="H403" i="41"/>
  <c r="K403" i="41"/>
  <c r="I403" i="41"/>
  <c r="E403" i="41"/>
  <c r="J403" i="41"/>
  <c r="E269" i="41"/>
  <c r="I269" i="41"/>
  <c r="H269" i="41"/>
  <c r="K269" i="41"/>
  <c r="J269" i="41"/>
  <c r="I297" i="41"/>
  <c r="J297" i="41"/>
  <c r="E297" i="41"/>
  <c r="H297" i="41"/>
  <c r="K297" i="41"/>
  <c r="I183" i="41"/>
  <c r="E183" i="41"/>
  <c r="H183" i="41"/>
  <c r="K183" i="41"/>
  <c r="J183" i="41"/>
  <c r="E705" i="41"/>
  <c r="J705" i="41"/>
  <c r="H705" i="41"/>
  <c r="K705" i="41"/>
  <c r="I705" i="41"/>
  <c r="K175" i="41"/>
  <c r="J175" i="41"/>
  <c r="I175" i="41"/>
  <c r="H175" i="41"/>
  <c r="E175" i="41"/>
  <c r="H376" i="41"/>
  <c r="K376" i="41"/>
  <c r="E376" i="41"/>
  <c r="J376" i="41"/>
  <c r="I376" i="41"/>
  <c r="E530" i="41"/>
  <c r="H530" i="41"/>
  <c r="J530" i="41"/>
  <c r="K530" i="41"/>
  <c r="I530" i="41"/>
  <c r="K22" i="29"/>
  <c r="K133" i="29"/>
  <c r="H412" i="41"/>
  <c r="K412" i="41"/>
  <c r="J412" i="41"/>
  <c r="I412" i="41"/>
  <c r="E412" i="41"/>
  <c r="I550" i="41"/>
  <c r="E550" i="41"/>
  <c r="H550" i="41"/>
  <c r="K550" i="41"/>
  <c r="J550" i="41"/>
  <c r="H681" i="41"/>
  <c r="I681" i="41"/>
  <c r="J681" i="41"/>
  <c r="K681" i="41"/>
  <c r="E681" i="41"/>
  <c r="K413" i="41"/>
  <c r="H413" i="41"/>
  <c r="E413" i="41"/>
  <c r="J413" i="41"/>
  <c r="I413" i="41"/>
  <c r="J437" i="41"/>
  <c r="E437" i="41"/>
  <c r="K437" i="41"/>
  <c r="I437" i="41"/>
  <c r="H437" i="41"/>
  <c r="H153" i="41"/>
  <c r="I153" i="41"/>
  <c r="K153" i="41"/>
  <c r="E153" i="41"/>
  <c r="J153" i="41"/>
  <c r="K61" i="41"/>
  <c r="E61" i="41"/>
  <c r="I61" i="41"/>
  <c r="J61" i="41"/>
  <c r="H61" i="41"/>
  <c r="K108" i="29"/>
  <c r="K123" i="29"/>
  <c r="K236" i="41"/>
  <c r="I236" i="41"/>
  <c r="J236" i="41"/>
  <c r="H236" i="41"/>
  <c r="E236" i="41"/>
  <c r="K152" i="29"/>
  <c r="K33" i="29"/>
  <c r="K263" i="41"/>
  <c r="E263" i="41"/>
  <c r="J263" i="41"/>
  <c r="H263" i="41"/>
  <c r="I263" i="41"/>
  <c r="J463" i="41"/>
  <c r="E463" i="41"/>
  <c r="H463" i="41"/>
  <c r="K463" i="41"/>
  <c r="I463" i="41"/>
  <c r="E658" i="41"/>
  <c r="H658" i="41"/>
  <c r="K658" i="41"/>
  <c r="I658" i="41"/>
  <c r="J658" i="41"/>
  <c r="H215" i="41"/>
  <c r="K215" i="41"/>
  <c r="I215" i="41"/>
  <c r="J215" i="41"/>
  <c r="E215" i="41"/>
  <c r="H406" i="41"/>
  <c r="K406" i="41"/>
  <c r="E406" i="41"/>
  <c r="I406" i="41"/>
  <c r="J406" i="41"/>
  <c r="E264" i="41"/>
  <c r="H264" i="41"/>
  <c r="J264" i="41"/>
  <c r="K264" i="41"/>
  <c r="I264" i="41"/>
  <c r="E165" i="41"/>
  <c r="J165" i="41"/>
  <c r="K165" i="41"/>
  <c r="H165" i="41"/>
  <c r="I165" i="41"/>
  <c r="I322" i="41"/>
  <c r="K322" i="41"/>
  <c r="H322" i="41"/>
  <c r="J322" i="41"/>
  <c r="E322" i="41"/>
  <c r="I310" i="41"/>
  <c r="K310" i="41"/>
  <c r="H310" i="41"/>
  <c r="E310" i="41"/>
  <c r="J310" i="41"/>
  <c r="J211" i="41"/>
  <c r="H211" i="41"/>
  <c r="I211" i="41"/>
  <c r="E211" i="41"/>
  <c r="K211" i="41"/>
  <c r="K96" i="29"/>
  <c r="K27" i="29"/>
  <c r="K100" i="29"/>
  <c r="K460" i="41"/>
  <c r="I460" i="41"/>
  <c r="J460" i="41"/>
  <c r="H460" i="41"/>
  <c r="E460" i="41"/>
  <c r="I533" i="41"/>
  <c r="H533" i="41"/>
  <c r="K533" i="41"/>
  <c r="E533" i="41"/>
  <c r="J533" i="41"/>
  <c r="K78" i="41"/>
  <c r="H78" i="41"/>
  <c r="E78" i="41"/>
  <c r="I78" i="41"/>
  <c r="J78" i="41"/>
  <c r="J384" i="41"/>
  <c r="E384" i="41"/>
  <c r="I384" i="41"/>
  <c r="K384" i="41"/>
  <c r="H384" i="41"/>
  <c r="H25" i="41"/>
  <c r="J25" i="41"/>
  <c r="I25" i="41"/>
  <c r="K25" i="41"/>
  <c r="E25" i="41"/>
  <c r="E320" i="41"/>
  <c r="K320" i="41"/>
  <c r="J320" i="41"/>
  <c r="H320" i="41"/>
  <c r="I320" i="41"/>
  <c r="H219" i="41"/>
  <c r="J219" i="41"/>
  <c r="E219" i="41"/>
  <c r="I219" i="41"/>
  <c r="K219" i="41"/>
  <c r="H27" i="41"/>
  <c r="I27" i="41"/>
  <c r="J27" i="41"/>
  <c r="E27" i="41"/>
  <c r="K27" i="41"/>
  <c r="E56" i="41"/>
  <c r="K56" i="41"/>
  <c r="H56" i="41"/>
  <c r="J56" i="41"/>
  <c r="I56" i="41"/>
  <c r="I428" i="41"/>
  <c r="E428" i="41"/>
  <c r="K428" i="41"/>
  <c r="J428" i="41"/>
  <c r="H428" i="41"/>
  <c r="E80" i="41"/>
  <c r="K80" i="41"/>
  <c r="J80" i="41"/>
  <c r="I80" i="41"/>
  <c r="H80" i="41"/>
  <c r="H605" i="41"/>
  <c r="I605" i="41"/>
  <c r="K605" i="41"/>
  <c r="J605" i="41"/>
  <c r="E605" i="41"/>
  <c r="K562" i="41"/>
  <c r="E562" i="41"/>
  <c r="H562" i="41"/>
  <c r="I562" i="41"/>
  <c r="J562" i="41"/>
  <c r="I462" i="41"/>
  <c r="K462" i="41"/>
  <c r="E462" i="41"/>
  <c r="J462" i="41"/>
  <c r="H462" i="41"/>
  <c r="K50" i="29"/>
  <c r="K116" i="29"/>
  <c r="K97" i="29"/>
  <c r="H300" i="41"/>
  <c r="I300" i="41"/>
  <c r="J300" i="41"/>
  <c r="K300" i="41"/>
  <c r="E300" i="41"/>
  <c r="H590" i="41"/>
  <c r="E590" i="41"/>
  <c r="I590" i="41"/>
  <c r="J590" i="41"/>
  <c r="K590" i="41"/>
  <c r="K641" i="41"/>
  <c r="H641" i="41"/>
  <c r="J641" i="41"/>
  <c r="I641" i="41"/>
  <c r="E641" i="41"/>
  <c r="J518" i="41"/>
  <c r="K518" i="41"/>
  <c r="H518" i="41"/>
  <c r="E518" i="41"/>
  <c r="I518" i="41"/>
  <c r="K443" i="41"/>
  <c r="J443" i="41"/>
  <c r="E443" i="41"/>
  <c r="I443" i="41"/>
  <c r="H443" i="41"/>
  <c r="E667" i="41"/>
  <c r="J667" i="41"/>
  <c r="H667" i="41"/>
  <c r="K667" i="41"/>
  <c r="I667" i="41"/>
  <c r="H118" i="41"/>
  <c r="J118" i="41"/>
  <c r="E118" i="41"/>
  <c r="K118" i="41"/>
  <c r="I118" i="41"/>
  <c r="H367" i="41"/>
  <c r="I367" i="41"/>
  <c r="K367" i="41"/>
  <c r="E367" i="41"/>
  <c r="J367" i="41"/>
  <c r="I200" i="41"/>
  <c r="E200" i="41"/>
  <c r="J200" i="41"/>
  <c r="H200" i="41"/>
  <c r="K200" i="41"/>
  <c r="I616" i="41"/>
  <c r="J616" i="41"/>
  <c r="E616" i="41"/>
  <c r="H616" i="41"/>
  <c r="K616" i="41"/>
  <c r="J685" i="41"/>
  <c r="E685" i="41"/>
  <c r="I685" i="41"/>
  <c r="H685" i="41"/>
  <c r="K685" i="41"/>
  <c r="K556" i="41"/>
  <c r="E556" i="41"/>
  <c r="H556" i="41"/>
  <c r="J556" i="41"/>
  <c r="I556" i="41"/>
  <c r="E39" i="41"/>
  <c r="I39" i="41"/>
  <c r="K39" i="41"/>
  <c r="J39" i="41"/>
  <c r="H39" i="41"/>
  <c r="K139" i="41"/>
  <c r="H139" i="41"/>
  <c r="J139" i="41"/>
  <c r="I139" i="41"/>
  <c r="E139" i="41"/>
  <c r="K106" i="29"/>
  <c r="K163" i="29"/>
  <c r="I14" i="41"/>
  <c r="K14" i="41"/>
  <c r="E14" i="41"/>
  <c r="H14" i="41"/>
  <c r="J14" i="41"/>
  <c r="K356" i="41"/>
  <c r="H356" i="41"/>
  <c r="J356" i="41"/>
  <c r="E356" i="41"/>
  <c r="I356" i="41"/>
  <c r="K134" i="29"/>
  <c r="H70" i="41"/>
  <c r="K70" i="41"/>
  <c r="J70" i="41"/>
  <c r="I70" i="41"/>
  <c r="E70" i="41"/>
  <c r="I202" i="41"/>
  <c r="J202" i="41"/>
  <c r="H202" i="41"/>
  <c r="E202" i="41"/>
  <c r="K202" i="41"/>
  <c r="H191" i="41"/>
  <c r="I191" i="41"/>
  <c r="K191" i="41"/>
  <c r="J191" i="41"/>
  <c r="E191" i="41"/>
  <c r="K64" i="41"/>
  <c r="I64" i="41"/>
  <c r="J64" i="41"/>
  <c r="H64" i="41"/>
  <c r="E64" i="41"/>
  <c r="J472" i="41"/>
  <c r="H472" i="41"/>
  <c r="I472" i="41"/>
  <c r="K472" i="41"/>
  <c r="E472" i="41"/>
  <c r="K35" i="39"/>
  <c r="K137" i="29"/>
  <c r="J174" i="41"/>
  <c r="K174" i="41"/>
  <c r="I174" i="41"/>
  <c r="E174" i="41"/>
  <c r="H174" i="41"/>
  <c r="I623" i="41"/>
  <c r="K623" i="41"/>
  <c r="J623" i="41"/>
  <c r="E623" i="41"/>
  <c r="H623" i="41"/>
  <c r="H348" i="41"/>
  <c r="K348" i="41"/>
  <c r="I348" i="41"/>
  <c r="J348" i="41"/>
  <c r="E348" i="41"/>
  <c r="H189" i="41"/>
  <c r="E189" i="41"/>
  <c r="J189" i="41"/>
  <c r="I189" i="41"/>
  <c r="K189" i="41"/>
  <c r="K122" i="41"/>
  <c r="H122" i="41"/>
  <c r="J122" i="41"/>
  <c r="I122" i="41"/>
  <c r="E122" i="41"/>
  <c r="K20" i="29"/>
  <c r="K485" i="41"/>
  <c r="I485" i="41"/>
  <c r="J485" i="41"/>
  <c r="E485" i="41"/>
  <c r="H485" i="41"/>
  <c r="K323" i="41"/>
  <c r="J323" i="41"/>
  <c r="E323" i="41"/>
  <c r="I323" i="41"/>
  <c r="H323" i="41"/>
  <c r="J414" i="41"/>
  <c r="H414" i="41"/>
  <c r="I414" i="41"/>
  <c r="E414" i="41"/>
  <c r="K414" i="41"/>
  <c r="K444" i="41"/>
  <c r="I444" i="41"/>
  <c r="H444" i="41"/>
  <c r="J444" i="41"/>
  <c r="E444" i="41"/>
  <c r="J417" i="41"/>
  <c r="I417" i="41"/>
  <c r="K417" i="41"/>
  <c r="H417" i="41"/>
  <c r="E417" i="41"/>
  <c r="K532" i="41"/>
  <c r="E532" i="41"/>
  <c r="H532" i="41"/>
  <c r="I532" i="41"/>
  <c r="J532" i="41"/>
  <c r="H145" i="41"/>
  <c r="J145" i="41"/>
  <c r="E145" i="41"/>
  <c r="K145" i="41"/>
  <c r="I145" i="41"/>
  <c r="J121" i="41"/>
  <c r="E121" i="41"/>
  <c r="H121" i="41"/>
  <c r="K121" i="41"/>
  <c r="I121" i="41"/>
  <c r="K74" i="29"/>
  <c r="K150" i="29"/>
  <c r="H34" i="41"/>
  <c r="E34" i="41"/>
  <c r="I34" i="41"/>
  <c r="K34" i="41"/>
  <c r="J34" i="41"/>
  <c r="J382" i="41"/>
  <c r="H382" i="41"/>
  <c r="I382" i="41"/>
  <c r="E382" i="41"/>
  <c r="K382" i="41"/>
  <c r="H201" i="41"/>
  <c r="I201" i="41"/>
  <c r="E201" i="41"/>
  <c r="K201" i="41"/>
  <c r="J201" i="41"/>
  <c r="K32" i="29"/>
  <c r="I266" i="41"/>
  <c r="J266" i="41"/>
  <c r="K266" i="41"/>
  <c r="H266" i="41"/>
  <c r="E266" i="41"/>
  <c r="E534" i="41"/>
  <c r="I534" i="41"/>
  <c r="J534" i="41"/>
  <c r="K534" i="41"/>
  <c r="H534" i="41"/>
  <c r="E168" i="41"/>
  <c r="I168" i="41"/>
  <c r="K168" i="41"/>
  <c r="H168" i="41"/>
  <c r="J168" i="41"/>
  <c r="I646" i="41"/>
  <c r="K646" i="41"/>
  <c r="E646" i="41"/>
  <c r="H646" i="41"/>
  <c r="J646" i="41"/>
  <c r="J610" i="41"/>
  <c r="H610" i="41"/>
  <c r="I610" i="41"/>
  <c r="K610" i="41"/>
  <c r="E610" i="41"/>
  <c r="E514" i="41"/>
  <c r="K514" i="41"/>
  <c r="I514" i="41"/>
  <c r="H514" i="41"/>
  <c r="J514" i="41"/>
  <c r="K102" i="41"/>
  <c r="H102" i="41"/>
  <c r="J102" i="41"/>
  <c r="I102" i="41"/>
  <c r="E102" i="41"/>
  <c r="H44" i="41"/>
  <c r="E44" i="41"/>
  <c r="I44" i="41"/>
  <c r="K44" i="41"/>
  <c r="J44" i="41"/>
  <c r="H379" i="41"/>
  <c r="K379" i="41"/>
  <c r="E379" i="41"/>
  <c r="I379" i="41"/>
  <c r="J379" i="41"/>
  <c r="J59" i="41"/>
  <c r="E59" i="41"/>
  <c r="K59" i="41"/>
  <c r="H59" i="41"/>
  <c r="I59" i="41"/>
  <c r="E234" i="41"/>
  <c r="H234" i="41"/>
  <c r="K234" i="41"/>
  <c r="J234" i="41"/>
  <c r="I234" i="41"/>
  <c r="K670" i="41"/>
  <c r="H670" i="41"/>
  <c r="J670" i="41"/>
  <c r="E670" i="41"/>
  <c r="I670" i="41"/>
  <c r="K217" i="41"/>
  <c r="H217" i="41"/>
  <c r="I217" i="41"/>
  <c r="E217" i="41"/>
  <c r="J217" i="41"/>
  <c r="I505" i="41"/>
  <c r="H505" i="41"/>
  <c r="J505" i="41"/>
  <c r="K505" i="41"/>
  <c r="E505" i="41"/>
  <c r="J433" i="41"/>
  <c r="E433" i="41"/>
  <c r="H433" i="41"/>
  <c r="K433" i="41"/>
  <c r="I433" i="41"/>
  <c r="J232" i="41"/>
  <c r="E232" i="41"/>
  <c r="H232" i="41"/>
  <c r="K232" i="41"/>
  <c r="I232" i="41"/>
  <c r="K230" i="41"/>
  <c r="I230" i="41"/>
  <c r="E230" i="41"/>
  <c r="J230" i="41"/>
  <c r="H230" i="41"/>
  <c r="J329" i="41"/>
  <c r="E329" i="41"/>
  <c r="I329" i="41"/>
  <c r="K329" i="41"/>
  <c r="H329" i="41"/>
  <c r="E69" i="41"/>
  <c r="K69" i="41"/>
  <c r="J69" i="41"/>
  <c r="H69" i="41"/>
  <c r="I69" i="41"/>
  <c r="K48" i="29"/>
  <c r="K344" i="41"/>
  <c r="H344" i="41"/>
  <c r="E344" i="41"/>
  <c r="J344" i="41"/>
  <c r="I344" i="41"/>
  <c r="J341" i="41"/>
  <c r="E341" i="41"/>
  <c r="H341" i="41"/>
  <c r="I341" i="41"/>
  <c r="K341" i="41"/>
  <c r="K238" i="41"/>
  <c r="H238" i="41"/>
  <c r="I238" i="41"/>
  <c r="E238" i="41"/>
  <c r="J238" i="41"/>
  <c r="K60" i="29"/>
  <c r="J141" i="11"/>
  <c r="J142" i="11" s="1"/>
  <c r="J37" i="41"/>
  <c r="I37" i="41"/>
  <c r="E37" i="41"/>
  <c r="H37" i="41"/>
  <c r="K37" i="41"/>
  <c r="E361" i="41"/>
  <c r="H361" i="41"/>
  <c r="J361" i="41"/>
  <c r="K361" i="41"/>
  <c r="I361" i="41"/>
  <c r="I94" i="41"/>
  <c r="J94" i="41"/>
  <c r="H94" i="41"/>
  <c r="K94" i="41"/>
  <c r="E94" i="41"/>
  <c r="E445" i="41"/>
  <c r="I445" i="41"/>
  <c r="J445" i="41"/>
  <c r="K445" i="41"/>
  <c r="H445" i="41"/>
  <c r="H221" i="41"/>
  <c r="K221" i="41"/>
  <c r="I221" i="41"/>
  <c r="E221" i="41"/>
  <c r="J221" i="41"/>
  <c r="I265" i="41"/>
  <c r="J265" i="41"/>
  <c r="K265" i="41"/>
  <c r="E265" i="41"/>
  <c r="H265" i="41"/>
  <c r="K580" i="41"/>
  <c r="J580" i="41"/>
  <c r="I580" i="41"/>
  <c r="E580" i="41"/>
  <c r="H580" i="41"/>
  <c r="K680" i="41"/>
  <c r="I680" i="41"/>
  <c r="E680" i="41"/>
  <c r="H680" i="41"/>
  <c r="J680" i="41"/>
  <c r="E169" i="41"/>
  <c r="I169" i="41"/>
  <c r="J169" i="41"/>
  <c r="H169" i="41"/>
  <c r="K169" i="41"/>
  <c r="H420" i="41"/>
  <c r="I420" i="41"/>
  <c r="K420" i="41"/>
  <c r="E420" i="41"/>
  <c r="J420" i="41"/>
  <c r="I548" i="41"/>
  <c r="E548" i="41"/>
  <c r="J548" i="41"/>
  <c r="H548" i="41"/>
  <c r="K548" i="41"/>
  <c r="I706" i="41"/>
  <c r="K706" i="41"/>
  <c r="J706" i="41"/>
  <c r="E706" i="41"/>
  <c r="H706" i="41"/>
  <c r="K295" i="41"/>
  <c r="J295" i="41"/>
  <c r="I295" i="41"/>
  <c r="E295" i="41"/>
  <c r="H295" i="41"/>
  <c r="H138" i="41"/>
  <c r="J138" i="41"/>
  <c r="E138" i="41"/>
  <c r="I138" i="41"/>
  <c r="K138" i="41"/>
  <c r="H479" i="41"/>
  <c r="J479" i="41"/>
  <c r="I479" i="41"/>
  <c r="E479" i="41"/>
  <c r="K479" i="41"/>
  <c r="E470" i="41"/>
  <c r="K470" i="41"/>
  <c r="H470" i="41"/>
  <c r="J470" i="41"/>
  <c r="I470" i="41"/>
  <c r="H432" i="41"/>
  <c r="I432" i="41"/>
  <c r="J432" i="41"/>
  <c r="K432" i="41"/>
  <c r="E432" i="41"/>
  <c r="E117" i="41"/>
  <c r="K117" i="41"/>
  <c r="H117" i="41"/>
  <c r="J117" i="41"/>
  <c r="I117" i="41"/>
  <c r="K362" i="41"/>
  <c r="H362" i="41"/>
  <c r="E362" i="41"/>
  <c r="I362" i="41"/>
  <c r="J362" i="41"/>
  <c r="K360" i="41"/>
  <c r="I360" i="41"/>
  <c r="H360" i="41"/>
  <c r="J360" i="41"/>
  <c r="E360" i="41"/>
  <c r="H504" i="41"/>
  <c r="K504" i="41"/>
  <c r="J504" i="41"/>
  <c r="E504" i="41"/>
  <c r="I504" i="41"/>
  <c r="J95" i="41"/>
  <c r="I95" i="41"/>
  <c r="K95" i="41"/>
  <c r="H95" i="41"/>
  <c r="E95" i="41"/>
  <c r="K270" i="41"/>
  <c r="H270" i="41"/>
  <c r="I270" i="41"/>
  <c r="E270" i="41"/>
  <c r="J270" i="41"/>
  <c r="K451" i="41"/>
  <c r="I451" i="41"/>
  <c r="E451" i="41"/>
  <c r="H451" i="41"/>
  <c r="J451" i="41"/>
  <c r="K347" i="41"/>
  <c r="I347" i="41"/>
  <c r="E347" i="41"/>
  <c r="J347" i="41"/>
  <c r="H347" i="41"/>
  <c r="H389" i="41"/>
  <c r="I389" i="41"/>
  <c r="J389" i="41"/>
  <c r="E389" i="41"/>
  <c r="K389" i="41"/>
  <c r="J542" i="41"/>
  <c r="E542" i="41"/>
  <c r="H542" i="41"/>
  <c r="I542" i="41"/>
  <c r="K542" i="41"/>
  <c r="K32" i="39"/>
  <c r="E343" i="41"/>
  <c r="I343" i="41"/>
  <c r="K343" i="41"/>
  <c r="H343" i="41"/>
  <c r="J343" i="41"/>
  <c r="H644" i="41"/>
  <c r="E644" i="41"/>
  <c r="J644" i="41"/>
  <c r="K644" i="41"/>
  <c r="I644" i="41"/>
  <c r="E564" i="41"/>
  <c r="H564" i="41"/>
  <c r="I564" i="41"/>
  <c r="K564" i="41"/>
  <c r="J564" i="41"/>
  <c r="K136" i="29"/>
  <c r="I51" i="41"/>
  <c r="E51" i="41"/>
  <c r="J51" i="41"/>
  <c r="K51" i="41"/>
  <c r="H51" i="41"/>
  <c r="I313" i="41"/>
  <c r="J313" i="41"/>
  <c r="K313" i="41"/>
  <c r="H313" i="41"/>
  <c r="E313" i="41"/>
  <c r="E683" i="41"/>
  <c r="K683" i="41"/>
  <c r="H683" i="41"/>
  <c r="J683" i="41"/>
  <c r="I683" i="41"/>
  <c r="K21" i="39"/>
  <c r="H107" i="41"/>
  <c r="E107" i="41"/>
  <c r="K107" i="41"/>
  <c r="J107" i="41"/>
  <c r="I107" i="41"/>
  <c r="J128" i="41"/>
  <c r="E128" i="41"/>
  <c r="H128" i="41"/>
  <c r="I128" i="41"/>
  <c r="K128" i="41"/>
  <c r="H244" i="41"/>
  <c r="K244" i="41"/>
  <c r="I244" i="41"/>
  <c r="J244" i="41"/>
  <c r="E244" i="41"/>
  <c r="J41" i="41"/>
  <c r="I41" i="41"/>
  <c r="E41" i="41"/>
  <c r="K41" i="41"/>
  <c r="H41" i="41"/>
  <c r="K24" i="29"/>
  <c r="K81" i="29"/>
  <c r="J225" i="41"/>
  <c r="E225" i="41"/>
  <c r="K225" i="41"/>
  <c r="I225" i="41"/>
  <c r="H225" i="41"/>
  <c r="H411" i="41"/>
  <c r="E411" i="41"/>
  <c r="I411" i="41"/>
  <c r="J411" i="41"/>
  <c r="K411" i="41"/>
  <c r="H144" i="41"/>
  <c r="I144" i="41"/>
  <c r="E144" i="41"/>
  <c r="J144" i="41"/>
  <c r="K144" i="41"/>
  <c r="K427" i="41"/>
  <c r="E427" i="41"/>
  <c r="J427" i="41"/>
  <c r="H427" i="41"/>
  <c r="I427" i="41"/>
  <c r="H372" i="41"/>
  <c r="J372" i="41"/>
  <c r="I372" i="41"/>
  <c r="K372" i="41"/>
  <c r="E372" i="41"/>
  <c r="J478" i="41"/>
  <c r="E478" i="41"/>
  <c r="H478" i="41"/>
  <c r="K478" i="41"/>
  <c r="I478" i="41"/>
  <c r="J423" i="41"/>
  <c r="K423" i="41"/>
  <c r="E423" i="41"/>
  <c r="H423" i="41"/>
  <c r="I423" i="41"/>
  <c r="H119" i="41"/>
  <c r="I119" i="41"/>
  <c r="K119" i="41"/>
  <c r="E119" i="41"/>
  <c r="J119" i="41"/>
  <c r="H438" i="41"/>
  <c r="K438" i="41"/>
  <c r="I438" i="41"/>
  <c r="E438" i="41"/>
  <c r="J438" i="41"/>
  <c r="H603" i="41"/>
  <c r="K603" i="41"/>
  <c r="J603" i="41"/>
  <c r="I603" i="41"/>
  <c r="E603" i="41"/>
  <c r="I393" i="41"/>
  <c r="J393" i="41"/>
  <c r="K393" i="41"/>
  <c r="E393" i="41"/>
  <c r="H393" i="41"/>
  <c r="K34" i="29"/>
  <c r="K35" i="29"/>
  <c r="E574" i="41"/>
  <c r="I574" i="41"/>
  <c r="J574" i="41"/>
  <c r="K574" i="41"/>
  <c r="H574" i="41"/>
  <c r="I65" i="41"/>
  <c r="K65" i="41"/>
  <c r="J65" i="41"/>
  <c r="E65" i="41"/>
  <c r="H65" i="41"/>
  <c r="I619" i="41"/>
  <c r="E619" i="41"/>
  <c r="H619" i="41"/>
  <c r="J619" i="41"/>
  <c r="K619" i="41"/>
  <c r="H224" i="41"/>
  <c r="J224" i="41"/>
  <c r="K224" i="41"/>
  <c r="I224" i="41"/>
  <c r="E224" i="41"/>
  <c r="H431" i="41"/>
  <c r="K431" i="41"/>
  <c r="E431" i="41"/>
  <c r="I431" i="41"/>
  <c r="J431" i="41"/>
  <c r="E345" i="41"/>
  <c r="H345" i="41"/>
  <c r="I345" i="41"/>
  <c r="J345" i="41"/>
  <c r="K345" i="41"/>
  <c r="J283" i="41"/>
  <c r="E283" i="41"/>
  <c r="K283" i="41"/>
  <c r="H283" i="41"/>
  <c r="I283" i="41"/>
  <c r="J482" i="41"/>
  <c r="H482" i="41"/>
  <c r="K482" i="41"/>
  <c r="I482" i="41"/>
  <c r="E482" i="41"/>
  <c r="K435" i="41"/>
  <c r="E435" i="41"/>
  <c r="H435" i="41"/>
  <c r="J435" i="41"/>
  <c r="I435" i="41"/>
  <c r="K138" i="29"/>
  <c r="E592" i="41"/>
  <c r="J592" i="41"/>
  <c r="I592" i="41"/>
  <c r="K592" i="41"/>
  <c r="H592" i="41"/>
  <c r="H125" i="41"/>
  <c r="E125" i="41"/>
  <c r="K125" i="41"/>
  <c r="I125" i="41"/>
  <c r="J125" i="41"/>
  <c r="J229" i="41"/>
  <c r="I229" i="41"/>
  <c r="K229" i="41"/>
  <c r="H229" i="41"/>
  <c r="E229" i="41"/>
  <c r="H374" i="41"/>
  <c r="E374" i="41"/>
  <c r="K374" i="41"/>
  <c r="J374" i="41"/>
  <c r="I374" i="41"/>
  <c r="K243" i="41"/>
  <c r="J243" i="41"/>
  <c r="H243" i="41"/>
  <c r="E243" i="41"/>
  <c r="I243" i="41"/>
  <c r="H498" i="41"/>
  <c r="J498" i="41"/>
  <c r="E498" i="41"/>
  <c r="I498" i="41"/>
  <c r="K498" i="41"/>
  <c r="E84" i="41"/>
  <c r="I84" i="41"/>
  <c r="H84" i="41"/>
  <c r="K84" i="41"/>
  <c r="J84" i="41"/>
  <c r="E492" i="41"/>
  <c r="J492" i="41"/>
  <c r="I492" i="41"/>
  <c r="H492" i="41"/>
  <c r="K492" i="41"/>
  <c r="H673" i="41"/>
  <c r="J673" i="41"/>
  <c r="E673" i="41"/>
  <c r="I673" i="41"/>
  <c r="K673" i="41"/>
  <c r="E669" i="41"/>
  <c r="I669" i="41"/>
  <c r="J669" i="41"/>
  <c r="H669" i="41"/>
  <c r="K669" i="41"/>
  <c r="H66" i="41"/>
  <c r="E66" i="41"/>
  <c r="K66" i="41"/>
  <c r="J66" i="41"/>
  <c r="I66" i="41"/>
  <c r="E154" i="41"/>
  <c r="K154" i="41"/>
  <c r="H154" i="41"/>
  <c r="J154" i="41"/>
  <c r="I154" i="41"/>
  <c r="K247" i="41"/>
  <c r="J247" i="41"/>
  <c r="I247" i="41"/>
  <c r="E247" i="41"/>
  <c r="H247" i="41"/>
  <c r="E233" i="41"/>
  <c r="K233" i="41"/>
  <c r="H233" i="41"/>
  <c r="J233" i="41"/>
  <c r="I233" i="41"/>
  <c r="K246" i="41"/>
  <c r="H246" i="41"/>
  <c r="I246" i="41"/>
  <c r="J246" i="41"/>
  <c r="E246" i="41"/>
  <c r="I248" i="41"/>
  <c r="E248" i="41"/>
  <c r="J248" i="41"/>
  <c r="K248" i="41"/>
  <c r="H248" i="41"/>
  <c r="H579" i="41"/>
  <c r="E579" i="41"/>
  <c r="K579" i="41"/>
  <c r="J579" i="41"/>
  <c r="I579" i="41"/>
  <c r="K630" i="41"/>
  <c r="I630" i="41"/>
  <c r="H630" i="41"/>
  <c r="E630" i="41"/>
  <c r="J630" i="41"/>
  <c r="E527" i="41"/>
  <c r="K527" i="41"/>
  <c r="J527" i="41"/>
  <c r="H527" i="41"/>
  <c r="I527" i="41"/>
  <c r="H338" i="41"/>
  <c r="I338" i="41"/>
  <c r="E338" i="41"/>
  <c r="K338" i="41"/>
  <c r="J338" i="41"/>
  <c r="K20" i="39"/>
  <c r="K65" i="29"/>
  <c r="K164" i="29"/>
  <c r="E288" i="41"/>
  <c r="J288" i="41"/>
  <c r="I288" i="41"/>
  <c r="K288" i="41"/>
  <c r="H288" i="41"/>
  <c r="I375" i="41"/>
  <c r="H375" i="41"/>
  <c r="J375" i="41"/>
  <c r="E375" i="41"/>
  <c r="K375" i="41"/>
  <c r="K158" i="29"/>
  <c r="K139" i="29"/>
  <c r="J559" i="41"/>
  <c r="I559" i="41"/>
  <c r="H559" i="41"/>
  <c r="K559" i="41"/>
  <c r="E559" i="41"/>
  <c r="I381" i="41"/>
  <c r="K381" i="41"/>
  <c r="J381" i="41"/>
  <c r="H381" i="41"/>
  <c r="E381" i="41"/>
  <c r="H547" i="41"/>
  <c r="J547" i="41"/>
  <c r="I547" i="41"/>
  <c r="K547" i="41"/>
  <c r="E547" i="41"/>
  <c r="K237" i="41"/>
  <c r="I237" i="41"/>
  <c r="J237" i="41"/>
  <c r="H237" i="41"/>
  <c r="E237" i="41"/>
  <c r="H567" i="41"/>
  <c r="I567" i="41"/>
  <c r="K567" i="41"/>
  <c r="J567" i="41"/>
  <c r="E567" i="41"/>
  <c r="K523" i="41"/>
  <c r="E523" i="41"/>
  <c r="J523" i="41"/>
  <c r="H523" i="41"/>
  <c r="I523" i="41"/>
  <c r="J607" i="41"/>
  <c r="I607" i="41"/>
  <c r="H607" i="41"/>
  <c r="K607" i="41"/>
  <c r="E607" i="41"/>
  <c r="I249" i="41"/>
  <c r="J249" i="41"/>
  <c r="E249" i="41"/>
  <c r="H249" i="41"/>
  <c r="K249" i="41"/>
  <c r="H576" i="41"/>
  <c r="J576" i="41"/>
  <c r="E576" i="41"/>
  <c r="I576" i="41"/>
  <c r="K576" i="41"/>
  <c r="K454" i="41"/>
  <c r="I454" i="41"/>
  <c r="H454" i="41"/>
  <c r="J454" i="41"/>
  <c r="E454" i="41"/>
  <c r="H176" i="41"/>
  <c r="J176" i="41"/>
  <c r="K176" i="41"/>
  <c r="E176" i="41"/>
  <c r="I176" i="41"/>
  <c r="H155" i="41"/>
  <c r="K155" i="41"/>
  <c r="J155" i="41"/>
  <c r="I155" i="41"/>
  <c r="E155" i="41"/>
  <c r="K410" i="41"/>
  <c r="J410" i="41"/>
  <c r="I410" i="41"/>
  <c r="E410" i="41"/>
  <c r="H410" i="41"/>
  <c r="K159" i="29"/>
  <c r="K71" i="29"/>
  <c r="E459" i="41"/>
  <c r="I459" i="41"/>
  <c r="K459" i="41"/>
  <c r="J459" i="41"/>
  <c r="H459" i="41"/>
  <c r="K88" i="29"/>
  <c r="K89" i="29"/>
  <c r="K72" i="29"/>
  <c r="K127" i="29"/>
  <c r="H397" i="41"/>
  <c r="I397" i="41"/>
  <c r="K397" i="41"/>
  <c r="J397" i="41"/>
  <c r="E397" i="41"/>
  <c r="K73" i="29"/>
  <c r="I368" i="41"/>
  <c r="E368" i="41"/>
  <c r="K368" i="41"/>
  <c r="H368" i="41"/>
  <c r="J368" i="41"/>
  <c r="K700" i="41"/>
  <c r="H700" i="41"/>
  <c r="E700" i="41"/>
  <c r="J700" i="41"/>
  <c r="I700" i="41"/>
  <c r="J290" i="41"/>
  <c r="H290" i="41"/>
  <c r="I290" i="41"/>
  <c r="K290" i="41"/>
  <c r="E290" i="41"/>
  <c r="K151" i="41"/>
  <c r="H151" i="41"/>
  <c r="J151" i="41"/>
  <c r="I151" i="41"/>
  <c r="E151" i="41"/>
  <c r="K615" i="41"/>
  <c r="J615" i="41"/>
  <c r="H615" i="41"/>
  <c r="I615" i="41"/>
  <c r="E615" i="41"/>
  <c r="E643" i="41"/>
  <c r="K643" i="41"/>
  <c r="J643" i="41"/>
  <c r="H643" i="41"/>
  <c r="I643" i="41"/>
  <c r="K57" i="41"/>
  <c r="I57" i="41"/>
  <c r="J57" i="41"/>
  <c r="H57" i="41"/>
  <c r="E57" i="41"/>
  <c r="K291" i="41"/>
  <c r="H291" i="41"/>
  <c r="I291" i="41"/>
  <c r="J291" i="41"/>
  <c r="E291" i="41"/>
  <c r="J676" i="41"/>
  <c r="H676" i="41"/>
  <c r="K676" i="41"/>
  <c r="E676" i="41"/>
  <c r="I676" i="41"/>
  <c r="K469" i="41"/>
  <c r="J469" i="41"/>
  <c r="I469" i="41"/>
  <c r="H469" i="41"/>
  <c r="E469" i="41"/>
  <c r="E697" i="41"/>
  <c r="J697" i="41"/>
  <c r="H697" i="41"/>
  <c r="K697" i="41"/>
  <c r="I697" i="41"/>
  <c r="H342" i="41"/>
  <c r="K342" i="41"/>
  <c r="I342" i="41"/>
  <c r="J342" i="41"/>
  <c r="E342" i="41"/>
  <c r="E71" i="41"/>
  <c r="J71" i="41"/>
  <c r="I71" i="41"/>
  <c r="K71" i="41"/>
  <c r="H71" i="41"/>
  <c r="K143" i="29"/>
  <c r="K66" i="29"/>
  <c r="I531" i="41"/>
  <c r="E531" i="41"/>
  <c r="J531" i="41"/>
  <c r="H531" i="41"/>
  <c r="K531" i="41"/>
  <c r="K25" i="39"/>
  <c r="K425" i="41"/>
  <c r="I425" i="41"/>
  <c r="H425" i="41"/>
  <c r="E425" i="41"/>
  <c r="J425" i="41"/>
  <c r="J613" i="41"/>
  <c r="K613" i="41"/>
  <c r="E613" i="41"/>
  <c r="H613" i="41"/>
  <c r="I613" i="41"/>
  <c r="I418" i="41"/>
  <c r="H418" i="41"/>
  <c r="J418" i="41"/>
  <c r="K418" i="41"/>
  <c r="E418" i="41"/>
  <c r="K378" i="41"/>
  <c r="I378" i="41"/>
  <c r="E378" i="41"/>
  <c r="J378" i="41"/>
  <c r="H378" i="41"/>
  <c r="I652" i="41"/>
  <c r="E652" i="41"/>
  <c r="J652" i="41"/>
  <c r="K652" i="41"/>
  <c r="H652" i="41"/>
  <c r="H103" i="41"/>
  <c r="K103" i="41"/>
  <c r="E103" i="41"/>
  <c r="I103" i="41"/>
  <c r="J103" i="41"/>
  <c r="K708" i="41"/>
  <c r="E708" i="41"/>
  <c r="H708" i="41"/>
  <c r="I708" i="41"/>
  <c r="J708" i="41"/>
  <c r="I180" i="41"/>
  <c r="H180" i="41"/>
  <c r="E180" i="41"/>
  <c r="K180" i="41"/>
  <c r="J180" i="41"/>
  <c r="E520" i="41"/>
  <c r="H520" i="41"/>
  <c r="K520" i="41"/>
  <c r="I520" i="41"/>
  <c r="J520" i="41"/>
  <c r="E625" i="41"/>
  <c r="J625" i="41"/>
  <c r="K625" i="41"/>
  <c r="H625" i="41"/>
  <c r="I625" i="41"/>
  <c r="K195" i="41"/>
  <c r="E195" i="41"/>
  <c r="H195" i="41"/>
  <c r="I195" i="41"/>
  <c r="J195" i="41"/>
  <c r="H545" i="41"/>
  <c r="I545" i="41"/>
  <c r="K545" i="41"/>
  <c r="E545" i="41"/>
  <c r="J545" i="41"/>
  <c r="J707" i="41"/>
  <c r="K707" i="41"/>
  <c r="E707" i="41"/>
  <c r="H707" i="41"/>
  <c r="I707" i="41"/>
  <c r="K37" i="29"/>
  <c r="K126" i="29"/>
  <c r="K42" i="29"/>
  <c r="K70" i="29"/>
  <c r="J560" i="41"/>
  <c r="E560" i="41"/>
  <c r="H560" i="41"/>
  <c r="I560" i="41"/>
  <c r="K560" i="41"/>
  <c r="H112" i="41"/>
  <c r="J112" i="41"/>
  <c r="I112" i="41"/>
  <c r="K112" i="41"/>
  <c r="E112" i="41"/>
  <c r="K402" i="41"/>
  <c r="J402" i="41"/>
  <c r="E402" i="41"/>
  <c r="I402" i="41"/>
  <c r="H402" i="41"/>
  <c r="J608" i="41"/>
  <c r="H608" i="41"/>
  <c r="K608" i="41"/>
  <c r="I608" i="41"/>
  <c r="E608" i="41"/>
  <c r="K133" i="41"/>
  <c r="I133" i="41"/>
  <c r="J133" i="41"/>
  <c r="E133" i="41"/>
  <c r="H133" i="41"/>
  <c r="K123" i="41"/>
  <c r="H123" i="41"/>
  <c r="E123" i="41"/>
  <c r="J123" i="41"/>
  <c r="I123" i="41"/>
  <c r="E477" i="41"/>
  <c r="J477" i="41"/>
  <c r="H477" i="41"/>
  <c r="K477" i="41"/>
  <c r="I477" i="41"/>
  <c r="K301" i="41"/>
  <c r="H301" i="41"/>
  <c r="I301" i="41"/>
  <c r="J301" i="41"/>
  <c r="E301" i="41"/>
  <c r="E468" i="41"/>
  <c r="K468" i="41"/>
  <c r="J468" i="41"/>
  <c r="I468" i="41"/>
  <c r="H468" i="41"/>
  <c r="H42" i="41"/>
  <c r="J42" i="41"/>
  <c r="E42" i="41"/>
  <c r="K42" i="41"/>
  <c r="I42" i="41"/>
  <c r="I158" i="41"/>
  <c r="E158" i="41"/>
  <c r="H158" i="41"/>
  <c r="K158" i="41"/>
  <c r="J158" i="41"/>
  <c r="I587" i="41"/>
  <c r="E587" i="41"/>
  <c r="K587" i="41"/>
  <c r="H587" i="41"/>
  <c r="J587" i="41"/>
  <c r="K94" i="29"/>
  <c r="K91" i="29"/>
  <c r="K75" i="29"/>
  <c r="K334" i="41"/>
  <c r="E334" i="41"/>
  <c r="I334" i="41"/>
  <c r="H334" i="41"/>
  <c r="J334" i="41"/>
  <c r="J88" i="41"/>
  <c r="K88" i="41"/>
  <c r="I88" i="41"/>
  <c r="H88" i="41"/>
  <c r="E88" i="41"/>
  <c r="K149" i="29"/>
  <c r="E635" i="41"/>
  <c r="I635" i="41"/>
  <c r="K635" i="41"/>
  <c r="J635" i="41"/>
  <c r="H635" i="41"/>
  <c r="H240" i="41"/>
  <c r="E240" i="41"/>
  <c r="K240" i="41"/>
  <c r="J240" i="41"/>
  <c r="I240" i="41"/>
  <c r="K442" i="41"/>
  <c r="J442" i="41"/>
  <c r="I442" i="41"/>
  <c r="E442" i="41"/>
  <c r="H442" i="41"/>
  <c r="I553" i="41"/>
  <c r="J553" i="41"/>
  <c r="H553" i="41"/>
  <c r="E553" i="41"/>
  <c r="K553" i="41"/>
  <c r="H416" i="41"/>
  <c r="E416" i="41"/>
  <c r="I416" i="41"/>
  <c r="K416" i="41"/>
  <c r="J416" i="41"/>
  <c r="J424" i="41"/>
  <c r="I424" i="41"/>
  <c r="E424" i="41"/>
  <c r="K424" i="41"/>
  <c r="H424" i="41"/>
  <c r="K277" i="41"/>
  <c r="J277" i="41"/>
  <c r="I277" i="41"/>
  <c r="E277" i="41"/>
  <c r="H277" i="41"/>
  <c r="E99" i="41"/>
  <c r="K99" i="41"/>
  <c r="I99" i="41"/>
  <c r="J99" i="41"/>
  <c r="H99" i="41"/>
  <c r="I43" i="41"/>
  <c r="E43" i="41"/>
  <c r="J43" i="41"/>
  <c r="H43" i="41"/>
  <c r="K43" i="41"/>
  <c r="J633" i="41"/>
  <c r="E633" i="41"/>
  <c r="I633" i="41"/>
  <c r="H633" i="41"/>
  <c r="K633" i="41"/>
  <c r="J709" i="41"/>
  <c r="E709" i="41"/>
  <c r="I709" i="41"/>
  <c r="H709" i="41"/>
  <c r="K709" i="41"/>
  <c r="J637" i="41"/>
  <c r="H637" i="41"/>
  <c r="E637" i="41"/>
  <c r="I637" i="41"/>
  <c r="K637" i="41"/>
  <c r="J77" i="41"/>
  <c r="H77" i="41"/>
  <c r="I77" i="41"/>
  <c r="E77" i="41"/>
  <c r="K77" i="41"/>
  <c r="H127" i="41"/>
  <c r="I127" i="41"/>
  <c r="E127" i="41"/>
  <c r="K127" i="41"/>
  <c r="J127" i="41"/>
  <c r="J522" i="41"/>
  <c r="I522" i="41"/>
  <c r="K522" i="41"/>
  <c r="H522" i="41"/>
  <c r="E522" i="41"/>
  <c r="H538" i="41"/>
  <c r="J538" i="41"/>
  <c r="E538" i="41"/>
  <c r="K538" i="41"/>
  <c r="I538" i="41"/>
  <c r="J364" i="41"/>
  <c r="K364" i="41"/>
  <c r="I364" i="41"/>
  <c r="H364" i="41"/>
  <c r="E364" i="41"/>
  <c r="H703" i="41"/>
  <c r="I703" i="41"/>
  <c r="K703" i="41"/>
  <c r="E703" i="41"/>
  <c r="J703" i="41"/>
  <c r="K19" i="29"/>
  <c r="K117" i="29"/>
  <c r="H194" i="41"/>
  <c r="K194" i="41"/>
  <c r="E194" i="41"/>
  <c r="I194" i="41"/>
  <c r="J194" i="41"/>
  <c r="H92" i="41"/>
  <c r="I92" i="41"/>
  <c r="K92" i="41"/>
  <c r="J92" i="41"/>
  <c r="E92" i="41"/>
  <c r="I289" i="41"/>
  <c r="H289" i="41"/>
  <c r="K289" i="41"/>
  <c r="J289" i="41"/>
  <c r="E289" i="41"/>
  <c r="J76" i="41"/>
  <c r="I76" i="41"/>
  <c r="E76" i="41"/>
  <c r="H76" i="41"/>
  <c r="K76" i="41"/>
  <c r="K157" i="29"/>
  <c r="K38" i="29"/>
  <c r="K430" i="41"/>
  <c r="J430" i="41"/>
  <c r="E430" i="41"/>
  <c r="H430" i="41"/>
  <c r="I430" i="41"/>
  <c r="J558" i="41"/>
  <c r="H558" i="41"/>
  <c r="E558" i="41"/>
  <c r="I558" i="41"/>
  <c r="K558" i="41"/>
  <c r="I333" i="41"/>
  <c r="E333" i="41"/>
  <c r="H333" i="41"/>
  <c r="K333" i="41"/>
  <c r="J333" i="41"/>
  <c r="I172" i="41"/>
  <c r="K172" i="41"/>
  <c r="J172" i="41"/>
  <c r="H172" i="41"/>
  <c r="E172" i="41"/>
  <c r="K93" i="41"/>
  <c r="H93" i="41"/>
  <c r="E93" i="41"/>
  <c r="J93" i="41"/>
  <c r="I93" i="41"/>
  <c r="K287" i="41"/>
  <c r="I287" i="41"/>
  <c r="H287" i="41"/>
  <c r="J287" i="41"/>
  <c r="E287" i="41"/>
  <c r="H349" i="41"/>
  <c r="E349" i="41"/>
  <c r="I349" i="41"/>
  <c r="J349" i="41"/>
  <c r="K349" i="41"/>
  <c r="E357" i="41"/>
  <c r="H357" i="41"/>
  <c r="K357" i="41"/>
  <c r="I357" i="41"/>
  <c r="J357" i="41"/>
  <c r="K210" i="41"/>
  <c r="J210" i="41"/>
  <c r="H210" i="41"/>
  <c r="E210" i="41"/>
  <c r="I210" i="41"/>
  <c r="K471" i="41"/>
  <c r="I471" i="41"/>
  <c r="H471" i="41"/>
  <c r="J471" i="41"/>
  <c r="E471" i="41"/>
  <c r="K268" i="41"/>
  <c r="H268" i="41"/>
  <c r="I268" i="41"/>
  <c r="E268" i="41"/>
  <c r="J268" i="41"/>
  <c r="H487" i="41"/>
  <c r="I487" i="41"/>
  <c r="J487" i="41"/>
  <c r="K487" i="41"/>
  <c r="E487" i="41"/>
  <c r="H114" i="41"/>
  <c r="J114" i="41"/>
  <c r="E114" i="41"/>
  <c r="K114" i="41"/>
  <c r="I114" i="41"/>
  <c r="J45" i="41"/>
  <c r="I45" i="41"/>
  <c r="H45" i="41"/>
  <c r="K45" i="41"/>
  <c r="E45" i="41"/>
  <c r="K21" i="29"/>
  <c r="K103" i="29"/>
  <c r="K146" i="29"/>
  <c r="K142" i="29"/>
  <c r="K18" i="39"/>
  <c r="K95" i="29"/>
  <c r="K85" i="29"/>
  <c r="K141" i="11"/>
  <c r="K142" i="11" s="1"/>
  <c r="I551" i="41"/>
  <c r="E551" i="41"/>
  <c r="J551" i="41"/>
  <c r="K551" i="41"/>
  <c r="H551" i="41"/>
  <c r="K26" i="39" l="1"/>
  <c r="K23" i="39"/>
  <c r="K34" i="39"/>
  <c r="H12" i="54"/>
  <c r="C13" i="54"/>
  <c r="I12" i="54"/>
  <c r="D12" i="54"/>
  <c r="E12" i="54" s="1"/>
  <c r="L12" i="54" s="1"/>
  <c r="M12" i="54" s="1"/>
  <c r="J38" i="39"/>
  <c r="J39" i="39" s="1"/>
  <c r="J40" i="39" s="1"/>
  <c r="K29" i="39"/>
  <c r="K16" i="39"/>
  <c r="I168" i="29"/>
  <c r="I169" i="29" s="1"/>
  <c r="I170" i="29" s="1"/>
  <c r="H38" i="39"/>
  <c r="H39" i="39" s="1"/>
  <c r="H40" i="39" s="1"/>
  <c r="I38" i="39"/>
  <c r="I39" i="39" s="1"/>
  <c r="I40" i="39" s="1"/>
  <c r="J168" i="29"/>
  <c r="J169" i="29" s="1"/>
  <c r="J170" i="29" s="1"/>
  <c r="K16" i="29"/>
  <c r="K24" i="39"/>
  <c r="K30" i="39"/>
  <c r="K17" i="29"/>
  <c r="H168" i="29"/>
  <c r="B143" i="11"/>
  <c r="D10" i="59"/>
  <c r="D13" i="54" l="1"/>
  <c r="E13" i="54" s="1"/>
  <c r="I13" i="54"/>
  <c r="H13" i="54"/>
  <c r="C14" i="54"/>
  <c r="K168" i="29"/>
  <c r="K169" i="29" s="1"/>
  <c r="K170" i="29" s="1"/>
  <c r="K38" i="39"/>
  <c r="K39" i="39" s="1"/>
  <c r="K40" i="39" s="1"/>
  <c r="F7" i="54"/>
  <c r="D11" i="59"/>
  <c r="H169" i="29"/>
  <c r="H170" i="29" s="1"/>
  <c r="C15" i="54" l="1"/>
  <c r="D14" i="54"/>
  <c r="E14" i="54" s="1"/>
  <c r="L14" i="54" s="1"/>
  <c r="M14" i="54" s="1"/>
  <c r="I14" i="54"/>
  <c r="H14" i="54"/>
  <c r="L13" i="54"/>
  <c r="M13" i="54" s="1"/>
  <c r="G29" i="54"/>
  <c r="G28" i="54"/>
  <c r="G21" i="54"/>
  <c r="G30" i="54"/>
  <c r="G19" i="54"/>
  <c r="G11" i="54"/>
  <c r="J11" i="54" s="1"/>
  <c r="N11" i="54" s="1"/>
  <c r="P11" i="54" s="1"/>
  <c r="G26" i="54"/>
  <c r="G13" i="54"/>
  <c r="J13" i="54" s="1"/>
  <c r="G31" i="54"/>
  <c r="G32" i="54"/>
  <c r="G8" i="54"/>
  <c r="J8" i="54" s="1"/>
  <c r="N8" i="54" s="1"/>
  <c r="P8" i="54" s="1"/>
  <c r="G10" i="54"/>
  <c r="J10" i="54" s="1"/>
  <c r="N10" i="54" s="1"/>
  <c r="P10" i="54" s="1"/>
  <c r="G7" i="54"/>
  <c r="J7" i="54" s="1"/>
  <c r="G22" i="54"/>
  <c r="G18" i="54"/>
  <c r="G23" i="54"/>
  <c r="G14" i="54"/>
  <c r="G27" i="54"/>
  <c r="G24" i="54"/>
  <c r="G25" i="54"/>
  <c r="G17" i="54"/>
  <c r="G20" i="54"/>
  <c r="G12" i="54"/>
  <c r="J12" i="54" s="1"/>
  <c r="N12" i="54" s="1"/>
  <c r="P12" i="54" s="1"/>
  <c r="G9" i="54"/>
  <c r="J9" i="54" s="1"/>
  <c r="N9" i="54" s="1"/>
  <c r="P9" i="54" s="1"/>
  <c r="G16" i="54"/>
  <c r="G15" i="54"/>
  <c r="J14" i="54" l="1"/>
  <c r="N14" i="54" s="1"/>
  <c r="P14" i="54" s="1"/>
  <c r="N13" i="54"/>
  <c r="P13" i="54" s="1"/>
  <c r="C16" i="54"/>
  <c r="I15" i="54"/>
  <c r="D15" i="54"/>
  <c r="H15" i="54"/>
  <c r="E15" i="54"/>
  <c r="N7" i="54"/>
  <c r="J15" i="54" l="1"/>
  <c r="I16" i="54"/>
  <c r="C17" i="54"/>
  <c r="D16" i="54"/>
  <c r="H16" i="54"/>
  <c r="L15" i="54"/>
  <c r="M15" i="54" s="1"/>
  <c r="P7" i="54"/>
  <c r="Q7" i="54" s="1"/>
  <c r="N15" i="54" l="1"/>
  <c r="P15" i="54" s="1"/>
  <c r="D17" i="54"/>
  <c r="E17" i="54" s="1"/>
  <c r="I17" i="54"/>
  <c r="C18" i="54"/>
  <c r="H17" i="54"/>
  <c r="E16" i="54"/>
  <c r="L16" i="54" s="1"/>
  <c r="M16" i="54" s="1"/>
  <c r="J16" i="54"/>
  <c r="Q8" i="54"/>
  <c r="S7" i="54"/>
  <c r="J17" i="54" l="1"/>
  <c r="N16" i="54"/>
  <c r="P16" i="54" s="1"/>
  <c r="C19" i="54"/>
  <c r="D18" i="54"/>
  <c r="E18" i="54" s="1"/>
  <c r="H18" i="54"/>
  <c r="I18" i="54"/>
  <c r="L17" i="54"/>
  <c r="M17" i="54" s="1"/>
  <c r="Q9" i="54"/>
  <c r="S8" i="54"/>
  <c r="N17" i="54" l="1"/>
  <c r="P17" i="54" s="1"/>
  <c r="J18" i="54"/>
  <c r="L18" i="54"/>
  <c r="M18" i="54" s="1"/>
  <c r="H19" i="54"/>
  <c r="I19" i="54"/>
  <c r="C20" i="54"/>
  <c r="D19" i="54"/>
  <c r="E19" i="54" s="1"/>
  <c r="L19" i="54" s="1"/>
  <c r="M19" i="54" s="1"/>
  <c r="Q10" i="54"/>
  <c r="S9" i="54"/>
  <c r="T9" i="54"/>
  <c r="N18" i="54" l="1"/>
  <c r="P18" i="54" s="1"/>
  <c r="J19" i="54"/>
  <c r="N19" i="54" s="1"/>
  <c r="P19" i="54" s="1"/>
  <c r="H20" i="54"/>
  <c r="I20" i="54"/>
  <c r="D20" i="54"/>
  <c r="C21" i="54"/>
  <c r="S10" i="54"/>
  <c r="Q11" i="54"/>
  <c r="T10" i="54"/>
  <c r="J20" i="54" l="1"/>
  <c r="E20" i="54"/>
  <c r="L20" i="54" s="1"/>
  <c r="M20" i="54" s="1"/>
  <c r="D21" i="54"/>
  <c r="I21" i="54"/>
  <c r="H21" i="54"/>
  <c r="C22" i="54"/>
  <c r="S11" i="54"/>
  <c r="Q12" i="54"/>
  <c r="T11" i="54"/>
  <c r="N20" i="54" l="1"/>
  <c r="P20" i="54" s="1"/>
  <c r="J21" i="54"/>
  <c r="E21" i="54"/>
  <c r="L21" i="54" s="1"/>
  <c r="M21" i="54" s="1"/>
  <c r="D22" i="54"/>
  <c r="H22" i="54"/>
  <c r="C23" i="54"/>
  <c r="I22" i="54"/>
  <c r="S12" i="54"/>
  <c r="Q13" i="54"/>
  <c r="T12" i="54"/>
  <c r="N21" i="54" l="1"/>
  <c r="P21" i="54" s="1"/>
  <c r="J22" i="54"/>
  <c r="D23" i="54"/>
  <c r="E23" i="54" s="1"/>
  <c r="H23" i="54"/>
  <c r="I23" i="54"/>
  <c r="C24" i="54"/>
  <c r="E22" i="54"/>
  <c r="L22" i="54" s="1"/>
  <c r="M22" i="54" s="1"/>
  <c r="S13" i="54"/>
  <c r="Q14" i="54"/>
  <c r="T13" i="54"/>
  <c r="N22" i="54" l="1"/>
  <c r="P22" i="54" s="1"/>
  <c r="J23" i="54"/>
  <c r="I24" i="54"/>
  <c r="H24" i="54"/>
  <c r="D24" i="54"/>
  <c r="C25" i="54"/>
  <c r="L23" i="54"/>
  <c r="M23" i="54" s="1"/>
  <c r="S14" i="54"/>
  <c r="Q15" i="54"/>
  <c r="T14" i="54"/>
  <c r="N23" i="54" l="1"/>
  <c r="P23" i="54" s="1"/>
  <c r="C26" i="54"/>
  <c r="I25" i="54"/>
  <c r="D25" i="54"/>
  <c r="E25" i="54" s="1"/>
  <c r="H25" i="54"/>
  <c r="E24" i="54"/>
  <c r="L24" i="54" s="1"/>
  <c r="M24" i="54" s="1"/>
  <c r="J24" i="54"/>
  <c r="Q16" i="54"/>
  <c r="T16" i="54" s="1"/>
  <c r="S15" i="54"/>
  <c r="T15" i="54"/>
  <c r="J25" i="54" l="1"/>
  <c r="N24" i="54"/>
  <c r="P24" i="54" s="1"/>
  <c r="L25" i="54"/>
  <c r="M25" i="54" s="1"/>
  <c r="H26" i="54"/>
  <c r="I26" i="54"/>
  <c r="C27" i="54"/>
  <c r="D26" i="54"/>
  <c r="S16" i="54"/>
  <c r="Q17" i="54"/>
  <c r="T17" i="54" s="1"/>
  <c r="N25" i="54" l="1"/>
  <c r="P25" i="54" s="1"/>
  <c r="J26" i="54"/>
  <c r="E26" i="54"/>
  <c r="L26" i="54" s="1"/>
  <c r="M26" i="54" s="1"/>
  <c r="D27" i="54"/>
  <c r="E27" i="54" s="1"/>
  <c r="L27" i="54" s="1"/>
  <c r="M27" i="54" s="1"/>
  <c r="I27" i="54"/>
  <c r="H27" i="54"/>
  <c r="C28" i="54"/>
  <c r="S17" i="54"/>
  <c r="Q18" i="54"/>
  <c r="T18" i="54" s="1"/>
  <c r="N26" i="54" l="1"/>
  <c r="P26" i="54" s="1"/>
  <c r="I28" i="54"/>
  <c r="H28" i="54"/>
  <c r="C29" i="54"/>
  <c r="D28" i="54"/>
  <c r="E28" i="54" s="1"/>
  <c r="J27" i="54"/>
  <c r="N27" i="54" s="1"/>
  <c r="P27" i="54" s="1"/>
  <c r="S18" i="54"/>
  <c r="Q19" i="54"/>
  <c r="T19" i="54" s="1"/>
  <c r="J28" i="54" l="1"/>
  <c r="I29" i="54"/>
  <c r="C30" i="54"/>
  <c r="D29" i="54"/>
  <c r="E29" i="54" s="1"/>
  <c r="H29" i="54"/>
  <c r="J29" i="54" s="1"/>
  <c r="L28" i="54"/>
  <c r="M28" i="54" s="1"/>
  <c r="Q20" i="54"/>
  <c r="T20" i="54" s="1"/>
  <c r="S19" i="54"/>
  <c r="N28" i="54" l="1"/>
  <c r="P28" i="54" s="1"/>
  <c r="L29" i="54"/>
  <c r="M29" i="54" s="1"/>
  <c r="N29" i="54" s="1"/>
  <c r="P29" i="54" s="1"/>
  <c r="I30" i="54"/>
  <c r="D30" i="54"/>
  <c r="C31" i="54"/>
  <c r="H30" i="54"/>
  <c r="S20" i="54"/>
  <c r="Q21" i="54"/>
  <c r="T21" i="54" s="1"/>
  <c r="J30" i="54" l="1"/>
  <c r="E30" i="54"/>
  <c r="L30" i="54" s="1"/>
  <c r="M30" i="54" s="1"/>
  <c r="I31" i="54"/>
  <c r="H31" i="54"/>
  <c r="C32" i="54"/>
  <c r="D31" i="54"/>
  <c r="Q22" i="54"/>
  <c r="T22" i="54" s="1"/>
  <c r="S21" i="54"/>
  <c r="N30" i="54" l="1"/>
  <c r="P30" i="54" s="1"/>
  <c r="I32" i="54"/>
  <c r="H32" i="54"/>
  <c r="D32" i="54"/>
  <c r="E31" i="54"/>
  <c r="L31" i="54" s="1"/>
  <c r="M31" i="54" s="1"/>
  <c r="J31" i="54"/>
  <c r="Q23" i="54"/>
  <c r="T23" i="54" s="1"/>
  <c r="S22" i="54"/>
  <c r="J32" i="54" l="1"/>
  <c r="J33" i="54" s="1"/>
  <c r="N31" i="54"/>
  <c r="P31" i="54" s="1"/>
  <c r="E32" i="54"/>
  <c r="L32" i="54" s="1"/>
  <c r="M32" i="54" s="1"/>
  <c r="S23" i="54"/>
  <c r="Q24" i="54"/>
  <c r="T24" i="54" s="1"/>
  <c r="M33" i="54" l="1"/>
  <c r="Q36" i="54" s="1"/>
  <c r="N32" i="54"/>
  <c r="S24" i="54"/>
  <c r="Q25" i="54"/>
  <c r="T25" i="54" s="1"/>
  <c r="P32" i="54" l="1"/>
  <c r="Q34" i="54"/>
  <c r="Q37" i="54"/>
  <c r="Q38" i="54"/>
  <c r="S25" i="54"/>
  <c r="Q26" i="54"/>
  <c r="T26" i="54" s="1"/>
  <c r="S26" i="54" l="1"/>
  <c r="Q27" i="54"/>
  <c r="T27" i="54" s="1"/>
  <c r="Q28" i="54" l="1"/>
  <c r="T28" i="54" s="1"/>
  <c r="S27" i="54"/>
  <c r="S28" i="54" l="1"/>
  <c r="Q29" i="54"/>
  <c r="T29" i="54" s="1"/>
  <c r="Q30" i="54" l="1"/>
  <c r="T30" i="54" s="1"/>
  <c r="S29" i="54"/>
  <c r="Q31" i="54" l="1"/>
  <c r="T31" i="54" s="1"/>
  <c r="S30" i="54"/>
  <c r="S31" i="54" l="1"/>
  <c r="Q32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rgb="FF000000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<sst xmlns="http://schemas.openxmlformats.org/spreadsheetml/2006/main" count="4789" uniqueCount="1647">
  <si>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</si>
  <si>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</si>
  <si>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</si>
  <si>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</si>
  <si>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</si>
  <si>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</si>
  <si>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</si>
  <si>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</si>
  <si>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</si>
  <si>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</si>
  <si>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</si>
  <si>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</si>
  <si>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</si>
  <si>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</si>
  <si>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</si>
  <si>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</si>
  <si>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</si>
  <si>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</si>
  <si>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</si>
  <si>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</si>
  <si>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</si>
  <si>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</si>
  <si>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</si>
  <si>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</si>
  <si>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</si>
  <si>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</si>
  <si>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</si>
  <si>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</si>
  <si>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</si>
  <si>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</si>
  <si>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</si>
  <si>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</si>
  <si>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</si>
  <si>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</si>
  <si>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</si>
  <si>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</si>
  <si>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</si>
  <si>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</si>
  <si>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</si>
  <si>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</si>
  <si>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</si>
  <si>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</si>
  <si>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</si>
  <si>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</si>
  <si>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</si>
  <si>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</si>
  <si>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</si>
  <si>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</si>
  <si>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</si>
  <si>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</si>
  <si>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</si>
  <si>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</si>
  <si>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</si>
  <si>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</si>
  <si>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</si>
  <si>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</si>
  <si>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</si>
  <si>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</si>
  <si>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</si>
  <si>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</si>
  <si>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</si>
  <si>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</si>
  <si>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</si>
  <si>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</si>
  <si>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</si>
  <si>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</si>
  <si>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</si>
  <si>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</si>
  <si>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</si>
  <si>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</si>
  <si>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</si>
  <si>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</si>
  <si>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</si>
  <si>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</si>
  <si>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</si>
  <si>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</si>
  <si>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</si>
  <si>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</si>
  <si>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</si>
  <si>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</si>
  <si>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</si>
  <si>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</si>
  <si>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</si>
  <si>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</si>
  <si>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</si>
  <si>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</si>
  <si>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</si>
  <si>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</si>
  <si>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</si>
  <si>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</si>
  <si>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</si>
  <si>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</si>
  <si>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</si>
  <si>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</si>
  <si>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</si>
  <si>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</si>
  <si>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</si>
  <si>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</si>
  <si>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</si>
  <si>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</si>
  <si>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</si>
  <si>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</si>
  <si>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</si>
  <si>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</si>
  <si>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</si>
  <si>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</si>
  <si>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</si>
  <si>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</si>
  <si>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</si>
  <si>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</si>
  <si>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</si>
  <si>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</si>
  <si>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</si>
  <si>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</si>
  <si>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</si>
  <si>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</si>
  <si>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</si>
  <si>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</si>
  <si>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</si>
  <si>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</si>
  <si>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</si>
  <si>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</si>
  <si>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</si>
  <si>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</si>
  <si>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</si>
  <si>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</si>
  <si>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</si>
  <si>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</si>
  <si>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</si>
  <si>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</si>
  <si>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</si>
  <si>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</si>
  <si>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</si>
  <si>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</si>
  <si>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</si>
  <si>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</si>
  <si>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</si>
  <si>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</si>
  <si>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</si>
  <si>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</si>
  <si>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</si>
  <si>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</si>
  <si>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</si>
  <si>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</si>
  <si>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</si>
  <si>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</si>
  <si>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</si>
  <si>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</si>
  <si>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</si>
  <si>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</si>
  <si>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</si>
  <si>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</si>
  <si>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</si>
  <si>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</si>
  <si>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</si>
  <si>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</si>
  <si>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</si>
  <si>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</si>
  <si>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</si>
  <si>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</si>
  <si>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</si>
  <si>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</si>
  <si>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</si>
  <si>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</si>
  <si>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</si>
  <si>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</si>
  <si>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</si>
  <si>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</si>
  <si>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</si>
  <si>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</si>
  <si>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</si>
  <si>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</si>
  <si>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</si>
  <si>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</si>
  <si>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</si>
  <si>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</si>
  <si>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</si>
  <si>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</si>
  <si>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</si>
  <si>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</si>
  <si>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</si>
  <si>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</si>
  <si>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</si>
  <si>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</si>
  <si>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</si>
  <si>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</si>
  <si>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</si>
  <si>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</si>
  <si>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</si>
  <si>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</si>
  <si>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</si>
  <si>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</si>
  <si>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</si>
  <si>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</si>
  <si>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</si>
  <si>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</si>
  <si>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</si>
  <si>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</si>
  <si>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</si>
  <si>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</si>
  <si>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</si>
  <si>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</si>
  <si>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</si>
  <si>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</si>
  <si>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</si>
  <si>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</si>
  <si>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</si>
  <si>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</si>
  <si>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</si>
  <si>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</si>
  <si>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</si>
  <si>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</si>
  <si>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</si>
  <si>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</si>
  <si>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</si>
  <si>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</si>
  <si>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</si>
  <si>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</si>
  <si>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</si>
  <si>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</si>
  <si>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</si>
  <si>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</si>
  <si>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</si>
  <si>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</si>
  <si>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</si>
  <si>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</si>
  <si>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</si>
  <si>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</si>
  <si>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</si>
  <si>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</si>
  <si>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</si>
  <si>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</si>
  <si>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</si>
  <si>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</si>
  <si>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</si>
  <si>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</si>
  <si>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</si>
  <si>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</si>
  <si>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</si>
  <si>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</si>
  <si>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</si>
  <si>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</si>
  <si>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</si>
  <si>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</si>
  <si>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</si>
  <si>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</si>
  <si>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</si>
  <si>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</si>
  <si>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</si>
  <si>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</si>
  <si>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</si>
  <si>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</si>
  <si>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</si>
  <si>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</si>
  <si>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</si>
  <si>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</si>
  <si>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</si>
  <si>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</si>
  <si>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</si>
  <si>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</si>
  <si>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</si>
  <si>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</si>
  <si>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</si>
  <si>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</si>
  <si>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</si>
  <si>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</si>
  <si>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</si>
  <si>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</si>
  <si>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</si>
  <si>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</si>
  <si>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</si>
  <si>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</si>
  <si>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</si>
  <si>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</si>
  <si>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</si>
  <si>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</si>
  <si>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</si>
  <si>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</si>
  <si>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</si>
  <si>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</si>
  <si>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</si>
  <si>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</si>
  <si>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</si>
  <si>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</si>
  <si>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</si>
  <si>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</si>
  <si>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</si>
  <si>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</si>
  <si>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</si>
  <si>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</si>
  <si>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</si>
  <si>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</si>
  <si>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</si>
  <si>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</si>
  <si>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</si>
  <si>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</si>
  <si>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</si>
  <si>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</si>
  <si>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</si>
  <si>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</si>
  <si>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</si>
  <si>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</si>
  <si>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</si>
  <si>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</si>
  <si>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</si>
  <si>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</si>
  <si>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</si>
  <si>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</si>
  <si>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</si>
  <si>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</si>
  <si>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</si>
  <si>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</si>
  <si>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</si>
  <si>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</si>
  <si>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</si>
  <si>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</si>
  <si>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</si>
  <si>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</si>
  <si>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</si>
  <si>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</si>
  <si>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</si>
  <si>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</si>
  <si>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</si>
  <si>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</si>
  <si>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</si>
  <si>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</si>
  <si>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</si>
  <si>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</si>
  <si>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</si>
  <si>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</si>
  <si>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</si>
  <si>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</si>
  <si>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</si>
  <si>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</si>
  <si>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</si>
  <si>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</si>
  <si>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</si>
  <si>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</si>
  <si>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</si>
  <si>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</si>
  <si>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</si>
  <si>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</si>
  <si>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</si>
  <si>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</si>
  <si>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</si>
  <si>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</si>
  <si>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</si>
  <si>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</si>
  <si>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</si>
  <si>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</si>
  <si>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</si>
  <si>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</si>
  <si>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</si>
  <si>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</si>
  <si>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</si>
  <si>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</si>
  <si>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</si>
  <si>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</si>
  <si>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</si>
  <si>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</si>
  <si>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</si>
  <si>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</si>
  <si>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</si>
  <si>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</si>
  <si>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</si>
  <si>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</si>
  <si>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</si>
  <si>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</si>
  <si>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</si>
  <si>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</si>
  <si>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</si>
  <si>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</si>
  <si>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</si>
  <si>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</si>
  <si>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</si>
  <si>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</si>
  <si>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</si>
  <si>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</si>
  <si>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</si>
  <si>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</si>
  <si>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</si>
  <si>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</si>
  <si>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</si>
  <si>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</si>
  <si>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</si>
  <si>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</si>
  <si>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</si>
  <si>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</si>
  <si>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</si>
  <si>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</si>
  <si>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</si>
  <si>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</si>
  <si>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</si>
  <si>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</si>
  <si>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</si>
  <si>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</si>
  <si>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</si>
  <si>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</si>
  <si>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</si>
  <si>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</si>
  <si>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</si>
  <si>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</si>
  <si>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</si>
  <si>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</si>
  <si>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</si>
  <si>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</si>
  <si>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</si>
  <si>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</si>
  <si>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</si>
  <si>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</si>
  <si>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</si>
  <si>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</si>
  <si>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</si>
  <si>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</si>
  <si>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</si>
  <si>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</si>
  <si>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</si>
  <si>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</si>
  <si>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</si>
  <si>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</si>
  <si>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</si>
  <si>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</si>
  <si>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</si>
  <si>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</si>
  <si>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</si>
  <si>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</si>
  <si>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</si>
  <si>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</si>
  <si>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</si>
  <si>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</si>
  <si>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</si>
  <si>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</si>
  <si>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</si>
  <si>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</si>
  <si>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</si>
  <si>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</si>
  <si>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</si>
  <si>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</si>
  <si>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</si>
  <si>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</si>
  <si>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</si>
  <si>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</si>
  <si>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</si>
  <si>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</si>
  <si>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</si>
  <si>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</si>
  <si>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</si>
  <si>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</si>
  <si>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</si>
  <si>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</si>
  <si>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</si>
  <si>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</si>
  <si>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</si>
  <si>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</si>
  <si>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</si>
  <si>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</si>
  <si>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</si>
  <si>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</si>
  <si>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</si>
  <si>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</si>
  <si>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</si>
  <si>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</si>
  <si>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</si>
  <si>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</si>
  <si>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</si>
  <si>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</si>
  <si>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</si>
  <si>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</si>
  <si>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</si>
  <si>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</si>
  <si>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</si>
  <si>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</si>
  <si>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</si>
  <si>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</si>
  <si>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</si>
  <si>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</si>
  <si>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</si>
  <si>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</si>
  <si>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</si>
  <si>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</si>
  <si>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</si>
  <si>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</si>
  <si>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</si>
  <si>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</si>
  <si>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</si>
  <si>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</si>
  <si>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</si>
  <si>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</si>
  <si>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</si>
  <si>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</si>
  <si>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</si>
  <si>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</si>
  <si>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</si>
  <si>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</si>
  <si>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</si>
  <si>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</si>
  <si>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</si>
  <si>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</si>
  <si>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</si>
  <si>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</si>
  <si>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</si>
  <si>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</si>
  <si>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</si>
  <si>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</si>
  <si>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</si>
  <si>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</si>
  <si>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</si>
  <si>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</si>
  <si>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</si>
  <si>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</si>
  <si>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</si>
  <si>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</si>
  <si>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</si>
  <si>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</si>
  <si>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</si>
  <si>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</si>
  <si>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</si>
  <si>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</si>
  <si>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</si>
  <si>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</si>
  <si>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</si>
  <si>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</si>
  <si>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</si>
  <si>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</si>
  <si>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</si>
  <si>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</si>
  <si>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</si>
  <si>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</si>
  <si>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</si>
  <si>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</si>
  <si>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</si>
  <si>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</si>
  <si>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</si>
  <si>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</si>
  <si>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</si>
  <si>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</si>
  <si>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</si>
  <si>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</si>
  <si>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</si>
  <si>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</si>
  <si>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</si>
  <si>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</si>
  <si>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</si>
  <si>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</si>
  <si>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</si>
  <si>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</si>
  <si>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</si>
  <si>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</si>
  <si>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</si>
  <si>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</si>
  <si>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</si>
  <si>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</si>
  <si>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</si>
  <si>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</si>
  <si>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</si>
  <si>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</si>
  <si>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</si>
  <si>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</si>
  <si>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</si>
  <si>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</si>
  <si>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</si>
  <si>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</si>
  <si>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</si>
  <si>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</si>
  <si>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</si>
  <si>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</si>
  <si>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</si>
  <si>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</si>
  <si>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</si>
  <si>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</si>
  <si>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</si>
  <si>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</si>
  <si>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</si>
  <si>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</si>
  <si>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</si>
  <si>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</si>
  <si>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</si>
  <si>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</si>
  <si>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</si>
  <si>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</si>
  <si>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</si>
  <si>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</si>
  <si>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</si>
  <si>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</si>
  <si>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</si>
  <si>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</si>
  <si>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</si>
  <si>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</si>
  <si>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</si>
  <si>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</si>
  <si>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</si>
  <si>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</si>
  <si>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</si>
  <si>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</si>
  <si>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</si>
  <si>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</si>
  <si>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</si>
  <si>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</si>
  <si>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</si>
  <si>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</si>
  <si>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</si>
  <si>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</si>
  <si>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</si>
  <si>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</si>
  <si>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</si>
  <si>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</si>
  <si>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</si>
  <si>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</si>
  <si>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</si>
  <si>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</si>
  <si>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</si>
  <si>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</si>
  <si>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</si>
  <si>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</si>
  <si>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</si>
  <si>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</si>
  <si>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</si>
  <si>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</si>
  <si>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</si>
  <si>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</si>
  <si>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</si>
  <si>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</si>
  <si>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</si>
  <si>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</si>
  <si>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</si>
  <si>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</si>
  <si>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</si>
  <si>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</si>
  <si>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</si>
  <si>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</si>
  <si>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</si>
  <si>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</si>
  <si>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</si>
  <si>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</si>
  <si>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</si>
  <si>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</si>
  <si>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</si>
  <si>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</si>
  <si>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</si>
  <si>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</si>
  <si>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</si>
  <si>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</si>
  <si>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</si>
  <si>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</si>
  <si>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</si>
  <si>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</si>
  <si>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</si>
  <si>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</si>
  <si>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</si>
  <si>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</si>
  <si>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</si>
  <si>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</si>
  <si>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</si>
  <si>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</si>
  <si>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</si>
  <si>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</si>
  <si>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</si>
  <si>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</si>
  <si>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</si>
  <si>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</si>
  <si>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</si>
  <si>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</si>
  <si>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</si>
  <si>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</si>
  <si>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</si>
  <si>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</si>
  <si>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</si>
  <si>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</si>
  <si>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</si>
  <si>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</si>
  <si>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</si>
  <si>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</si>
  <si>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</si>
  <si>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</si>
  <si>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</si>
  <si>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</si>
  <si>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</si>
  <si>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</si>
  <si>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</si>
  <si>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</si>
  <si>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</si>
  <si>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</si>
  <si>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</si>
  <si>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</si>
  <si>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</si>
  <si>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</si>
  <si>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</si>
  <si>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</si>
  <si>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</si>
  <si>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</si>
  <si>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</si>
  <si>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</si>
  <si>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</si>
  <si>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</si>
  <si>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</si>
  <si>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</si>
  <si>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</si>
  <si>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</si>
  <si>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</si>
  <si>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</si>
  <si>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</si>
  <si>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</si>
  <si>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</si>
  <si>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</si>
  <si>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</si>
  <si>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</si>
  <si>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</si>
  <si>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</si>
  <si>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</si>
  <si>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</si>
  <si>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</si>
  <si>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</si>
  <si>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</si>
  <si>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</si>
  <si>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</si>
  <si>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</si>
  <si>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</si>
  <si>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</si>
  <si>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</si>
  <si>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</si>
  <si>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</si>
  <si>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</si>
  <si>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</si>
  <si>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</si>
  <si>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</si>
  <si>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</si>
  <si>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</si>
  <si>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</si>
  <si>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</si>
  <si>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</si>
  <si>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</si>
  <si>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</si>
  <si>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</si>
  <si>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</si>
  <si>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</si>
  <si>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</si>
  <si>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</si>
  <si>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</si>
  <si>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</si>
  <si>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</si>
  <si>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</si>
  <si>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</si>
  <si>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</si>
  <si>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</si>
  <si>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</si>
  <si>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</si>
  <si>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</si>
  <si>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</si>
  <si>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</si>
  <si>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</si>
  <si>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</si>
  <si>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</si>
  <si>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</si>
  <si>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</si>
  <si>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</si>
  <si>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</si>
  <si>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</si>
  <si>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</si>
  <si>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</si>
  <si>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</si>
  <si>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</si>
  <si>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</si>
  <si>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</si>
  <si>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</si>
  <si>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</si>
  <si>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</si>
  <si>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</si>
  <si>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</si>
  <si>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</si>
  <si>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</si>
  <si>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</si>
  <si>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</si>
  <si>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</si>
  <si>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</si>
  <si>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</si>
  <si>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</si>
  <si>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</si>
  <si>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</si>
  <si>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</si>
  <si>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</si>
  <si>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</si>
  <si>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</si>
  <si>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</si>
  <si>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</si>
  <si>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</si>
  <si>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</si>
  <si>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</si>
  <si>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</si>
  <si>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</si>
  <si>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</si>
  <si>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</si>
  <si>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</si>
  <si>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</si>
  <si>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</si>
  <si>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</si>
  <si>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</si>
  <si>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</si>
  <si>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</si>
  <si>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</si>
  <si>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</si>
  <si>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</si>
  <si>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</si>
  <si>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</si>
  <si>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</si>
  <si>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</si>
  <si>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</si>
  <si>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</si>
  <si>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</si>
  <si>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</si>
  <si>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</si>
  <si>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</si>
  <si>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</si>
  <si>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</si>
  <si>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</si>
  <si>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</si>
  <si>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</si>
  <si>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</si>
  <si>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</si>
  <si>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</si>
  <si>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</si>
  <si>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</si>
  <si>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</si>
  <si>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</si>
  <si>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</si>
  <si>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</si>
  <si>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</si>
  <si>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</si>
  <si>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</si>
  <si>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</si>
  <si>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</si>
  <si>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</si>
  <si>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</si>
  <si>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</si>
  <si>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</si>
  <si>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</si>
  <si>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</si>
  <si>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</si>
  <si>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</si>
  <si>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</si>
  <si>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</si>
  <si>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</si>
  <si>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</si>
  <si>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</si>
  <si>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</si>
  <si>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</si>
  <si>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</si>
  <si>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</si>
  <si>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</si>
  <si>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</si>
  <si>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</si>
  <si>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</si>
  <si>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</si>
  <si>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</si>
  <si>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</si>
  <si>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</si>
  <si>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</si>
  <si>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</si>
  <si>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</si>
  <si>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</si>
  <si>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</si>
  <si>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</si>
  <si>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</si>
  <si>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</si>
  <si>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</si>
  <si>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</si>
  <si>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</si>
  <si>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</si>
  <si>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</si>
  <si>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</si>
  <si>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</si>
  <si>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</si>
  <si>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</si>
  <si>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</si>
  <si>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</si>
  <si>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</si>
  <si>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</si>
  <si>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</si>
  <si>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</si>
  <si>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</si>
  <si>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</si>
  <si>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</si>
  <si>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</si>
  <si>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</si>
  <si>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</si>
  <si>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</si>
  <si>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</si>
  <si>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</si>
  <si>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</si>
  <si>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</si>
  <si>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</si>
  <si>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</si>
  <si>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</si>
  <si>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</si>
  <si>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</si>
  <si>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</si>
  <si>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</si>
  <si>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</si>
  <si>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</si>
  <si>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</si>
  <si>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</si>
  <si>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</si>
  <si>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</si>
  <si>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</si>
  <si>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</si>
  <si>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</si>
  <si>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</si>
  <si>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</si>
  <si>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</si>
  <si>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</si>
  <si>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</si>
  <si>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</si>
  <si>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</si>
  <si>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</si>
  <si>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</si>
  <si>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</si>
  <si>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</si>
  <si>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</si>
  <si>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</si>
  <si>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</si>
  <si>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</si>
  <si>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</si>
  <si>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</si>
  <si>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</si>
  <si>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</si>
  <si>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</si>
  <si>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</si>
  <si>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</si>
  <si>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</si>
  <si>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</si>
  <si>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</si>
  <si>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</si>
  <si>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</si>
  <si>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</si>
  <si>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</si>
  <si>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</si>
  <si>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</si>
  <si>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</si>
  <si>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</si>
  <si>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</si>
  <si>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</si>
  <si>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</si>
  <si>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</si>
  <si>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</si>
  <si>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</si>
  <si>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</si>
  <si>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</si>
  <si>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</si>
  <si>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</si>
  <si>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</si>
  <si>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</si>
  <si>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</si>
  <si>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</si>
  <si>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</si>
  <si>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</si>
  <si>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</si>
  <si>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</si>
  <si>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</si>
  <si>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</si>
  <si>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</si>
  <si>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</si>
  <si>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</si>
  <si>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</si>
  <si>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</si>
  <si>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</si>
  <si>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</si>
  <si>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</si>
  <si>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</si>
  <si>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</si>
  <si>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</si>
  <si>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</si>
  <si>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</si>
  <si>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</si>
  <si>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</si>
  <si>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</si>
  <si>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</si>
  <si>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</si>
  <si>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</si>
  <si>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</si>
  <si>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</si>
  <si>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</si>
  <si>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</si>
  <si>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</si>
  <si>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</si>
  <si>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</si>
  <si>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</si>
  <si>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</si>
  <si>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</si>
  <si>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</si>
  <si>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</si>
  <si>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</si>
  <si>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</si>
  <si>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</si>
  <si>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</si>
  <si>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</si>
  <si>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</si>
  <si>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</si>
  <si>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</si>
  <si>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</si>
  <si>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</si>
  <si>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</si>
  <si>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</si>
  <si>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</si>
  <si>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</si>
  <si>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</si>
  <si>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</si>
  <si>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</si>
  <si>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</si>
  <si>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</si>
  <si>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</si>
  <si>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</si>
  <si>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</si>
  <si>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</si>
  <si>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</si>
  <si>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</si>
  <si>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</si>
  <si>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</si>
  <si>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</si>
  <si>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</si>
  <si>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</si>
  <si>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</si>
  <si>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</si>
  <si>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</si>
  <si>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</si>
  <si>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</si>
  <si>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</si>
  <si>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</si>
  <si>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</si>
  <si>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</si>
  <si>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</si>
  <si>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</si>
  <si>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</si>
  <si>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</si>
  <si>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</si>
  <si>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</si>
  <si>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</si>
  <si>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</si>
  <si>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</si>
  <si>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</si>
  <si>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</si>
  <si>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</si>
  <si>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</si>
  <si>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</si>
  <si>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</si>
  <si>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</si>
  <si>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</si>
  <si>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</si>
  <si>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</si>
  <si>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</si>
  <si>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</si>
  <si>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</si>
  <si>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</si>
  <si>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</si>
  <si>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</si>
  <si>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</si>
  <si>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</si>
  <si>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</si>
  <si>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</si>
  <si>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</si>
  <si>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</si>
  <si>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</si>
  <si>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</si>
  <si>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</si>
  <si>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</si>
  <si>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</si>
  <si>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</si>
  <si>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</si>
  <si>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</si>
  <si>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</si>
  <si>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</si>
  <si>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</si>
  <si>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</si>
  <si>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</si>
  <si>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</si>
  <si>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</si>
  <si>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</si>
  <si>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</si>
  <si>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</si>
  <si>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</si>
  <si>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</si>
  <si>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</si>
  <si>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</si>
  <si>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</si>
  <si>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</si>
  <si>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</si>
  <si>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</si>
  <si>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</si>
  <si>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</si>
  <si>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</si>
  <si>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</si>
  <si>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</si>
  <si>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</si>
  <si>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</si>
  <si>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</si>
  <si>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</si>
  <si>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</si>
  <si>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</si>
  <si>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</si>
  <si>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</si>
  <si>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</si>
  <si>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</si>
  <si>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</si>
  <si>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</si>
  <si>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</si>
  <si>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</si>
  <si>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</si>
  <si>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</si>
  <si>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</si>
  <si>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</si>
  <si>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</si>
  <si>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</si>
  <si>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</si>
  <si>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</si>
  <si>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</si>
  <si>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</si>
  <si>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</si>
  <si>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</si>
  <si>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</si>
  <si>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</si>
  <si>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</si>
  <si>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</si>
  <si>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</si>
  <si>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</si>
  <si>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</si>
  <si>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</si>
  <si>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</si>
  <si>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</si>
  <si>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</si>
  <si>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</si>
  <si>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</si>
  <si>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</si>
  <si>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</si>
  <si>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</si>
  <si>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</si>
  <si>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</si>
  <si>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</si>
  <si>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</si>
  <si>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</si>
  <si>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</si>
  <si>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</si>
  <si>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</si>
  <si>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</si>
  <si>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</si>
  <si>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</si>
  <si>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</si>
  <si>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</si>
  <si>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</si>
  <si>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</si>
  <si>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</si>
  <si>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</si>
  <si>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</si>
  <si>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</si>
  <si>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</si>
  <si>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</si>
  <si>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</si>
  <si>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</si>
  <si>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</si>
  <si>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</si>
  <si>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</si>
  <si>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</si>
  <si>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</si>
  <si>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</si>
  <si>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</si>
  <si>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</si>
  <si>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</si>
  <si>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</si>
  <si>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</si>
  <si>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</si>
  <si>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</si>
  <si>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</si>
  <si>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</si>
  <si>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</si>
  <si>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</si>
  <si>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</si>
  <si>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</si>
  <si>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</si>
  <si>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</si>
  <si>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</si>
  <si>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</si>
  <si>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</si>
  <si>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</si>
  <si>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</si>
  <si>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</si>
  <si>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</si>
  <si>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</si>
  <si>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</si>
  <si>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</si>
  <si>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</si>
  <si>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</si>
  <si>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</si>
  <si>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</si>
  <si>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</si>
  <si>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</si>
  <si>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</si>
  <si>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</si>
  <si>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</si>
  <si>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</si>
  <si>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</si>
  <si>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</si>
  <si>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</si>
  <si>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</si>
  <si>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</si>
  <si>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</si>
  <si>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</si>
  <si>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</si>
  <si>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</si>
  <si>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</si>
  <si>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</si>
  <si>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</si>
  <si>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</si>
  <si>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</si>
  <si>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</si>
  <si>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</si>
  <si>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</si>
  <si>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</si>
  <si>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</si>
  <si>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</si>
  <si>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</si>
  <si>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</si>
  <si>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</si>
  <si>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</si>
  <si>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</si>
  <si>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</si>
  <si>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</si>
  <si>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</si>
  <si>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</si>
  <si>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</si>
  <si>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</si>
  <si>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</si>
  <si>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</si>
  <si>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</si>
  <si>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</si>
  <si>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</si>
  <si>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</si>
  <si>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</si>
  <si>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</si>
  <si>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</si>
  <si>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</si>
  <si>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</si>
  <si>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</si>
  <si>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</si>
  <si>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</si>
  <si>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</si>
  <si>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</si>
  <si>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</si>
  <si>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</si>
  <si>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</si>
  <si>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</si>
  <si>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</si>
  <si>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</si>
  <si>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</si>
  <si>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</si>
  <si>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</si>
  <si>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</si>
  <si>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</si>
  <si>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</si>
  <si>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</si>
  <si>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</si>
  <si>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</si>
  <si>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</si>
  <si>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</si>
  <si>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</si>
  <si>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</si>
  <si>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</si>
  <si>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</si>
  <si>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</si>
  <si>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</si>
  <si>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</si>
  <si>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</si>
  <si>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</si>
  <si>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</si>
  <si>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</si>
  <si>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</si>
  <si>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</si>
  <si>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</si>
  <si>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</si>
  <si>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</si>
  <si>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</si>
  <si>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</si>
  <si>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</si>
  <si>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</si>
  <si>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</si>
  <si>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</si>
  <si>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</si>
  <si>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</si>
  <si>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</si>
  <si>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</si>
  <si>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</si>
  <si>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</si>
  <si>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</si>
  <si>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</si>
  <si>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</si>
  <si>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</si>
  <si>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</si>
  <si>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</si>
  <si>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</si>
  <si>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</si>
  <si>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</si>
  <si>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</si>
  <si>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</si>
  <si>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</si>
  <si>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</si>
  <si>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</si>
  <si>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</si>
  <si>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</si>
  <si>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</si>
  <si>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</si>
  <si>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</si>
  <si>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</si>
  <si>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</si>
  <si>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</si>
  <si>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</si>
  <si>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</si>
  <si>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</si>
  <si>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</si>
  <si>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</si>
  <si>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</si>
  <si>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</si>
  <si>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</si>
  <si>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</si>
  <si>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</si>
  <si>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</si>
  <si>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</si>
  <si>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</si>
  <si>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</si>
  <si>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</si>
  <si>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</si>
  <si>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</si>
  <si>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</si>
  <si>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</si>
  <si>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</si>
  <si>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</si>
  <si>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</si>
  <si>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</si>
  <si>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</si>
  <si>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</si>
  <si>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</si>
  <si>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</si>
  <si>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</si>
  <si>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</si>
  <si>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</si>
  <si>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</si>
  <si>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</si>
  <si>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</si>
  <si>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</si>
  <si>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</si>
  <si>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</si>
  <si>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</si>
  <si>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</si>
  <si>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</si>
  <si>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</si>
  <si>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</si>
  <si>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</si>
  <si>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</si>
  <si>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</si>
  <si>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</si>
  <si>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</si>
  <si>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</si>
  <si>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</si>
  <si>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</si>
  <si>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</si>
  <si>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</si>
  <si>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</si>
  <si>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</si>
  <si>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</si>
  <si>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</si>
  <si>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</si>
  <si>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</si>
  <si>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</si>
  <si>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</si>
  <si>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</si>
  <si>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</si>
  <si>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</si>
  <si>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</si>
  <si>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</si>
  <si>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</si>
  <si>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</si>
  <si>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</si>
  <si>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</si>
  <si>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</si>
  <si>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</si>
  <si>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</si>
  <si>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</si>
  <si>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</si>
  <si>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</si>
  <si>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</si>
  <si>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</si>
  <si>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</si>
  <si>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</si>
  <si>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</si>
  <si>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</si>
  <si>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</si>
  <si>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</si>
  <si>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</si>
  <si>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</si>
  <si>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</si>
  <si>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</si>
  <si>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</si>
  <si>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</si>
  <si>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</si>
  <si>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</si>
  <si>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</si>
  <si>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</si>
  <si>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</si>
  <si>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</si>
  <si>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</si>
  <si>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</si>
  <si>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</si>
  <si>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</si>
  <si>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</si>
  <si>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</si>
  <si>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</si>
  <si>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</si>
  <si>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</si>
  <si>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</si>
  <si>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</si>
  <si>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</si>
  <si>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</si>
  <si>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</si>
  <si>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</si>
  <si>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</si>
  <si>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</si>
  <si>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</si>
  <si>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</si>
  <si>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</si>
  <si>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</si>
  <si>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</si>
  <si>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</si>
  <si>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</si>
  <si>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</si>
  <si>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</si>
  <si>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</si>
  <si>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</si>
  <si>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</si>
  <si>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</si>
  <si>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</si>
  <si>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</si>
  <si>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</si>
  <si>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</si>
  <si>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</si>
  <si>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</si>
  <si>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</si>
  <si>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</si>
  <si>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</si>
  <si>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CJ6-T</t>
  </si>
  <si>
    <t>CM2-12</t>
  </si>
  <si>
    <t>CM2-12A</t>
  </si>
  <si>
    <t>v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</si>
  <si>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</si>
  <si>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</si>
  <si>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</si>
  <si>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</si>
  <si>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</si>
  <si>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</si>
  <si>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</si>
  <si>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</si>
  <si>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</si>
  <si>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</si>
  <si>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</si>
  <si>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</si>
  <si>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</si>
  <si>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</si>
  <si>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</si>
  <si>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</si>
  <si>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</si>
  <si>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</si>
  <si>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</si>
  <si>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</si>
  <si>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</si>
  <si>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</si>
  <si>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</si>
  <si>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</si>
  <si>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</si>
  <si>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</si>
  <si>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</si>
  <si>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</si>
  <si>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</si>
  <si>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</si>
  <si>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</si>
  <si>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</si>
  <si>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</si>
  <si>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</si>
  <si>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</si>
  <si>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</si>
  <si>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</si>
  <si>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</si>
  <si>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</si>
  <si>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</si>
  <si>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</si>
  <si>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</si>
  <si>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</si>
  <si>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</si>
  <si>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</si>
  <si>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</si>
  <si>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</si>
  <si>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</si>
  <si>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</si>
  <si>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</si>
  <si>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</si>
  <si>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</si>
  <si>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</si>
  <si>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</si>
  <si>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</si>
  <si>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</si>
  <si>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</si>
  <si>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</si>
  <si>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</si>
  <si>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</si>
  <si>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</si>
  <si>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</si>
  <si>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</si>
  <si>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</si>
  <si>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</si>
  <si>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</si>
  <si>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</si>
  <si>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</si>
  <si>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</si>
  <si>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</si>
  <si>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</si>
  <si>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</si>
  <si>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</si>
  <si>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</si>
  <si>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</si>
  <si>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</si>
  <si>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</si>
  <si>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</si>
  <si>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</si>
  <si>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</si>
  <si>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</si>
  <si>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</si>
  <si>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</si>
  <si>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</si>
  <si>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</si>
  <si>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</si>
  <si>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</si>
  <si>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</si>
  <si>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</si>
  <si>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</si>
  <si>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</si>
  <si>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</si>
  <si>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</si>
  <si>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</si>
  <si>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</si>
  <si>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</si>
  <si>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</si>
  <si>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</si>
  <si>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</si>
  <si>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</si>
  <si>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</si>
  <si>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</si>
  <si>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MJ6-T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</si>
  <si>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</si>
  <si>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</si>
  <si>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</si>
  <si>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</si>
  <si>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</si>
  <si>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</si>
  <si>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</si>
  <si>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</si>
  <si>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</si>
  <si>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</si>
  <si>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</si>
  <si>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</si>
  <si>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</si>
  <si>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</si>
  <si>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</si>
  <si>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</si>
  <si>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</si>
  <si>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</si>
  <si>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</si>
  <si>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</si>
  <si>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</si>
  <si>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</si>
  <si>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</si>
  <si>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</si>
  <si>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</si>
  <si>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</si>
  <si>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</si>
  <si>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</si>
  <si>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</si>
  <si>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</si>
  <si>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</si>
  <si>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</si>
  <si>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</si>
  <si>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</si>
  <si>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</si>
  <si>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</si>
  <si>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</si>
  <si>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</si>
  <si>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</si>
  <si>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</si>
  <si>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</si>
  <si>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</si>
  <si>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</si>
  <si>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</si>
  <si>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</si>
  <si>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</si>
  <si>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</si>
  <si>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</si>
  <si>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</si>
  <si>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</si>
  <si>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</si>
  <si>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</si>
  <si>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</si>
  <si>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</si>
  <si>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</si>
  <si>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</si>
  <si>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</si>
  <si>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</si>
  <si>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</si>
  <si>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</si>
  <si>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Hasil Ukur Trafo x Ph xx KVA ( X ) di MGN</t>
  </si>
  <si>
    <t>X0</t>
  </si>
  <si>
    <t>X1</t>
  </si>
  <si>
    <t>X2</t>
  </si>
  <si>
    <t>X3</t>
  </si>
  <si>
    <t>SIANG</t>
  </si>
  <si>
    <t>MALAM</t>
  </si>
  <si>
    <t>F1-2</t>
  </si>
  <si>
    <t>CE1-2</t>
  </si>
  <si>
    <t>Keterangan Tambahan : '-7.019549, 110.552073</t>
  </si>
  <si>
    <t>MANAGER ULP</t>
  </si>
  <si>
    <t>MAN PERENCANAAN</t>
  </si>
  <si>
    <t>PEMASANGAN TIANG</t>
  </si>
  <si>
    <t>PEKERJAAN PEMASANGAN KONSTRUKSI TM</t>
  </si>
  <si>
    <t>PEKERJAAN PEMASANGAN APP</t>
  </si>
  <si>
    <t>B2</t>
  </si>
  <si>
    <t>PEMBONGKARAN</t>
  </si>
  <si>
    <t>MGN07</t>
  </si>
  <si>
    <t>PEKERJAAN PEMASANGAN KONDUKTOR</t>
  </si>
  <si>
    <t>NURUDIN</t>
  </si>
  <si>
    <t>DS TEMUROSO</t>
  </si>
  <si>
    <t>CJ7-T</t>
  </si>
  <si>
    <t>NFA2X-T 2 x 70 + N 50 mm²</t>
  </si>
  <si>
    <t>Daya 11.000 VA</t>
  </si>
  <si>
    <t>C9-200E</t>
  </si>
  <si>
    <t>Bongkar Pasang</t>
  </si>
  <si>
    <t>APP PASKA DAYA 105 KVA</t>
  </si>
  <si>
    <t>SR</t>
  </si>
  <si>
    <t>NFA 2X70+N50 mm2</t>
  </si>
  <si>
    <t xml:space="preserve"> -6.974340, 110.590921</t>
  </si>
  <si>
    <t>PERLUASAN JTR</t>
  </si>
  <si>
    <t>STAF TEKNIK</t>
  </si>
  <si>
    <t>SPV TEKNIK</t>
  </si>
  <si>
    <t>KOORDINAT LOKASI :  ' -6.974340, 110.590921</t>
  </si>
  <si>
    <t>Tegowanu, …...........</t>
  </si>
  <si>
    <t>Manager ULP Tegowanu</t>
  </si>
  <si>
    <t>HARY PRATAMA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</si>
</sst>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(* #,##0_);_(* \(#,##0\);_(* &quot;-&quot;_);_(@_)"/>
    <numFmt numFmtId="43" formatCode="_(* #,##0.00_);_(* \(#,##0.00\);_(* &quot;-&quot;??_);_(@_)"/>
    <numFmt numFmtId="164" formatCode="_(&quot;$&quot;* #,##0_);_(&quot;$&quot;* \(#,##0\);_(&quot;$&quot;* &quot;-&quot;_);_(@_)"/>
    <numFmt numFmtId="165" formatCode="_(&quot;$&quot;* #,##0.00_);_(&quot;$&quot;* \(#,##0.00\);_(&quot;$&quot;* &quot;-&quot;??_);_(@_)"/>
    <numFmt numFmtId="166" formatCode="_-* #,##0_-;\-* #,##0_-;_-* &quot;-&quot;_-;_-@_-"/>
    <numFmt numFmtId="167" formatCode="_-* #,##0.00_-;\-* #,##0.00_-;_-* &quot;-&quot;??_-;_-@_-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8"/>
      <color theme="1"/>
      <name val="Arial"/>
      <family val="2"/>
    </font>
    <font>
      <sz val="9"/>
      <color rgb="FF000000"/>
      <name val="Tahoma"/>
      <family val="2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89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678">
    <xf numFmtId="0" fontId="0" fillId="0" borderId="0"/>
    <xf numFmtId="172" fontId="36" fillId="0" borderId="0">
      <alignment horizontal="centerContinuous"/>
    </xf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58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174" fontId="30" fillId="0" borderId="0" applyFill="0" applyBorder="0" applyAlignment="0"/>
    <xf numFmtId="174" fontId="16" fillId="0" borderId="0" applyFill="0" applyBorder="0" applyAlignment="0"/>
    <xf numFmtId="175" fontId="30" fillId="0" borderId="0" applyFill="0" applyBorder="0" applyAlignment="0"/>
    <xf numFmtId="175" fontId="16" fillId="0" borderId="0" applyFill="0" applyBorder="0" applyAlignment="0"/>
    <xf numFmtId="176" fontId="30" fillId="0" borderId="0" applyFill="0" applyBorder="0" applyAlignment="0"/>
    <xf numFmtId="176" fontId="16" fillId="0" borderId="0" applyFill="0" applyBorder="0" applyAlignment="0"/>
    <xf numFmtId="177" fontId="30" fillId="0" borderId="0" applyFill="0" applyBorder="0" applyAlignment="0"/>
    <xf numFmtId="177" fontId="16" fillId="0" borderId="0" applyFill="0" applyBorder="0" applyAlignment="0"/>
    <xf numFmtId="178" fontId="30" fillId="0" borderId="0" applyFill="0" applyBorder="0" applyAlignment="0"/>
    <xf numFmtId="178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43" fontId="99" fillId="0" borderId="0" applyFont="0" applyFill="0" applyBorder="0" applyAlignment="0" applyProtection="0"/>
    <xf numFmtId="0" fontId="59" fillId="0" borderId="0"/>
    <xf numFmtId="0" fontId="59" fillId="0" borderId="0"/>
    <xf numFmtId="0" fontId="59" fillId="0" borderId="0"/>
    <xf numFmtId="43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6" fillId="0" borderId="0" applyFont="0" applyFill="0" applyBorder="0" applyAlignment="0" applyProtection="0"/>
    <xf numFmtId="179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179" fontId="16" fillId="0" borderId="0" applyFont="0" applyFill="0" applyBorder="0" applyAlignment="0" applyProtection="0"/>
    <xf numFmtId="41" fontId="17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7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0" fontId="30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0" fontId="16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1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16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6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60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170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170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177" fontId="30" fillId="0" borderId="0" applyFont="0" applyFill="0" applyBorder="0" applyAlignment="0" applyProtection="0"/>
    <xf numFmtId="177" fontId="16" fillId="0" borderId="0" applyFont="0" applyFill="0" applyBorder="0" applyAlignment="0" applyProtection="0"/>
    <xf numFmtId="16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169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171" fontId="3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17" fillId="0" borderId="0" applyFont="0" applyFill="0" applyBorder="0" applyAlignment="0" applyProtection="0"/>
    <xf numFmtId="171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181" fontId="30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181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182" fontId="30" fillId="0" borderId="0" applyFont="0" applyFill="0" applyBorder="0" applyAlignment="0" applyProtection="0"/>
    <xf numFmtId="182" fontId="30" fillId="0" borderId="0" applyFont="0" applyFill="0" applyBorder="0" applyAlignment="0" applyProtection="0"/>
    <xf numFmtId="183" fontId="30" fillId="0" borderId="0" applyFont="0" applyFill="0" applyBorder="0" applyAlignment="0" applyProtection="0"/>
    <xf numFmtId="183" fontId="16" fillId="0" borderId="0" applyFont="0" applyFill="0" applyBorder="0" applyAlignment="0" applyProtection="0"/>
    <xf numFmtId="183" fontId="30" fillId="0" borderId="0" applyFont="0" applyFill="0" applyBorder="0" applyAlignment="0" applyProtection="0"/>
    <xf numFmtId="183" fontId="16" fillId="0" borderId="0" applyFont="0" applyFill="0" applyBorder="0" applyAlignment="0" applyProtection="0"/>
    <xf numFmtId="183" fontId="30" fillId="0" borderId="0" applyFont="0" applyFill="0" applyBorder="0" applyAlignment="0" applyProtection="0"/>
    <xf numFmtId="183" fontId="16" fillId="0" borderId="0" applyFont="0" applyFill="0" applyBorder="0" applyAlignment="0" applyProtection="0"/>
    <xf numFmtId="182" fontId="1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16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16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16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16" fillId="0" borderId="0" applyFont="0" applyFill="0" applyBorder="0" applyAlignment="0" applyProtection="0"/>
    <xf numFmtId="182" fontId="16" fillId="0" borderId="0" applyFont="0" applyFill="0" applyBorder="0" applyAlignment="0" applyProtection="0"/>
    <xf numFmtId="0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41" fillId="0" borderId="0" applyFont="0" applyFill="0" applyBorder="0" applyAlignment="0" applyProtection="0"/>
    <xf numFmtId="18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206" fontId="16" fillId="0" borderId="0" applyFont="0" applyFill="0" applyBorder="0" applyAlignment="0" applyProtection="0"/>
    <xf numFmtId="205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171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171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7" fillId="0" borderId="0" applyFont="0" applyFill="0" applyBorder="0" applyAlignment="0" applyProtection="0"/>
    <xf numFmtId="3" fontId="64" fillId="0" borderId="0" applyFont="0" applyFill="0" applyBorder="0" applyAlignment="0" applyProtection="0"/>
    <xf numFmtId="0" fontId="65" fillId="0" borderId="0" applyNumberFormat="0" applyAlignment="0">
      <alignment horizontal="left"/>
    </xf>
    <xf numFmtId="0" fontId="59" fillId="0" borderId="0"/>
    <xf numFmtId="0" fontId="59" fillId="0" borderId="0"/>
    <xf numFmtId="186" fontId="30" fillId="0" borderId="3"/>
    <xf numFmtId="186" fontId="16" fillId="0" borderId="3"/>
    <xf numFmtId="164" fontId="17" fillId="0" borderId="0" applyFont="0" applyFill="0" applyBorder="0" applyAlignment="0" applyProtection="0"/>
    <xf numFmtId="164" fontId="42" fillId="0" borderId="0" applyFont="0" applyFill="0" applyBorder="0" applyAlignment="0" applyProtection="0"/>
    <xf numFmtId="173" fontId="30" fillId="0" borderId="0" applyFont="0" applyFill="0" applyBorder="0" applyAlignment="0" applyProtection="0"/>
    <xf numFmtId="173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64" fillId="0" borderId="0" applyFont="0" applyFill="0" applyBorder="0" applyAlignment="0" applyProtection="0"/>
    <xf numFmtId="188" fontId="66" fillId="0" borderId="0">
      <protection locked="0"/>
    </xf>
    <xf numFmtId="14" fontId="58" fillId="0" borderId="0" applyFill="0" applyBorder="0" applyAlignment="0"/>
    <xf numFmtId="189" fontId="67" fillId="0" borderId="0">
      <protection locked="0"/>
    </xf>
    <xf numFmtId="0" fontId="68" fillId="0" borderId="0"/>
    <xf numFmtId="0" fontId="68" fillId="0" borderId="4"/>
    <xf numFmtId="0" fontId="68" fillId="0" borderId="4"/>
    <xf numFmtId="0" fontId="68" fillId="0" borderId="4"/>
    <xf numFmtId="0" fontId="68" fillId="0" borderId="4"/>
    <xf numFmtId="0" fontId="69" fillId="22" borderId="0"/>
    <xf numFmtId="177" fontId="30" fillId="0" borderId="0" applyFill="0" applyBorder="0" applyAlignment="0"/>
    <xf numFmtId="177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177" fontId="30" fillId="0" borderId="0" applyFill="0" applyBorder="0" applyAlignment="0"/>
    <xf numFmtId="177" fontId="16" fillId="0" borderId="0" applyFill="0" applyBorder="0" applyAlignment="0"/>
    <xf numFmtId="178" fontId="30" fillId="0" borderId="0" applyFill="0" applyBorder="0" applyAlignment="0"/>
    <xf numFmtId="178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0" fontId="70" fillId="0" borderId="0" applyNumberFormat="0" applyAlignment="0">
      <alignment horizontal="left"/>
    </xf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1" fillId="0" borderId="0">
      <protection locked="0"/>
    </xf>
    <xf numFmtId="0" fontId="66" fillId="0" borderId="0">
      <protection locked="0"/>
    </xf>
    <xf numFmtId="0" fontId="66" fillId="0" borderId="0">
      <protection locked="0"/>
    </xf>
    <xf numFmtId="0" fontId="6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2" fillId="0" borderId="0">
      <protection locked="0"/>
    </xf>
    <xf numFmtId="190" fontId="66" fillId="0" borderId="0">
      <protection locked="0"/>
    </xf>
    <xf numFmtId="0" fontId="73" fillId="0" borderId="5"/>
    <xf numFmtId="0" fontId="73" fillId="0" borderId="5"/>
    <xf numFmtId="0" fontId="73" fillId="0" borderId="5"/>
    <xf numFmtId="0" fontId="73" fillId="0" borderId="5"/>
    <xf numFmtId="0" fontId="73" fillId="0" borderId="4"/>
    <xf numFmtId="0" fontId="73" fillId="0" borderId="4"/>
    <xf numFmtId="0" fontId="73" fillId="23" borderId="4"/>
    <xf numFmtId="0" fontId="73" fillId="23" borderId="4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74" fillId="0" borderId="0" applyNumberFormat="0"/>
    <xf numFmtId="38" fontId="35" fillId="24" borderId="0" applyNumberFormat="0" applyBorder="0" applyAlignment="0" applyProtection="0"/>
    <xf numFmtId="0" fontId="75" fillId="0" borderId="6" applyNumberFormat="0" applyAlignment="0" applyProtection="0">
      <alignment horizontal="left" vertical="center"/>
    </xf>
    <xf numFmtId="0" fontId="75" fillId="0" borderId="7">
      <alignment horizontal="left" vertical="center"/>
    </xf>
    <xf numFmtId="0" fontId="75" fillId="0" borderId="7">
      <alignment horizontal="left" vertical="center"/>
    </xf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91" fontId="71" fillId="0" borderId="0">
      <protection locked="0"/>
    </xf>
    <xf numFmtId="191" fontId="71" fillId="0" borderId="0"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27" fillId="7" borderId="1" applyNumberFormat="0" applyAlignment="0" applyProtection="0"/>
    <xf numFmtId="10" fontId="35" fillId="25" borderId="3" applyNumberFormat="0" applyBorder="0" applyAlignment="0" applyProtection="0"/>
    <xf numFmtId="10" fontId="35" fillId="25" borderId="3" applyNumberFormat="0" applyBorder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177" fontId="30" fillId="0" borderId="0" applyFill="0" applyBorder="0" applyAlignment="0"/>
    <xf numFmtId="177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177" fontId="30" fillId="0" borderId="0" applyFill="0" applyBorder="0" applyAlignment="0"/>
    <xf numFmtId="177" fontId="16" fillId="0" borderId="0" applyFill="0" applyBorder="0" applyAlignment="0"/>
    <xf numFmtId="178" fontId="30" fillId="0" borderId="0" applyFill="0" applyBorder="0" applyAlignment="0"/>
    <xf numFmtId="178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192" fontId="30" fillId="0" borderId="0" applyFont="0" applyFill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37" fontId="76" fillId="0" borderId="0"/>
    <xf numFmtId="193" fontId="30" fillId="0" borderId="0"/>
    <xf numFmtId="0" fontId="30" fillId="0" borderId="0"/>
    <xf numFmtId="0" fontId="30" fillId="0" borderId="0"/>
    <xf numFmtId="0" fontId="16" fillId="0" borderId="0"/>
    <xf numFmtId="0" fontId="16" fillId="0" borderId="0"/>
    <xf numFmtId="0" fontId="16" fillId="0" borderId="0"/>
    <xf numFmtId="193" fontId="30" fillId="0" borderId="0"/>
    <xf numFmtId="193" fontId="16" fillId="0" borderId="0"/>
    <xf numFmtId="193" fontId="30" fillId="0" borderId="0"/>
    <xf numFmtId="193" fontId="16" fillId="0" borderId="0"/>
    <xf numFmtId="193" fontId="30" fillId="0" borderId="0"/>
    <xf numFmtId="193" fontId="16" fillId="0" borderId="0"/>
    <xf numFmtId="193" fontId="16" fillId="0" borderId="0"/>
    <xf numFmtId="193" fontId="30" fillId="0" borderId="0"/>
    <xf numFmtId="172" fontId="77" fillId="0" borderId="0"/>
    <xf numFmtId="172" fontId="78" fillId="0" borderId="0"/>
    <xf numFmtId="172" fontId="78" fillId="0" borderId="0"/>
    <xf numFmtId="0" fontId="60" fillId="0" borderId="0"/>
    <xf numFmtId="0" fontId="106" fillId="0" borderId="0"/>
    <xf numFmtId="0" fontId="30" fillId="0" borderId="0"/>
    <xf numFmtId="0" fontId="16" fillId="0" borderId="0"/>
    <xf numFmtId="0" fontId="63" fillId="0" borderId="0"/>
    <xf numFmtId="0" fontId="30" fillId="0" borderId="0"/>
    <xf numFmtId="12" fontId="30" fillId="0" borderId="0"/>
    <xf numFmtId="12" fontId="16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79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07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30" fillId="0" borderId="0"/>
    <xf numFmtId="0" fontId="16" fillId="0" borderId="0"/>
    <xf numFmtId="0" fontId="30" fillId="0" borderId="0" applyProtection="0"/>
    <xf numFmtId="0" fontId="16" fillId="0" borderId="0" applyProtection="0"/>
    <xf numFmtId="0" fontId="16" fillId="0" borderId="0"/>
    <xf numFmtId="0" fontId="30" fillId="0" borderId="0"/>
    <xf numFmtId="0" fontId="106" fillId="0" borderId="0"/>
    <xf numFmtId="0" fontId="106" fillId="0" borderId="0"/>
    <xf numFmtId="0" fontId="106" fillId="0" borderId="0"/>
    <xf numFmtId="0" fontId="16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0" fillId="0" borderId="0"/>
    <xf numFmtId="0" fontId="63" fillId="0" borderId="0"/>
    <xf numFmtId="0" fontId="30" fillId="0" borderId="0"/>
    <xf numFmtId="0" fontId="106" fillId="0" borderId="0"/>
    <xf numFmtId="0" fontId="30" fillId="0" borderId="0"/>
    <xf numFmtId="0" fontId="106" fillId="0" borderId="0"/>
    <xf numFmtId="0" fontId="30" fillId="0" borderId="0"/>
    <xf numFmtId="0" fontId="16" fillId="0" borderId="0"/>
    <xf numFmtId="0" fontId="17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0" fontId="106" fillId="0" borderId="0"/>
    <xf numFmtId="0" fontId="30" fillId="0" borderId="0"/>
    <xf numFmtId="0" fontId="16" fillId="0" borderId="0"/>
    <xf numFmtId="0" fontId="17" fillId="0" borderId="0"/>
    <xf numFmtId="0" fontId="16" fillId="0" borderId="0"/>
    <xf numFmtId="0" fontId="30" fillId="0" borderId="0"/>
    <xf numFmtId="0" fontId="106" fillId="0" borderId="0"/>
    <xf numFmtId="0" fontId="30" fillId="0" borderId="0"/>
    <xf numFmtId="0" fontId="16" fillId="0" borderId="0"/>
    <xf numFmtId="0" fontId="17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7" fillId="0" borderId="0"/>
    <xf numFmtId="0" fontId="17" fillId="0" borderId="0"/>
    <xf numFmtId="0" fontId="17" fillId="0" borderId="0"/>
    <xf numFmtId="0" fontId="30" fillId="0" borderId="0"/>
    <xf numFmtId="0" fontId="16" fillId="0" borderId="0"/>
    <xf numFmtId="0" fontId="16" fillId="0" borderId="0"/>
    <xf numFmtId="0" fontId="30" fillId="0" borderId="0"/>
    <xf numFmtId="0" fontId="30" fillId="0" borderId="0"/>
    <xf numFmtId="0" fontId="61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16" fillId="0" borderId="0"/>
    <xf numFmtId="0" fontId="17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58" fillId="0" borderId="0">
      <alignment vertical="top"/>
    </xf>
    <xf numFmtId="0" fontId="17" fillId="0" borderId="0"/>
    <xf numFmtId="0" fontId="17" fillId="0" borderId="0"/>
    <xf numFmtId="0" fontId="30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58" fillId="0" borderId="0">
      <alignment vertical="top"/>
    </xf>
    <xf numFmtId="0" fontId="58" fillId="0" borderId="0">
      <alignment vertical="top"/>
    </xf>
    <xf numFmtId="0" fontId="17" fillId="0" borderId="0"/>
    <xf numFmtId="194" fontId="37" fillId="0" borderId="0"/>
    <xf numFmtId="0" fontId="106" fillId="0" borderId="0"/>
    <xf numFmtId="0" fontId="106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06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0" fillId="0" borderId="0"/>
    <xf numFmtId="0" fontId="16" fillId="0" borderId="0"/>
    <xf numFmtId="0" fontId="16" fillId="0" borderId="0"/>
    <xf numFmtId="0" fontId="16" fillId="0" borderId="0"/>
    <xf numFmtId="0" fontId="30" fillId="0" borderId="0" applyNumberFormat="0" applyFont="0" applyFill="0" applyAlignment="0" applyProtection="0"/>
    <xf numFmtId="0" fontId="30" fillId="0" borderId="0" applyNumberFormat="0" applyFont="0" applyFill="0" applyAlignment="0" applyProtection="0"/>
    <xf numFmtId="0" fontId="30" fillId="0" borderId="0"/>
    <xf numFmtId="0" fontId="1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6" fillId="0" borderId="0" applyNumberFormat="0" applyFont="0" applyFill="0" applyAlignment="0" applyProtection="0"/>
    <xf numFmtId="0" fontId="78" fillId="0" borderId="0"/>
    <xf numFmtId="0" fontId="78" fillId="0" borderId="0"/>
    <xf numFmtId="0" fontId="16" fillId="0" borderId="0" applyNumberFormat="0" applyFont="0" applyFill="0" applyAlignment="0" applyProtection="0"/>
    <xf numFmtId="0" fontId="30" fillId="0" borderId="0"/>
    <xf numFmtId="0" fontId="106" fillId="0" borderId="0"/>
    <xf numFmtId="182" fontId="78" fillId="0" borderId="0"/>
    <xf numFmtId="0" fontId="78" fillId="0" borderId="0"/>
    <xf numFmtId="195" fontId="78" fillId="0" borderId="0"/>
    <xf numFmtId="196" fontId="78" fillId="0" borderId="0"/>
    <xf numFmtId="0" fontId="78" fillId="0" borderId="0"/>
    <xf numFmtId="197" fontId="78" fillId="0" borderId="0"/>
    <xf numFmtId="197" fontId="78" fillId="0" borderId="0"/>
    <xf numFmtId="197" fontId="78" fillId="0" borderId="0"/>
    <xf numFmtId="195" fontId="78" fillId="0" borderId="0"/>
    <xf numFmtId="0" fontId="78" fillId="0" borderId="0"/>
    <xf numFmtId="0" fontId="30" fillId="0" borderId="0"/>
    <xf numFmtId="0" fontId="16" fillId="0" borderId="0"/>
    <xf numFmtId="182" fontId="7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30" fillId="0" borderId="0"/>
    <xf numFmtId="0" fontId="106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16" fillId="0" borderId="0"/>
    <xf numFmtId="0" fontId="30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30" fillId="0" borderId="0" applyNumberFormat="0" applyFont="0" applyFill="0" applyAlignment="0" applyProtection="0"/>
    <xf numFmtId="0" fontId="30" fillId="0" borderId="0"/>
    <xf numFmtId="0" fontId="16" fillId="0" borderId="0"/>
    <xf numFmtId="0" fontId="30" fillId="0" borderId="0"/>
    <xf numFmtId="0" fontId="16" fillId="0" borderId="0"/>
    <xf numFmtId="0" fontId="16" fillId="0" borderId="0" applyNumberFormat="0" applyFont="0" applyFill="0" applyAlignment="0" applyProtection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198" fontId="78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197" fontId="78" fillId="0" borderId="0"/>
    <xf numFmtId="197" fontId="78" fillId="0" borderId="0"/>
    <xf numFmtId="197" fontId="78" fillId="0" borderId="0"/>
    <xf numFmtId="197" fontId="78" fillId="0" borderId="0"/>
    <xf numFmtId="199" fontId="78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0" fontId="17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30" fillId="0" borderId="0"/>
    <xf numFmtId="0" fontId="16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7" fillId="0" borderId="0"/>
    <xf numFmtId="0" fontId="17" fillId="0" borderId="0"/>
    <xf numFmtId="0" fontId="58" fillId="0" borderId="0">
      <alignment vertical="top"/>
    </xf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30" fillId="0" borderId="0"/>
    <xf numFmtId="0" fontId="30" fillId="0" borderId="0"/>
    <xf numFmtId="0" fontId="16" fillId="0" borderId="0"/>
    <xf numFmtId="0" fontId="1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06" fillId="0" borderId="0"/>
    <xf numFmtId="0" fontId="30" fillId="0" borderId="0"/>
    <xf numFmtId="0" fontId="37" fillId="0" borderId="0"/>
    <xf numFmtId="0" fontId="30" fillId="0" borderId="0"/>
    <xf numFmtId="0" fontId="16" fillId="0" borderId="0"/>
    <xf numFmtId="0" fontId="30" fillId="0" borderId="0"/>
    <xf numFmtId="0" fontId="30" fillId="0" borderId="0"/>
    <xf numFmtId="0" fontId="16" fillId="0" borderId="0"/>
    <xf numFmtId="0" fontId="30" fillId="0" borderId="0"/>
    <xf numFmtId="194" fontId="37" fillId="0" borderId="0"/>
    <xf numFmtId="0" fontId="16" fillId="0" borderId="0"/>
    <xf numFmtId="0" fontId="16" fillId="0" borderId="0" applyProtection="0"/>
    <xf numFmtId="0" fontId="106" fillId="0" borderId="0"/>
    <xf numFmtId="0" fontId="106" fillId="0" borderId="0"/>
    <xf numFmtId="0" fontId="106" fillId="0" borderId="0"/>
    <xf numFmtId="0" fontId="16" fillId="0" borderId="0"/>
    <xf numFmtId="0" fontId="16" fillId="0" borderId="0" applyProtection="0"/>
    <xf numFmtId="0" fontId="30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3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7" fillId="0" borderId="0"/>
    <xf numFmtId="0" fontId="30" fillId="0" borderId="0"/>
    <xf numFmtId="0" fontId="16" fillId="0" borderId="0"/>
    <xf numFmtId="0" fontId="106" fillId="0" borderId="0"/>
    <xf numFmtId="0" fontId="107" fillId="0" borderId="0"/>
    <xf numFmtId="0" fontId="58" fillId="0" borderId="0">
      <alignment vertical="top"/>
    </xf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6" fillId="0" borderId="0"/>
    <xf numFmtId="0" fontId="30" fillId="0" borderId="0"/>
    <xf numFmtId="0" fontId="30" fillId="0" borderId="0"/>
    <xf numFmtId="0" fontId="1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6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30" fillId="0" borderId="0"/>
    <xf numFmtId="0" fontId="16" fillId="0" borderId="0"/>
    <xf numFmtId="0" fontId="108" fillId="0" borderId="0"/>
    <xf numFmtId="0" fontId="16" fillId="0" borderId="0"/>
    <xf numFmtId="0" fontId="16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7" fillId="0" borderId="0"/>
    <xf numFmtId="0" fontId="107" fillId="0" borderId="0"/>
    <xf numFmtId="0" fontId="61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30" fillId="0" borderId="0" applyProtection="0"/>
    <xf numFmtId="0" fontId="16" fillId="0" borderId="0" applyProtection="0"/>
    <xf numFmtId="0" fontId="16" fillId="0" borderId="0"/>
    <xf numFmtId="0" fontId="30" fillId="0" borderId="0"/>
    <xf numFmtId="0" fontId="16" fillId="0" borderId="0"/>
    <xf numFmtId="194" fontId="37" fillId="0" borderId="0"/>
    <xf numFmtId="194" fontId="37" fillId="0" borderId="0"/>
    <xf numFmtId="0" fontId="10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0" fillId="0" borderId="0"/>
    <xf numFmtId="0" fontId="16" fillId="0" borderId="0"/>
    <xf numFmtId="0" fontId="107" fillId="0" borderId="0"/>
    <xf numFmtId="0" fontId="58" fillId="0" borderId="0">
      <alignment vertical="top"/>
    </xf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0" fillId="27" borderId="12" applyNumberFormat="0" applyFont="0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0" fontId="30" fillId="27" borderId="12" applyNumberFormat="0" applyFont="0" applyAlignment="0" applyProtection="0"/>
    <xf numFmtId="0" fontId="16" fillId="27" borderId="12" applyNumberFormat="0" applyFont="0" applyAlignment="0" applyProtection="0"/>
    <xf numFmtId="0" fontId="30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176" fontId="30" fillId="0" borderId="0" applyFont="0" applyFill="0" applyBorder="0" applyAlignment="0" applyProtection="0"/>
    <xf numFmtId="176" fontId="16" fillId="0" borderId="0" applyFont="0" applyFill="0" applyBorder="0" applyAlignment="0" applyProtection="0"/>
    <xf numFmtId="200" fontId="30" fillId="0" borderId="0" applyFont="0" applyFill="0" applyBorder="0" applyAlignment="0" applyProtection="0"/>
    <xf numFmtId="200" fontId="16" fillId="0" borderId="0" applyFont="0" applyFill="0" applyBorder="0" applyAlignment="0" applyProtection="0"/>
    <xf numFmtId="10" fontId="30" fillId="0" borderId="0" applyFont="0" applyFill="0" applyBorder="0" applyAlignment="0" applyProtection="0"/>
    <xf numFmtId="10" fontId="1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177" fontId="30" fillId="0" borderId="0" applyFill="0" applyBorder="0" applyAlignment="0"/>
    <xf numFmtId="177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177" fontId="30" fillId="0" borderId="0" applyFill="0" applyBorder="0" applyAlignment="0"/>
    <xf numFmtId="177" fontId="16" fillId="0" borderId="0" applyFill="0" applyBorder="0" applyAlignment="0"/>
    <xf numFmtId="178" fontId="30" fillId="0" borderId="0" applyFill="0" applyBorder="0" applyAlignment="0"/>
    <xf numFmtId="178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0" fontId="68" fillId="0" borderId="0"/>
    <xf numFmtId="201" fontId="81" fillId="0" borderId="0" applyNumberFormat="0" applyFill="0" applyBorder="0" applyAlignment="0" applyProtection="0">
      <alignment horizontal="left"/>
    </xf>
    <xf numFmtId="0" fontId="82" fillId="0" borderId="14"/>
    <xf numFmtId="0" fontId="82" fillId="0" borderId="14"/>
    <xf numFmtId="0" fontId="83" fillId="0" borderId="15"/>
    <xf numFmtId="0" fontId="83" fillId="0" borderId="15"/>
    <xf numFmtId="40" fontId="84" fillId="0" borderId="0" applyBorder="0">
      <alignment horizontal="right"/>
    </xf>
    <xf numFmtId="49" fontId="58" fillId="0" borderId="0" applyFill="0" applyBorder="0" applyAlignment="0"/>
    <xf numFmtId="202" fontId="30" fillId="0" borderId="0" applyFill="0" applyBorder="0" applyAlignment="0"/>
    <xf numFmtId="202" fontId="16" fillId="0" borderId="0" applyFill="0" applyBorder="0" applyAlignment="0"/>
    <xf numFmtId="203" fontId="30" fillId="0" borderId="0" applyFill="0" applyBorder="0" applyAlignment="0"/>
    <xf numFmtId="203" fontId="16" fillId="0" borderId="0" applyFill="0" applyBorder="0" applyAlignment="0"/>
    <xf numFmtId="204" fontId="85" fillId="0" borderId="16" applyFont="0" applyBorder="0" applyAlignment="0">
      <alignment horizontal="right"/>
    </xf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0" fillId="0" borderId="0"/>
    <xf numFmtId="0" fontId="4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3" fillId="0" borderId="0"/>
    <xf numFmtId="166" fontId="16" fillId="0" borderId="0" applyFont="0" applyFill="0" applyBorder="0" applyAlignment="0" applyProtection="0"/>
    <xf numFmtId="9" fontId="157" fillId="0" borderId="0" applyFont="0" applyFill="0" applyBorder="0" applyAlignment="0" applyProtection="0"/>
    <xf numFmtId="166" fontId="169" fillId="0" borderId="0" applyFont="0" applyFill="0" applyBorder="0" applyAlignment="0" applyProtection="0"/>
    <xf numFmtId="0" fontId="16" fillId="0" borderId="0"/>
  </cellStyleXfs>
  <cellXfs count="708">
    <xf numFmtId="0" fontId="0" fillId="0" borderId="0" xfId="0"/>
    <xf numFmtId="0" fontId="39" fillId="0" borderId="0" xfId="1448" applyFont="1" applyAlignment="1">
      <alignment horizontal="center" wrapText="1"/>
    </xf>
    <xf numFmtId="0" fontId="38" fillId="0" borderId="0" xfId="1448" applyFont="1" applyAlignment="1">
      <alignment horizontal="left" vertical="center" wrapText="1"/>
    </xf>
    <xf numFmtId="0" fontId="48" fillId="0" borderId="0" xfId="1448" applyFont="1" applyAlignment="1">
      <alignment horizontal="center" wrapText="1"/>
    </xf>
    <xf numFmtId="3" fontId="39" fillId="0" borderId="0" xfId="1448" applyNumberFormat="1" applyFont="1" applyAlignment="1">
      <alignment horizontal="center" vertical="center" wrapText="1"/>
    </xf>
    <xf numFmtId="0" fontId="48" fillId="0" borderId="0" xfId="1448" applyFont="1" applyAlignment="1">
      <alignment wrapText="1"/>
    </xf>
    <xf numFmtId="0" fontId="49" fillId="0" borderId="0" xfId="1448" applyFont="1" applyAlignment="1">
      <alignment wrapText="1"/>
    </xf>
    <xf numFmtId="0" fontId="38" fillId="0" borderId="0" xfId="1448" applyFont="1" applyAlignment="1">
      <alignment horizontal="center" wrapText="1"/>
    </xf>
    <xf numFmtId="0" fontId="38" fillId="0" borderId="0" xfId="1448" applyFont="1" applyAlignment="1">
      <alignment horizontal="center" vertical="center" wrapText="1"/>
    </xf>
    <xf numFmtId="3" fontId="38" fillId="0" borderId="0" xfId="1448" applyNumberFormat="1" applyFont="1" applyAlignment="1">
      <alignment horizontal="center" vertical="center" wrapText="1"/>
    </xf>
    <xf numFmtId="0" fontId="38" fillId="0" borderId="18" xfId="1448" applyFont="1" applyBorder="1" applyAlignment="1">
      <alignment horizontal="center" vertical="center" wrapText="1"/>
    </xf>
    <xf numFmtId="0" fontId="39" fillId="0" borderId="0" xfId="1448" applyFont="1" applyAlignment="1">
      <alignment horizontal="center" vertical="center" wrapText="1"/>
    </xf>
    <xf numFmtId="0" fontId="48" fillId="0" borderId="0" xfId="1448" applyFont="1" applyAlignment="1">
      <alignment horizontal="center" vertical="center" wrapText="1"/>
    </xf>
    <xf numFmtId="0" fontId="51" fillId="0" borderId="18" xfId="1448" applyFont="1" applyBorder="1" applyAlignment="1">
      <alignment horizontal="center" wrapText="1"/>
    </xf>
    <xf numFmtId="0" fontId="52" fillId="0" borderId="0" xfId="1448" applyFont="1" applyAlignment="1">
      <alignment wrapText="1"/>
    </xf>
    <xf numFmtId="0" fontId="39" fillId="0" borderId="18" xfId="1448" applyFont="1" applyBorder="1" applyAlignment="1">
      <alignment horizontal="center" vertical="center" wrapText="1"/>
    </xf>
    <xf numFmtId="41" fontId="39" fillId="0" borderId="0" xfId="527" applyNumberFormat="1" applyFont="1" applyFill="1" applyBorder="1" applyAlignment="1">
      <alignment horizontal="center" wrapText="1"/>
    </xf>
    <xf numFmtId="0" fontId="39" fillId="0" borderId="18" xfId="1448" quotePrefix="1" applyFont="1" applyBorder="1" applyAlignment="1">
      <alignment horizontal="center" vertical="center" wrapText="1"/>
    </xf>
    <xf numFmtId="18" fontId="39" fillId="0" borderId="18" xfId="1448" quotePrefix="1" applyNumberFormat="1" applyFont="1" applyBorder="1" applyAlignment="1">
      <alignment horizontal="center" vertical="center" wrapText="1"/>
    </xf>
    <xf numFmtId="0" fontId="48" fillId="0" borderId="0" xfId="1448" applyFont="1" applyAlignment="1">
      <alignment vertical="top" wrapText="1"/>
    </xf>
    <xf numFmtId="41" fontId="39" fillId="0" borderId="18" xfId="1448" applyNumberFormat="1" applyFont="1" applyBorder="1" applyAlignment="1">
      <alignment horizontal="center" vertical="center" wrapText="1"/>
    </xf>
    <xf numFmtId="17" fontId="39" fillId="0" borderId="18" xfId="1448" quotePrefix="1" applyNumberFormat="1" applyFont="1" applyBorder="1" applyAlignment="1">
      <alignment horizontal="center" vertical="center" wrapText="1"/>
    </xf>
    <xf numFmtId="41" fontId="39" fillId="0" borderId="0" xfId="1448" applyNumberFormat="1" applyFont="1" applyAlignment="1">
      <alignment horizontal="center" wrapText="1"/>
    </xf>
    <xf numFmtId="0" fontId="106" fillId="0" borderId="0" xfId="1614" applyAlignment="1">
      <alignment horizontal="center"/>
    </xf>
    <xf numFmtId="0" fontId="43" fillId="0" borderId="0" xfId="1614" applyFont="1" applyAlignment="1">
      <alignment horizontal="center" vertical="center"/>
    </xf>
    <xf numFmtId="0" fontId="38" fillId="0" borderId="0" xfId="1614" applyFont="1" applyAlignment="1">
      <alignment vertical="center"/>
    </xf>
    <xf numFmtId="0" fontId="106" fillId="0" borderId="0" xfId="1614" applyAlignment="1">
      <alignment horizontal="center" vertical="center"/>
    </xf>
    <xf numFmtId="3" fontId="40" fillId="0" borderId="0" xfId="1614" applyNumberFormat="1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55" fillId="0" borderId="0" xfId="1614" applyFont="1" applyAlignment="1">
      <alignment horizontal="center"/>
    </xf>
    <xf numFmtId="43" fontId="47" fillId="0" borderId="0" xfId="1652" applyNumberFormat="1" applyFont="1"/>
    <xf numFmtId="0" fontId="106" fillId="0" borderId="19" xfId="1614" applyBorder="1" applyAlignment="1">
      <alignment horizontal="center"/>
    </xf>
    <xf numFmtId="0" fontId="47" fillId="0" borderId="0" xfId="1614" applyFont="1" applyAlignment="1">
      <alignment horizontal="center"/>
    </xf>
    <xf numFmtId="0" fontId="47" fillId="0" borderId="0" xfId="1614" applyFont="1" applyAlignment="1">
      <alignment horizontal="center" vertical="center" wrapText="1"/>
    </xf>
    <xf numFmtId="3" fontId="39" fillId="0" borderId="0" xfId="1614" applyNumberFormat="1" applyFont="1" applyAlignment="1">
      <alignment vertical="center"/>
    </xf>
    <xf numFmtId="0" fontId="15" fillId="0" borderId="0" xfId="1614" applyFont="1" applyAlignment="1">
      <alignment horizontal="center"/>
    </xf>
    <xf numFmtId="0" fontId="39" fillId="0" borderId="20" xfId="1614" applyFont="1" applyBorder="1" applyAlignment="1">
      <alignment horizontal="center" vertical="center"/>
    </xf>
    <xf numFmtId="0" fontId="39" fillId="0" borderId="21" xfId="1614" applyFont="1" applyBorder="1" applyAlignment="1">
      <alignment horizontal="left" vertical="center" wrapText="1"/>
    </xf>
    <xf numFmtId="0" fontId="39" fillId="0" borderId="21" xfId="1614" applyFont="1" applyBorder="1" applyAlignment="1">
      <alignment horizontal="center" vertical="center" wrapText="1"/>
    </xf>
    <xf numFmtId="0" fontId="41" fillId="0" borderId="21" xfId="1614" applyFont="1" applyBorder="1" applyAlignment="1">
      <alignment horizontal="center" vertical="center"/>
    </xf>
    <xf numFmtId="3" fontId="41" fillId="0" borderId="21" xfId="1614" applyNumberFormat="1" applyFont="1" applyBorder="1" applyAlignment="1">
      <alignment horizontal="center" vertical="center"/>
    </xf>
    <xf numFmtId="3" fontId="39" fillId="0" borderId="21" xfId="1614" applyNumberFormat="1" applyFont="1" applyBorder="1" applyAlignment="1">
      <alignment horizontal="center" vertical="center"/>
    </xf>
    <xf numFmtId="3" fontId="39" fillId="0" borderId="22" xfId="1614" applyNumberFormat="1" applyFont="1" applyBorder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3" fontId="39" fillId="0" borderId="0" xfId="1614" applyNumberFormat="1" applyFont="1" applyAlignment="1">
      <alignment horizontal="center" vertical="center"/>
    </xf>
    <xf numFmtId="3" fontId="56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/>
    </xf>
    <xf numFmtId="0" fontId="44" fillId="0" borderId="23" xfId="1614" applyFont="1" applyBorder="1" applyAlignment="1">
      <alignment horizontal="center" vertical="center"/>
    </xf>
    <xf numFmtId="0" fontId="44" fillId="0" borderId="24" xfId="1614" applyFont="1" applyBorder="1" applyAlignment="1">
      <alignment horizontal="left" vertical="center"/>
    </xf>
    <xf numFmtId="0" fontId="44" fillId="0" borderId="24" xfId="1614" applyFont="1" applyBorder="1" applyAlignment="1">
      <alignment vertical="center"/>
    </xf>
    <xf numFmtId="0" fontId="15" fillId="0" borderId="24" xfId="1614" applyFont="1" applyBorder="1" applyAlignment="1">
      <alignment horizontal="center" vertical="center"/>
    </xf>
    <xf numFmtId="3" fontId="39" fillId="0" borderId="24" xfId="1614" applyNumberFormat="1" applyFont="1" applyBorder="1" applyAlignment="1">
      <alignment horizontal="center" vertical="center"/>
    </xf>
    <xf numFmtId="3" fontId="39" fillId="0" borderId="25" xfId="1614" applyNumberFormat="1" applyFont="1" applyBorder="1" applyAlignment="1">
      <alignment horizontal="center" vertical="center"/>
    </xf>
    <xf numFmtId="0" fontId="106" fillId="0" borderId="26" xfId="1614" applyBorder="1" applyAlignment="1">
      <alignment horizontal="center" vertical="center"/>
    </xf>
    <xf numFmtId="37" fontId="106" fillId="0" borderId="27" xfId="1614" applyNumberFormat="1" applyBorder="1" applyAlignment="1">
      <alignment horizontal="center"/>
    </xf>
    <xf numFmtId="0" fontId="106" fillId="0" borderId="28" xfId="1614" applyBorder="1" applyAlignment="1">
      <alignment horizontal="center" vertical="center"/>
    </xf>
    <xf numFmtId="37" fontId="15" fillId="0" borderId="0" xfId="1614" applyNumberFormat="1" applyFont="1" applyAlignment="1">
      <alignment horizontal="center"/>
    </xf>
    <xf numFmtId="37" fontId="57" fillId="0" borderId="0" xfId="1614" applyNumberFormat="1" applyFont="1" applyAlignment="1">
      <alignment horizontal="center"/>
    </xf>
    <xf numFmtId="37" fontId="47" fillId="0" borderId="29" xfId="1614" applyNumberFormat="1" applyFont="1" applyBorder="1" applyAlignment="1">
      <alignment horizontal="center"/>
    </xf>
    <xf numFmtId="37" fontId="106" fillId="0" borderId="29" xfId="1614" applyNumberFormat="1" applyBorder="1" applyAlignment="1">
      <alignment horizontal="center"/>
    </xf>
    <xf numFmtId="37" fontId="57" fillId="0" borderId="30" xfId="1614" applyNumberFormat="1" applyFont="1" applyBorder="1" applyAlignment="1">
      <alignment horizontal="center"/>
    </xf>
    <xf numFmtId="0" fontId="46" fillId="0" borderId="0" xfId="1614" applyFont="1" applyAlignment="1">
      <alignment horizontal="center" vertical="center"/>
    </xf>
    <xf numFmtId="0" fontId="106" fillId="0" borderId="19" xfId="1614" applyBorder="1"/>
    <xf numFmtId="0" fontId="106" fillId="0" borderId="19" xfId="1614" applyBorder="1" applyAlignment="1">
      <alignment horizontal="right"/>
    </xf>
    <xf numFmtId="0" fontId="106" fillId="0" borderId="31" xfId="1614" applyBorder="1" applyAlignment="1">
      <alignment horizontal="right"/>
    </xf>
    <xf numFmtId="0" fontId="44" fillId="0" borderId="0" xfId="1614" applyFont="1" applyAlignment="1">
      <alignment horizontal="center" vertical="center"/>
    </xf>
    <xf numFmtId="0" fontId="44" fillId="0" borderId="0" xfId="1614" applyFont="1" applyAlignment="1">
      <alignment horizontal="left" vertical="center"/>
    </xf>
    <xf numFmtId="0" fontId="44" fillId="0" borderId="0" xfId="1614" applyFont="1" applyAlignment="1">
      <alignment vertical="center"/>
    </xf>
    <xf numFmtId="0" fontId="15" fillId="0" borderId="0" xfId="1614" applyFont="1" applyAlignment="1">
      <alignment horizontal="center" vertical="center"/>
    </xf>
    <xf numFmtId="0" fontId="51" fillId="0" borderId="0" xfId="1614" applyFont="1" applyAlignment="1">
      <alignment horizontal="center" vertical="center"/>
    </xf>
    <xf numFmtId="0" fontId="106" fillId="0" borderId="0" xfId="1652" applyAlignment="1">
      <alignment horizontal="right"/>
    </xf>
    <xf numFmtId="0" fontId="43" fillId="0" borderId="0" xfId="1614" applyFont="1" applyAlignment="1">
      <alignment vertical="center"/>
    </xf>
    <xf numFmtId="0" fontId="43" fillId="0" borderId="0" xfId="1614" applyFont="1" applyAlignment="1">
      <alignment horizontal="center"/>
    </xf>
    <xf numFmtId="0" fontId="86" fillId="0" borderId="0" xfId="1614" applyFont="1" applyAlignment="1">
      <alignment horizontal="center" vertical="center" wrapText="1"/>
    </xf>
    <xf numFmtId="0" fontId="47" fillId="0" borderId="20" xfId="1652" applyFont="1" applyBorder="1" applyAlignment="1">
      <alignment horizontal="center" vertical="center"/>
    </xf>
    <xf numFmtId="0" fontId="47" fillId="0" borderId="21" xfId="1652" applyFont="1" applyBorder="1" applyAlignment="1">
      <alignment vertical="center" wrapText="1"/>
    </xf>
    <xf numFmtId="37" fontId="47" fillId="0" borderId="27" xfId="1614" applyNumberFormat="1" applyFont="1" applyBorder="1" applyAlignment="1">
      <alignment horizontal="center"/>
    </xf>
    <xf numFmtId="37" fontId="57" fillId="0" borderId="32" xfId="1614" applyNumberFormat="1" applyFont="1" applyBorder="1" applyAlignment="1">
      <alignment horizontal="center"/>
    </xf>
    <xf numFmtId="0" fontId="15" fillId="0" borderId="21" xfId="1652" applyFont="1" applyBorder="1" applyAlignment="1">
      <alignment horizontal="center" vertical="center"/>
    </xf>
    <xf numFmtId="0" fontId="38" fillId="0" borderId="0" xfId="1448" applyFont="1" applyAlignment="1">
      <alignment horizontal="left" vertical="center"/>
    </xf>
    <xf numFmtId="0" fontId="48" fillId="0" borderId="0" xfId="1448" applyFont="1" applyAlignment="1">
      <alignment horizontal="left" wrapText="1"/>
    </xf>
    <xf numFmtId="3" fontId="55" fillId="0" borderId="0" xfId="1614" applyNumberFormat="1" applyFont="1" applyAlignment="1">
      <alignment horizontal="center"/>
    </xf>
    <xf numFmtId="0" fontId="47" fillId="0" borderId="0" xfId="1614" applyFont="1"/>
    <xf numFmtId="0" fontId="39" fillId="0" borderId="21" xfId="1448" applyFont="1" applyBorder="1" applyAlignment="1">
      <alignment horizontal="center" vertical="center"/>
    </xf>
    <xf numFmtId="0" fontId="39" fillId="0" borderId="21" xfId="1448" applyFont="1" applyBorder="1" applyAlignment="1">
      <alignment horizontal="left" wrapText="1"/>
    </xf>
    <xf numFmtId="0" fontId="48" fillId="0" borderId="21" xfId="1448" applyFont="1" applyBorder="1" applyAlignment="1">
      <alignment horizontal="center" wrapText="1"/>
    </xf>
    <xf numFmtId="0" fontId="39" fillId="0" borderId="21" xfId="1448" applyFont="1" applyBorder="1" applyAlignment="1">
      <alignment horizontal="center" vertical="center" wrapText="1"/>
    </xf>
    <xf numFmtId="3" fontId="39" fillId="0" borderId="21" xfId="1448" applyNumberFormat="1" applyFont="1" applyBorder="1" applyAlignment="1">
      <alignment horizontal="center" vertical="center" wrapText="1"/>
    </xf>
    <xf numFmtId="0" fontId="49" fillId="0" borderId="0" xfId="1448" applyFont="1" applyAlignment="1">
      <alignment horizontal="center" wrapText="1"/>
    </xf>
    <xf numFmtId="0" fontId="57" fillId="0" borderId="34" xfId="1614" applyFont="1" applyBorder="1" applyAlignment="1">
      <alignment vertical="center"/>
    </xf>
    <xf numFmtId="169" fontId="39" fillId="0" borderId="0" xfId="714" applyFont="1" applyFill="1" applyAlignment="1">
      <alignment horizontal="center" wrapText="1"/>
    </xf>
    <xf numFmtId="169" fontId="38" fillId="0" borderId="0" xfId="714" applyFont="1" applyFill="1" applyAlignment="1">
      <alignment horizontal="center" wrapText="1"/>
    </xf>
    <xf numFmtId="4" fontId="88" fillId="0" borderId="3" xfId="1448" applyNumberFormat="1" applyFont="1" applyBorder="1" applyAlignment="1">
      <alignment horizontal="center" vertical="center" wrapText="1"/>
    </xf>
    <xf numFmtId="0" fontId="39" fillId="0" borderId="0" xfId="1448" applyFont="1" applyAlignment="1">
      <alignment vertical="center" wrapText="1"/>
    </xf>
    <xf numFmtId="169" fontId="39" fillId="0" borderId="21" xfId="715" applyNumberFormat="1" applyFont="1" applyFill="1" applyBorder="1" applyAlignment="1">
      <alignment horizontal="center" vertical="center" wrapText="1"/>
    </xf>
    <xf numFmtId="169" fontId="39" fillId="0" borderId="21" xfId="714" applyFont="1" applyFill="1" applyBorder="1" applyAlignment="1">
      <alignment horizontal="center" vertical="center" wrapText="1"/>
    </xf>
    <xf numFmtId="169" fontId="39" fillId="0" borderId="33" xfId="714" applyFont="1" applyFill="1" applyBorder="1" applyAlignment="1">
      <alignment horizontal="center" vertical="center" wrapText="1"/>
    </xf>
    <xf numFmtId="43" fontId="38" fillId="0" borderId="0" xfId="1614" applyNumberFormat="1" applyFont="1" applyAlignment="1">
      <alignment horizontal="left" vertical="center"/>
    </xf>
    <xf numFmtId="37" fontId="106" fillId="0" borderId="0" xfId="1614" applyNumberFormat="1" applyAlignment="1">
      <alignment horizontal="center"/>
    </xf>
    <xf numFmtId="0" fontId="13" fillId="0" borderId="20" xfId="1652" applyFont="1" applyBorder="1" applyAlignment="1">
      <alignment horizontal="center" vertical="center"/>
    </xf>
    <xf numFmtId="0" fontId="13" fillId="0" borderId="21" xfId="1652" applyFont="1" applyBorder="1" applyAlignment="1">
      <alignment horizontal="center" vertical="center"/>
    </xf>
    <xf numFmtId="0" fontId="46" fillId="0" borderId="20" xfId="1652" applyFont="1" applyBorder="1" applyAlignment="1">
      <alignment horizontal="center" vertical="center"/>
    </xf>
    <xf numFmtId="0" fontId="46" fillId="0" borderId="21" xfId="1652" applyFont="1" applyBorder="1" applyAlignment="1">
      <alignment vertical="center" wrapText="1"/>
    </xf>
    <xf numFmtId="0" fontId="89" fillId="0" borderId="21" xfId="1614" applyFont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3" fontId="38" fillId="0" borderId="0" xfId="1614" applyNumberFormat="1" applyFont="1" applyAlignment="1">
      <alignment horizontal="left" vertical="center"/>
    </xf>
    <xf numFmtId="3" fontId="38" fillId="0" borderId="3" xfId="1448" applyNumberFormat="1" applyFont="1" applyBorder="1" applyAlignment="1">
      <alignment horizontal="center" vertical="center" wrapText="1"/>
    </xf>
    <xf numFmtId="0" fontId="39" fillId="0" borderId="21" xfId="1451" applyFont="1" applyBorder="1" applyAlignment="1">
      <alignment horizontal="left" vertical="center" wrapText="1"/>
    </xf>
    <xf numFmtId="0" fontId="51" fillId="0" borderId="18" xfId="1448" quotePrefix="1" applyFont="1" applyBorder="1" applyAlignment="1">
      <alignment horizontal="center" vertical="center" wrapText="1"/>
    </xf>
    <xf numFmtId="0" fontId="43" fillId="0" borderId="0" xfId="1505" applyFont="1"/>
    <xf numFmtId="0" fontId="55" fillId="0" borderId="0" xfId="1615" applyFont="1" applyAlignment="1">
      <alignment horizontal="center"/>
    </xf>
    <xf numFmtId="0" fontId="43" fillId="0" borderId="0" xfId="1615" applyFont="1" applyAlignment="1">
      <alignment horizontal="center" vertical="center"/>
    </xf>
    <xf numFmtId="0" fontId="38" fillId="0" borderId="0" xfId="1615" applyFont="1" applyAlignment="1">
      <alignment horizontal="left" vertical="center"/>
    </xf>
    <xf numFmtId="0" fontId="38" fillId="0" borderId="0" xfId="1615" applyFont="1" applyAlignment="1">
      <alignment vertical="center"/>
    </xf>
    <xf numFmtId="0" fontId="106" fillId="0" borderId="0" xfId="1615" applyAlignment="1">
      <alignment horizontal="center" vertical="center"/>
    </xf>
    <xf numFmtId="3" fontId="40" fillId="0" borderId="0" xfId="1615" applyNumberFormat="1" applyFont="1" applyAlignment="1">
      <alignment horizontal="center" vertical="center"/>
    </xf>
    <xf numFmtId="0" fontId="106" fillId="0" borderId="0" xfId="1615" applyAlignment="1">
      <alignment horizontal="center"/>
    </xf>
    <xf numFmtId="43" fontId="38" fillId="0" borderId="0" xfId="1615" applyNumberFormat="1" applyFont="1" applyAlignment="1">
      <alignment horizontal="left" vertical="center"/>
    </xf>
    <xf numFmtId="43" fontId="47" fillId="0" borderId="0" xfId="1653" applyNumberFormat="1" applyFont="1" applyAlignment="1">
      <alignment horizontal="left" vertical="center"/>
    </xf>
    <xf numFmtId="0" fontId="91" fillId="0" borderId="0" xfId="1653" applyFont="1" applyAlignment="1">
      <alignment horizontal="center" vertical="center"/>
    </xf>
    <xf numFmtId="0" fontId="39" fillId="0" borderId="35" xfId="1615" applyFont="1" applyBorder="1" applyAlignment="1">
      <alignment horizontal="center" vertical="center"/>
    </xf>
    <xf numFmtId="0" fontId="39" fillId="0" borderId="35" xfId="1615" applyFont="1" applyBorder="1" applyAlignment="1">
      <alignment horizontal="left" vertical="center" wrapText="1"/>
    </xf>
    <xf numFmtId="0" fontId="39" fillId="0" borderId="35" xfId="1615" applyFont="1" applyBorder="1" applyAlignment="1">
      <alignment horizontal="center" vertical="center" wrapText="1"/>
    </xf>
    <xf numFmtId="0" fontId="41" fillId="0" borderId="35" xfId="1615" applyFont="1" applyBorder="1" applyAlignment="1">
      <alignment horizontal="center" vertical="center"/>
    </xf>
    <xf numFmtId="0" fontId="8" fillId="0" borderId="35" xfId="1653" applyFont="1" applyBorder="1" applyAlignment="1">
      <alignment horizontal="center" vertical="center"/>
    </xf>
    <xf numFmtId="3" fontId="41" fillId="0" borderId="35" xfId="1615" applyNumberFormat="1" applyFont="1" applyBorder="1" applyAlignment="1">
      <alignment horizontal="center" vertical="center"/>
    </xf>
    <xf numFmtId="3" fontId="39" fillId="0" borderId="35" xfId="1615" applyNumberFormat="1" applyFont="1" applyBorder="1" applyAlignment="1">
      <alignment horizontal="center" vertical="center"/>
    </xf>
    <xf numFmtId="0" fontId="8" fillId="0" borderId="0" xfId="1615" applyFont="1" applyAlignment="1">
      <alignment horizontal="center"/>
    </xf>
    <xf numFmtId="0" fontId="47" fillId="0" borderId="21" xfId="1653" applyFont="1" applyBorder="1" applyAlignment="1">
      <alignment horizontal="center" vertical="center"/>
    </xf>
    <xf numFmtId="0" fontId="47" fillId="0" borderId="21" xfId="1653" applyFont="1" applyBorder="1" applyAlignment="1">
      <alignment vertical="center" wrapText="1"/>
    </xf>
    <xf numFmtId="0" fontId="39" fillId="0" borderId="21" xfId="1615" applyFont="1" applyBorder="1" applyAlignment="1">
      <alignment horizontal="center" vertical="center" wrapText="1"/>
    </xf>
    <xf numFmtId="0" fontId="41" fillId="0" borderId="21" xfId="1615" applyFont="1" applyBorder="1" applyAlignment="1">
      <alignment horizontal="center" vertical="center"/>
    </xf>
    <xf numFmtId="0" fontId="8" fillId="0" borderId="21" xfId="1653" applyFont="1" applyBorder="1" applyAlignment="1">
      <alignment horizontal="center" vertical="center"/>
    </xf>
    <xf numFmtId="3" fontId="41" fillId="0" borderId="21" xfId="1615" applyNumberFormat="1" applyFont="1" applyBorder="1" applyAlignment="1">
      <alignment horizontal="center" vertical="center"/>
    </xf>
    <xf numFmtId="3" fontId="39" fillId="0" borderId="21" xfId="1615" applyNumberFormat="1" applyFont="1" applyBorder="1" applyAlignment="1">
      <alignment horizontal="center" vertical="center"/>
    </xf>
    <xf numFmtId="0" fontId="56" fillId="0" borderId="0" xfId="1615" applyFont="1" applyAlignment="1">
      <alignment horizontal="center"/>
    </xf>
    <xf numFmtId="3" fontId="8" fillId="0" borderId="21" xfId="1653" applyNumberFormat="1" applyFont="1" applyBorder="1" applyAlignment="1">
      <alignment horizontal="center" vertical="center"/>
    </xf>
    <xf numFmtId="0" fontId="43" fillId="0" borderId="0" xfId="1615" applyFont="1" applyAlignment="1">
      <alignment vertical="center"/>
    </xf>
    <xf numFmtId="0" fontId="43" fillId="0" borderId="33" xfId="1615" applyFont="1" applyBorder="1" applyAlignment="1">
      <alignment horizontal="center" vertical="center"/>
    </xf>
    <xf numFmtId="0" fontId="43" fillId="0" borderId="33" xfId="1615" applyFont="1" applyBorder="1" applyAlignment="1">
      <alignment vertical="center"/>
    </xf>
    <xf numFmtId="0" fontId="106" fillId="0" borderId="33" xfId="1615" applyBorder="1" applyAlignment="1">
      <alignment horizontal="center" vertical="center"/>
    </xf>
    <xf numFmtId="3" fontId="40" fillId="0" borderId="33" xfId="1615" applyNumberFormat="1" applyFont="1" applyBorder="1" applyAlignment="1">
      <alignment horizontal="center" vertical="center"/>
    </xf>
    <xf numFmtId="0" fontId="47" fillId="0" borderId="0" xfId="1614" applyFont="1" applyAlignment="1">
      <alignment horizontal="center" vertical="center"/>
    </xf>
    <xf numFmtId="0" fontId="90" fillId="0" borderId="0" xfId="1448" applyFont="1" applyAlignment="1">
      <alignment horizontal="center" wrapText="1"/>
    </xf>
    <xf numFmtId="0" fontId="45" fillId="0" borderId="0" xfId="1614" applyFont="1" applyAlignment="1">
      <alignment vertical="center"/>
    </xf>
    <xf numFmtId="0" fontId="55" fillId="0" borderId="0" xfId="1614" applyFont="1" applyAlignment="1">
      <alignment horizontal="center" vertical="center"/>
    </xf>
    <xf numFmtId="0" fontId="55" fillId="0" borderId="0" xfId="1614" applyFont="1" applyAlignment="1">
      <alignment vertical="center"/>
    </xf>
    <xf numFmtId="3" fontId="95" fillId="0" borderId="0" xfId="1614" applyNumberFormat="1" applyFont="1" applyAlignment="1">
      <alignment horizontal="center" vertical="center"/>
    </xf>
    <xf numFmtId="0" fontId="95" fillId="0" borderId="0" xfId="1614" applyFont="1" applyAlignment="1">
      <alignment horizontal="center" vertical="center"/>
    </xf>
    <xf numFmtId="0" fontId="14" fillId="0" borderId="0" xfId="1614" applyFont="1" applyAlignment="1">
      <alignment horizontal="center"/>
    </xf>
    <xf numFmtId="0" fontId="86" fillId="0" borderId="0" xfId="1614" applyFont="1" applyAlignment="1">
      <alignment horizontal="center" vertical="center"/>
    </xf>
    <xf numFmtId="0" fontId="86" fillId="0" borderId="0" xfId="1614" applyFont="1" applyAlignment="1">
      <alignment vertical="center"/>
    </xf>
    <xf numFmtId="207" fontId="39" fillId="0" borderId="21" xfId="2549" applyNumberFormat="1" applyFont="1" applyFill="1" applyBorder="1" applyAlignment="1">
      <alignment horizontal="center" vertical="center" wrapText="1"/>
    </xf>
    <xf numFmtId="0" fontId="89" fillId="0" borderId="0" xfId="1448" applyFont="1" applyAlignment="1">
      <alignment horizontal="center" wrapText="1"/>
    </xf>
    <xf numFmtId="0" fontId="90" fillId="0" borderId="0" xfId="1448" applyFont="1" applyAlignment="1">
      <alignment wrapText="1"/>
    </xf>
    <xf numFmtId="0" fontId="97" fillId="0" borderId="0" xfId="1448" applyFont="1" applyAlignment="1">
      <alignment horizontal="center" wrapText="1"/>
    </xf>
    <xf numFmtId="0" fontId="96" fillId="0" borderId="0" xfId="1448" applyFont="1" applyAlignment="1">
      <alignment horizontal="center" wrapText="1"/>
    </xf>
    <xf numFmtId="0" fontId="96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/>
    </xf>
    <xf numFmtId="0" fontId="89" fillId="0" borderId="0" xfId="1448" applyFont="1" applyAlignment="1">
      <alignment horizontal="center" vertical="center"/>
    </xf>
    <xf numFmtId="0" fontId="89" fillId="0" borderId="0" xfId="1448" applyFont="1" applyAlignment="1">
      <alignment vertical="center" wrapText="1"/>
    </xf>
    <xf numFmtId="0" fontId="89" fillId="0" borderId="0" xfId="527" applyNumberFormat="1" applyFont="1" applyFill="1" applyBorder="1" applyAlignment="1">
      <alignment horizontal="center" wrapText="1"/>
    </xf>
    <xf numFmtId="41" fontId="90" fillId="0" borderId="0" xfId="1448" applyNumberFormat="1" applyFont="1" applyAlignment="1">
      <alignment wrapText="1"/>
    </xf>
    <xf numFmtId="41" fontId="90" fillId="0" borderId="0" xfId="527" applyNumberFormat="1" applyFont="1" applyFill="1" applyAlignment="1">
      <alignment wrapText="1"/>
    </xf>
    <xf numFmtId="0" fontId="90" fillId="0" borderId="0" xfId="1448" applyFont="1" applyAlignment="1">
      <alignment vertical="top" wrapText="1"/>
    </xf>
    <xf numFmtId="0" fontId="89" fillId="0" borderId="0" xfId="527" applyNumberFormat="1" applyFont="1" applyFill="1" applyAlignment="1">
      <alignment horizontal="center" wrapText="1"/>
    </xf>
    <xf numFmtId="0" fontId="90" fillId="0" borderId="0" xfId="527" applyNumberFormat="1" applyFont="1" applyFill="1" applyAlignment="1">
      <alignment horizontal="center" wrapText="1"/>
    </xf>
    <xf numFmtId="169" fontId="39" fillId="0" borderId="21" xfId="717" applyNumberFormat="1" applyFont="1" applyFill="1" applyBorder="1" applyAlignment="1" applyProtection="1">
      <alignment horizontal="center" vertical="center" wrapText="1"/>
    </xf>
    <xf numFmtId="41" fontId="39" fillId="0" borderId="21" xfId="1451" applyNumberFormat="1" applyFont="1" applyBorder="1" applyAlignment="1">
      <alignment horizontal="center" vertical="center" wrapText="1"/>
    </xf>
    <xf numFmtId="169" fontId="51" fillId="0" borderId="21" xfId="717" applyNumberFormat="1" applyFont="1" applyFill="1" applyBorder="1" applyAlignment="1" applyProtection="1">
      <alignment horizontal="center" vertical="center" wrapText="1"/>
    </xf>
    <xf numFmtId="0" fontId="39" fillId="0" borderId="21" xfId="1451" applyFont="1" applyBorder="1" applyAlignment="1">
      <alignment horizontal="center" vertical="center" wrapText="1"/>
    </xf>
    <xf numFmtId="169" fontId="39" fillId="0" borderId="21" xfId="728" applyFont="1" applyFill="1" applyBorder="1" applyAlignment="1" applyProtection="1">
      <alignment horizontal="center" vertical="center" wrapText="1"/>
    </xf>
    <xf numFmtId="3" fontId="39" fillId="0" borderId="21" xfId="1450" applyNumberFormat="1" applyFont="1" applyBorder="1" applyAlignment="1">
      <alignment horizontal="center" vertical="center" wrapText="1"/>
    </xf>
    <xf numFmtId="169" fontId="39" fillId="0" borderId="21" xfId="728" applyFont="1" applyFill="1" applyBorder="1" applyAlignment="1">
      <alignment horizontal="center" vertical="center" wrapText="1"/>
    </xf>
    <xf numFmtId="0" fontId="116" fillId="0" borderId="26" xfId="1451" applyFont="1" applyBorder="1"/>
    <xf numFmtId="0" fontId="116" fillId="0" borderId="36" xfId="1451" applyFont="1" applyBorder="1"/>
    <xf numFmtId="0" fontId="116" fillId="0" borderId="48" xfId="1451" applyFont="1" applyBorder="1"/>
    <xf numFmtId="0" fontId="116" fillId="0" borderId="28" xfId="1451" applyFont="1" applyBorder="1"/>
    <xf numFmtId="0" fontId="116" fillId="0" borderId="37" xfId="1451" applyFont="1" applyBorder="1"/>
    <xf numFmtId="0" fontId="111" fillId="0" borderId="37" xfId="1451" applyFont="1" applyBorder="1" applyAlignment="1">
      <alignment vertical="center"/>
    </xf>
    <xf numFmtId="0" fontId="116" fillId="0" borderId="34" xfId="1451" applyFont="1" applyBorder="1"/>
    <xf numFmtId="0" fontId="116" fillId="0" borderId="19" xfId="1451" applyFont="1" applyBorder="1"/>
    <xf numFmtId="0" fontId="111" fillId="0" borderId="19" xfId="1451" applyFont="1" applyBorder="1" applyAlignment="1">
      <alignment vertical="center"/>
    </xf>
    <xf numFmtId="0" fontId="111" fillId="0" borderId="19" xfId="1451" applyFont="1" applyBorder="1" applyAlignment="1">
      <alignment horizontal="center" vertical="center"/>
    </xf>
    <xf numFmtId="0" fontId="111" fillId="0" borderId="31" xfId="1451" applyFont="1" applyBorder="1" applyAlignment="1">
      <alignment vertical="center"/>
    </xf>
    <xf numFmtId="0" fontId="38" fillId="0" borderId="3" xfId="1448" applyFont="1" applyBorder="1" applyAlignment="1">
      <alignment horizontal="center" vertical="center"/>
    </xf>
    <xf numFmtId="0" fontId="38" fillId="0" borderId="3" xfId="1448" applyFont="1" applyBorder="1" applyAlignment="1">
      <alignment horizontal="left" vertical="center" wrapText="1"/>
    </xf>
    <xf numFmtId="0" fontId="38" fillId="0" borderId="3" xfId="1448" applyFont="1" applyBorder="1" applyAlignment="1">
      <alignment horizontal="center" vertical="center" wrapText="1"/>
    </xf>
    <xf numFmtId="169" fontId="38" fillId="0" borderId="3" xfId="715" applyNumberFormat="1" applyFont="1" applyFill="1" applyBorder="1" applyAlignment="1">
      <alignment horizontal="center" vertical="center" wrapText="1"/>
    </xf>
    <xf numFmtId="3" fontId="125" fillId="32" borderId="3" xfId="1448" applyNumberFormat="1" applyFont="1" applyFill="1" applyBorder="1" applyAlignment="1">
      <alignment horizontal="center" vertical="center" wrapText="1"/>
    </xf>
    <xf numFmtId="0" fontId="39" fillId="0" borderId="21" xfId="1451" applyFont="1" applyBorder="1" applyAlignment="1">
      <alignment horizontal="center" vertical="center"/>
    </xf>
    <xf numFmtId="0" fontId="131" fillId="0" borderId="21" xfId="1451" applyFont="1" applyBorder="1" applyAlignment="1">
      <alignment horizontal="left" vertical="center" wrapText="1"/>
    </xf>
    <xf numFmtId="0" fontId="39" fillId="33" borderId="21" xfId="1451" applyFont="1" applyFill="1" applyBorder="1" applyAlignment="1">
      <alignment horizontal="left" vertical="center" wrapText="1"/>
    </xf>
    <xf numFmtId="0" fontId="39" fillId="0" borderId="21" xfId="1451" applyFont="1" applyBorder="1" applyAlignment="1">
      <alignment horizontal="left" wrapText="1"/>
    </xf>
    <xf numFmtId="0" fontId="39" fillId="0" borderId="21" xfId="1450" applyFont="1" applyBorder="1" applyAlignment="1">
      <alignment horizontal="center" vertical="center"/>
    </xf>
    <xf numFmtId="0" fontId="39" fillId="0" borderId="21" xfId="1450" applyFont="1" applyBorder="1" applyAlignment="1">
      <alignment horizontal="left" wrapText="1"/>
    </xf>
    <xf numFmtId="0" fontId="109" fillId="0" borderId="21" xfId="1615" applyFont="1" applyBorder="1" applyAlignment="1">
      <alignment vertical="top" wrapText="1"/>
    </xf>
    <xf numFmtId="43" fontId="124" fillId="0" borderId="0" xfId="523" applyFont="1" applyFill="1" applyAlignment="1">
      <alignment horizontal="left" wrapText="1"/>
    </xf>
    <xf numFmtId="0" fontId="3" fillId="0" borderId="0" xfId="2673" applyAlignment="1">
      <alignment vertical="center" wrapText="1"/>
    </xf>
    <xf numFmtId="0" fontId="3" fillId="0" borderId="0" xfId="2673" applyAlignment="1">
      <alignment horizontal="center" vertical="center" wrapText="1"/>
    </xf>
    <xf numFmtId="0" fontId="3" fillId="0" borderId="28" xfId="2673" applyBorder="1" applyAlignment="1">
      <alignment vertical="center" wrapText="1"/>
    </xf>
    <xf numFmtId="0" fontId="129" fillId="0" borderId="0" xfId="2673" applyFont="1" applyAlignment="1">
      <alignment vertical="center" wrapText="1"/>
    </xf>
    <xf numFmtId="0" fontId="92" fillId="0" borderId="0" xfId="2673" applyFont="1" applyAlignment="1">
      <alignment vertical="center" wrapText="1"/>
    </xf>
    <xf numFmtId="2" fontId="100" fillId="0" borderId="0" xfId="2673" applyNumberFormat="1" applyFont="1" applyAlignment="1">
      <alignment horizontal="center" vertical="center" wrapText="1"/>
    </xf>
    <xf numFmtId="0" fontId="102" fillId="0" borderId="0" xfId="2673" applyFont="1" applyAlignment="1">
      <alignment horizontal="center" vertical="center" wrapText="1"/>
    </xf>
    <xf numFmtId="0" fontId="129" fillId="0" borderId="28" xfId="2673" applyFont="1" applyBorder="1" applyAlignment="1">
      <alignment vertical="center" wrapText="1"/>
    </xf>
    <xf numFmtId="0" fontId="5" fillId="0" borderId="21" xfId="1615" applyFont="1" applyBorder="1" applyAlignment="1">
      <alignment horizontal="center" vertical="center"/>
    </xf>
    <xf numFmtId="0" fontId="116" fillId="33" borderId="0" xfId="1451" applyFont="1" applyFill="1"/>
    <xf numFmtId="0" fontId="116" fillId="33" borderId="26" xfId="1451" applyFont="1" applyFill="1" applyBorder="1"/>
    <xf numFmtId="0" fontId="116" fillId="33" borderId="36" xfId="1451" applyFont="1" applyFill="1" applyBorder="1"/>
    <xf numFmtId="0" fontId="116" fillId="33" borderId="48" xfId="1451" applyFont="1" applyFill="1" applyBorder="1"/>
    <xf numFmtId="0" fontId="116" fillId="33" borderId="28" xfId="1451" applyFont="1" applyFill="1" applyBorder="1"/>
    <xf numFmtId="0" fontId="116" fillId="33" borderId="37" xfId="1451" applyFont="1" applyFill="1" applyBorder="1"/>
    <xf numFmtId="0" fontId="117" fillId="33" borderId="0" xfId="1451" applyFont="1" applyFill="1" applyAlignment="1">
      <alignment vertical="center"/>
    </xf>
    <xf numFmtId="0" fontId="118" fillId="33" borderId="0" xfId="1451" applyFont="1" applyFill="1" applyAlignment="1">
      <alignment vertical="center"/>
    </xf>
    <xf numFmtId="0" fontId="119" fillId="33" borderId="0" xfId="1451" applyFont="1" applyFill="1" applyAlignment="1">
      <alignment horizontal="center" vertical="center"/>
    </xf>
    <xf numFmtId="0" fontId="120" fillId="33" borderId="0" xfId="1451" applyFont="1" applyFill="1"/>
    <xf numFmtId="0" fontId="121" fillId="33" borderId="0" xfId="1451" applyFont="1" applyFill="1"/>
    <xf numFmtId="0" fontId="111" fillId="33" borderId="0" xfId="1451" applyFont="1" applyFill="1" applyAlignment="1">
      <alignment vertical="center"/>
    </xf>
    <xf numFmtId="0" fontId="111" fillId="33" borderId="37" xfId="1451" applyFont="1" applyFill="1" applyBorder="1" applyAlignment="1">
      <alignment vertical="center"/>
    </xf>
    <xf numFmtId="0" fontId="121" fillId="33" borderId="0" xfId="1451" applyFont="1" applyFill="1" applyAlignment="1">
      <alignment horizontal="center"/>
    </xf>
    <xf numFmtId="0" fontId="111" fillId="33" borderId="0" xfId="1451" applyFont="1" applyFill="1" applyAlignment="1">
      <alignment horizontal="center" vertical="center"/>
    </xf>
    <xf numFmtId="0" fontId="111" fillId="33" borderId="37" xfId="1451" applyFont="1" applyFill="1" applyBorder="1" applyAlignment="1">
      <alignment horizontal="center" vertical="center"/>
    </xf>
    <xf numFmtId="0" fontId="122" fillId="33" borderId="0" xfId="1451" applyFont="1" applyFill="1" applyAlignment="1">
      <alignment vertical="center"/>
    </xf>
    <xf numFmtId="0" fontId="122" fillId="33" borderId="37" xfId="1451" applyFont="1" applyFill="1" applyBorder="1" applyAlignment="1">
      <alignment vertical="center"/>
    </xf>
    <xf numFmtId="0" fontId="116" fillId="33" borderId="34" xfId="1451" applyFont="1" applyFill="1" applyBorder="1"/>
    <xf numFmtId="0" fontId="116" fillId="33" borderId="19" xfId="1451" applyFont="1" applyFill="1" applyBorder="1"/>
    <xf numFmtId="0" fontId="111" fillId="33" borderId="19" xfId="1451" applyFont="1" applyFill="1" applyBorder="1" applyAlignment="1">
      <alignment vertical="center"/>
    </xf>
    <xf numFmtId="0" fontId="111" fillId="33" borderId="19" xfId="1451" applyFont="1" applyFill="1" applyBorder="1" applyAlignment="1">
      <alignment horizontal="center" vertical="center"/>
    </xf>
    <xf numFmtId="0" fontId="111" fillId="33" borderId="31" xfId="1451" applyFont="1" applyFill="1" applyBorder="1" applyAlignment="1">
      <alignment vertical="center"/>
    </xf>
    <xf numFmtId="0" fontId="116" fillId="33" borderId="31" xfId="1451" applyFont="1" applyFill="1" applyBorder="1"/>
    <xf numFmtId="0" fontId="142" fillId="0" borderId="7" xfId="2673" applyFont="1" applyBorder="1" applyAlignment="1">
      <alignment horizontal="center" vertical="center" wrapText="1"/>
    </xf>
    <xf numFmtId="0" fontId="92" fillId="0" borderId="0" xfId="2673" applyFont="1" applyAlignment="1">
      <alignment horizontal="left" vertical="center" wrapText="1"/>
    </xf>
    <xf numFmtId="0" fontId="48" fillId="0" borderId="21" xfId="1450" applyFont="1" applyBorder="1" applyAlignment="1">
      <alignment horizontal="center" wrapText="1"/>
    </xf>
    <xf numFmtId="0" fontId="39" fillId="0" borderId="21" xfId="1450" applyFont="1" applyBorder="1" applyAlignment="1">
      <alignment horizontal="center" vertical="center" wrapText="1"/>
    </xf>
    <xf numFmtId="3" fontId="39" fillId="0" borderId="21" xfId="1451" applyNumberFormat="1" applyFont="1" applyBorder="1" applyAlignment="1">
      <alignment horizontal="center" vertical="center" wrapText="1"/>
    </xf>
    <xf numFmtId="41" fontId="39" fillId="0" borderId="21" xfId="1450" applyNumberFormat="1" applyFont="1" applyBorder="1" applyAlignment="1">
      <alignment horizontal="center" vertical="center" wrapText="1"/>
    </xf>
    <xf numFmtId="3" fontId="39" fillId="0" borderId="0" xfId="1451" applyNumberFormat="1" applyFont="1" applyAlignment="1">
      <alignment horizontal="center" vertical="center" wrapText="1"/>
    </xf>
    <xf numFmtId="0" fontId="16" fillId="0" borderId="0" xfId="1649"/>
    <xf numFmtId="3" fontId="131" fillId="0" borderId="21" xfId="1451" applyNumberFormat="1" applyFont="1" applyBorder="1" applyAlignment="1">
      <alignment horizontal="center" vertical="center" wrapText="1"/>
    </xf>
    <xf numFmtId="3" fontId="5" fillId="0" borderId="21" xfId="1615" applyNumberFormat="1" applyFont="1" applyBorder="1" applyAlignment="1">
      <alignment horizontal="center" vertical="center"/>
    </xf>
    <xf numFmtId="0" fontId="4" fillId="0" borderId="0" xfId="2670" applyAlignment="1">
      <alignment horizontal="center" vertical="center"/>
    </xf>
    <xf numFmtId="0" fontId="138" fillId="36" borderId="0" xfId="2670" applyFont="1" applyFill="1" applyAlignment="1">
      <alignment horizontal="left" vertical="center"/>
    </xf>
    <xf numFmtId="0" fontId="138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right" vertical="center"/>
    </xf>
    <xf numFmtId="9" fontId="141" fillId="36" borderId="0" xfId="2671" applyFont="1" applyFill="1" applyBorder="1" applyAlignment="1" applyProtection="1">
      <alignment horizontal="right" vertical="center"/>
    </xf>
    <xf numFmtId="43" fontId="140" fillId="36" borderId="0" xfId="2672" applyFont="1" applyFill="1" applyBorder="1" applyAlignment="1" applyProtection="1">
      <alignment horizontal="right" vertical="center"/>
    </xf>
    <xf numFmtId="43" fontId="141" fillId="36" borderId="0" xfId="2672" applyFont="1" applyFill="1" applyBorder="1" applyAlignment="1" applyProtection="1">
      <alignment horizontal="right" vertical="center"/>
    </xf>
    <xf numFmtId="10" fontId="141" fillId="36" borderId="0" xfId="2671" applyNumberFormat="1" applyFont="1" applyFill="1" applyBorder="1" applyAlignment="1" applyProtection="1">
      <alignment horizontal="right" vertical="center"/>
    </xf>
    <xf numFmtId="169" fontId="140" fillId="36" borderId="0" xfId="2672" applyNumberFormat="1" applyFont="1" applyFill="1" applyBorder="1" applyAlignment="1" applyProtection="1">
      <alignment horizontal="right" vertical="center"/>
    </xf>
    <xf numFmtId="0" fontId="134" fillId="0" borderId="0" xfId="2670" applyFont="1" applyAlignment="1">
      <alignment horizontal="left" vertical="center"/>
    </xf>
    <xf numFmtId="0" fontId="137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07" fillId="0" borderId="0" xfId="1538"/>
    <xf numFmtId="43" fontId="107" fillId="0" borderId="0" xfId="1538" applyNumberFormat="1"/>
    <xf numFmtId="0" fontId="56" fillId="0" borderId="0" xfId="1538" applyFont="1"/>
    <xf numFmtId="0" fontId="123" fillId="0" borderId="0" xfId="1538" applyFont="1"/>
    <xf numFmtId="0" fontId="47" fillId="0" borderId="44" xfId="1538" applyFont="1" applyBorder="1" applyAlignment="1">
      <alignment horizontal="left"/>
    </xf>
    <xf numFmtId="0" fontId="107" fillId="38" borderId="3" xfId="1538" applyFill="1" applyBorder="1" applyAlignment="1">
      <alignment vertical="center"/>
    </xf>
    <xf numFmtId="0" fontId="107" fillId="38" borderId="0" xfId="1538" applyFill="1"/>
    <xf numFmtId="0" fontId="56" fillId="38" borderId="0" xfId="1538" applyFont="1" applyFill="1"/>
    <xf numFmtId="0" fontId="98" fillId="0" borderId="0" xfId="1538" applyFont="1" applyAlignment="1">
      <alignment horizontal="center" vertical="center" wrapText="1"/>
    </xf>
    <xf numFmtId="0" fontId="107" fillId="38" borderId="3" xfId="1538" applyFill="1" applyBorder="1" applyAlignment="1">
      <alignment horizontal="center" vertical="center"/>
    </xf>
    <xf numFmtId="0" fontId="107" fillId="0" borderId="0" xfId="1538" applyAlignment="1">
      <alignment horizontal="center" vertical="center"/>
    </xf>
    <xf numFmtId="1" fontId="107" fillId="0" borderId="0" xfId="1538" applyNumberFormat="1"/>
    <xf numFmtId="0" fontId="107" fillId="0" borderId="3" xfId="1538" applyBorder="1"/>
    <xf numFmtId="43" fontId="0" fillId="0" borderId="3" xfId="1026" applyFont="1" applyFill="1" applyBorder="1" applyProtection="1"/>
    <xf numFmtId="43" fontId="107" fillId="0" borderId="3" xfId="1538" applyNumberFormat="1" applyBorder="1"/>
    <xf numFmtId="43" fontId="135" fillId="0" borderId="3" xfId="1026" applyFont="1" applyBorder="1" applyProtection="1"/>
    <xf numFmtId="43" fontId="0" fillId="0" borderId="3" xfId="1026" applyFont="1" applyBorder="1" applyProtection="1"/>
    <xf numFmtId="43" fontId="123" fillId="0" borderId="3" xfId="1538" applyNumberFormat="1" applyFont="1" applyBorder="1"/>
    <xf numFmtId="0" fontId="56" fillId="0" borderId="3" xfId="1538" applyFont="1" applyBorder="1"/>
    <xf numFmtId="41" fontId="107" fillId="0" borderId="3" xfId="1538" applyNumberFormat="1" applyBorder="1"/>
    <xf numFmtId="43" fontId="99" fillId="0" borderId="3" xfId="1026" applyFont="1" applyFill="1" applyBorder="1" applyProtection="1"/>
    <xf numFmtId="0" fontId="44" fillId="0" borderId="0" xfId="1538" applyFont="1"/>
    <xf numFmtId="0" fontId="44" fillId="0" borderId="3" xfId="1538" applyFont="1" applyBorder="1" applyAlignment="1">
      <alignment horizontal="center"/>
    </xf>
    <xf numFmtId="43" fontId="44" fillId="0" borderId="3" xfId="1538" applyNumberFormat="1" applyFont="1" applyBorder="1"/>
    <xf numFmtId="0" fontId="107" fillId="29" borderId="0" xfId="1538" applyFill="1"/>
    <xf numFmtId="0" fontId="44" fillId="0" borderId="0" xfId="1538" applyFont="1" applyAlignment="1">
      <alignment horizontal="center"/>
    </xf>
    <xf numFmtId="43" fontId="44" fillId="0" borderId="0" xfId="1538" applyNumberFormat="1" applyFont="1"/>
    <xf numFmtId="0" fontId="107" fillId="29" borderId="3" xfId="1538" applyFill="1" applyBorder="1"/>
    <xf numFmtId="169" fontId="107" fillId="29" borderId="3" xfId="1538" applyNumberFormat="1" applyFill="1" applyBorder="1" applyAlignment="1">
      <alignment horizontal="right"/>
    </xf>
    <xf numFmtId="167" fontId="107" fillId="0" borderId="0" xfId="1538" applyNumberFormat="1"/>
    <xf numFmtId="43" fontId="107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07" fillId="29" borderId="3" xfId="1538" applyNumberFormat="1" applyFill="1" applyBorder="1"/>
    <xf numFmtId="10" fontId="107" fillId="29" borderId="3" xfId="1538" applyNumberFormat="1" applyFill="1" applyBorder="1"/>
    <xf numFmtId="0" fontId="144" fillId="0" borderId="0" xfId="1614" applyFont="1" applyAlignment="1">
      <alignment horizontal="center"/>
    </xf>
    <xf numFmtId="0" fontId="145" fillId="0" borderId="0" xfId="1614" applyFont="1" applyAlignment="1">
      <alignment horizontal="center" vertical="center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47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3" fontId="144" fillId="0" borderId="0" xfId="1614" applyNumberFormat="1" applyFont="1" applyAlignment="1">
      <alignment horizontal="center"/>
    </xf>
    <xf numFmtId="0" fontId="149" fillId="0" borderId="0" xfId="1614" applyFont="1"/>
    <xf numFmtId="43" fontId="149" fillId="0" borderId="0" xfId="1652" applyNumberFormat="1" applyFont="1"/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left" vertical="center"/>
    </xf>
    <xf numFmtId="0" fontId="149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0" fontId="149" fillId="0" borderId="0" xfId="1614" applyFont="1" applyAlignment="1">
      <alignment horizontal="center" vertical="center" wrapText="1"/>
    </xf>
    <xf numFmtId="0" fontId="146" fillId="0" borderId="0" xfId="1614" applyFont="1" applyAlignment="1">
      <alignment horizontal="center" vertical="center" wrapText="1"/>
    </xf>
    <xf numFmtId="3" fontId="145" fillId="0" borderId="0" xfId="1614" applyNumberFormat="1" applyFont="1" applyAlignment="1">
      <alignment vertical="center"/>
    </xf>
    <xf numFmtId="0" fontId="146" fillId="0" borderId="20" xfId="1615" applyFont="1" applyBorder="1" applyAlignment="1">
      <alignment horizontal="center" vertical="center"/>
    </xf>
    <xf numFmtId="0" fontId="146" fillId="0" borderId="21" xfId="1615" applyFont="1" applyBorder="1" applyAlignment="1">
      <alignment horizontal="left" vertical="center" wrapText="1"/>
    </xf>
    <xf numFmtId="0" fontId="145" fillId="0" borderId="21" xfId="1614" applyFont="1" applyBorder="1" applyAlignment="1">
      <alignment horizontal="center" vertical="center" wrapText="1"/>
    </xf>
    <xf numFmtId="0" fontId="152" fillId="0" borderId="21" xfId="1614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45" fillId="0" borderId="21" xfId="1614" applyNumberFormat="1" applyFont="1" applyBorder="1" applyAlignment="1">
      <alignment horizontal="center" vertical="center"/>
    </xf>
    <xf numFmtId="3" fontId="145" fillId="0" borderId="22" xfId="1614" applyNumberFormat="1" applyFont="1" applyBorder="1" applyAlignment="1">
      <alignment horizontal="center" vertical="center"/>
    </xf>
    <xf numFmtId="3" fontId="145" fillId="0" borderId="0" xfId="1614" applyNumberFormat="1" applyFont="1" applyAlignment="1">
      <alignment horizontal="center"/>
    </xf>
    <xf numFmtId="3" fontId="144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47" fillId="0" borderId="21" xfId="1653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5" fillId="0" borderId="21" xfId="1451" applyFont="1" applyBorder="1" applyAlignment="1">
      <alignment horizontal="left" vertical="center" wrapText="1"/>
    </xf>
    <xf numFmtId="0" fontId="152" fillId="0" borderId="21" xfId="1615" applyFont="1" applyBorder="1" applyAlignment="1">
      <alignment horizontal="center" vertical="center"/>
    </xf>
    <xf numFmtId="0" fontId="147" fillId="0" borderId="20" xfId="1653" applyFont="1" applyBorder="1" applyAlignment="1">
      <alignment horizontal="center" vertical="center"/>
    </xf>
    <xf numFmtId="0" fontId="147" fillId="0" borderId="21" xfId="1652" applyFont="1" applyBorder="1" applyAlignment="1">
      <alignment horizontal="center" vertical="center"/>
    </xf>
    <xf numFmtId="0" fontId="147" fillId="0" borderId="20" xfId="1652" applyFont="1" applyBorder="1" applyAlignment="1">
      <alignment horizontal="center" vertical="center"/>
    </xf>
    <xf numFmtId="0" fontId="147" fillId="0" borderId="21" xfId="1652" applyFont="1" applyBorder="1" applyAlignment="1">
      <alignment vertical="center" wrapText="1"/>
    </xf>
    <xf numFmtId="0" fontId="151" fillId="0" borderId="20" xfId="1652" applyFont="1" applyBorder="1" applyAlignment="1">
      <alignment horizontal="center" vertical="center"/>
    </xf>
    <xf numFmtId="0" fontId="151" fillId="0" borderId="21" xfId="1652" applyFont="1" applyBorder="1" applyAlignment="1">
      <alignment vertical="center" wrapText="1"/>
    </xf>
    <xf numFmtId="0" fontId="145" fillId="0" borderId="20" xfId="1652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49" fillId="0" borderId="21" xfId="1652" applyFont="1" applyBorder="1" applyAlignment="1">
      <alignment vertical="center" wrapText="1"/>
    </xf>
    <xf numFmtId="0" fontId="152" fillId="0" borderId="21" xfId="1652" applyFont="1" applyBorder="1" applyAlignment="1">
      <alignment horizontal="center" vertical="center"/>
    </xf>
    <xf numFmtId="0" fontId="152" fillId="0" borderId="49" xfId="1652" applyFont="1" applyBorder="1" applyAlignment="1">
      <alignment horizontal="center" vertical="center"/>
    </xf>
    <xf numFmtId="0" fontId="152" fillId="0" borderId="3" xfId="1652" applyFont="1" applyBorder="1" applyAlignment="1">
      <alignment vertical="center" wrapText="1"/>
    </xf>
    <xf numFmtId="0" fontId="145" fillId="0" borderId="3" xfId="1614" applyFont="1" applyBorder="1" applyAlignment="1">
      <alignment horizontal="center" vertical="center" wrapText="1"/>
    </xf>
    <xf numFmtId="0" fontId="152" fillId="0" borderId="3" xfId="1614" applyFont="1" applyBorder="1" applyAlignment="1">
      <alignment horizontal="center" vertical="center"/>
    </xf>
    <xf numFmtId="0" fontId="152" fillId="0" borderId="3" xfId="1652" applyFont="1" applyBorder="1" applyAlignment="1">
      <alignment horizontal="center" vertical="center"/>
    </xf>
    <xf numFmtId="207" fontId="152" fillId="0" borderId="3" xfId="1614" applyNumberFormat="1" applyFont="1" applyBorder="1" applyAlignment="1">
      <alignment horizontal="center" vertical="center"/>
    </xf>
    <xf numFmtId="3" fontId="145" fillId="0" borderId="3" xfId="1614" applyNumberFormat="1" applyFont="1" applyBorder="1" applyAlignment="1">
      <alignment horizontal="center" vertical="center"/>
    </xf>
    <xf numFmtId="3" fontId="145" fillId="0" borderId="39" xfId="1614" applyNumberFormat="1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45" fillId="0" borderId="23" xfId="1614" applyFont="1" applyBorder="1" applyAlignment="1">
      <alignment horizontal="center" vertical="center"/>
    </xf>
    <xf numFmtId="0" fontId="145" fillId="0" borderId="24" xfId="1614" applyFont="1" applyBorder="1" applyAlignment="1">
      <alignment horizontal="left" vertical="center"/>
    </xf>
    <xf numFmtId="0" fontId="145" fillId="0" borderId="24" xfId="1614" applyFont="1" applyBorder="1" applyAlignment="1">
      <alignment vertical="center"/>
    </xf>
    <xf numFmtId="0" fontId="152" fillId="0" borderId="24" xfId="1614" applyFont="1" applyBorder="1" applyAlignment="1">
      <alignment horizontal="center" vertical="center"/>
    </xf>
    <xf numFmtId="3" fontId="145" fillId="0" borderId="24" xfId="1614" applyNumberFormat="1" applyFont="1" applyBorder="1" applyAlignment="1">
      <alignment horizontal="center" vertical="center"/>
    </xf>
    <xf numFmtId="3" fontId="145" fillId="0" borderId="25" xfId="1614" applyNumberFormat="1" applyFont="1" applyBorder="1" applyAlignment="1">
      <alignment horizontal="center" vertical="center"/>
    </xf>
    <xf numFmtId="0" fontId="147" fillId="0" borderId="26" xfId="1614" applyFont="1" applyBorder="1" applyAlignment="1">
      <alignment horizontal="center" vertical="center"/>
    </xf>
    <xf numFmtId="37" fontId="149" fillId="0" borderId="27" xfId="1614" applyNumberFormat="1" applyFont="1" applyBorder="1" applyAlignment="1">
      <alignment horizontal="center"/>
    </xf>
    <xf numFmtId="37" fontId="147" fillId="0" borderId="27" xfId="1614" applyNumberFormat="1" applyFont="1" applyBorder="1" applyAlignment="1">
      <alignment horizontal="center"/>
    </xf>
    <xf numFmtId="37" fontId="145" fillId="0" borderId="0" xfId="1614" applyNumberFormat="1" applyFont="1" applyAlignment="1">
      <alignment horizontal="center"/>
    </xf>
    <xf numFmtId="37" fontId="147" fillId="0" borderId="0" xfId="1614" applyNumberFormat="1" applyFont="1" applyAlignment="1">
      <alignment horizontal="center"/>
    </xf>
    <xf numFmtId="0" fontId="147" fillId="0" borderId="28" xfId="1614" applyFont="1" applyBorder="1" applyAlignment="1">
      <alignment horizontal="center" vertical="center"/>
    </xf>
    <xf numFmtId="37" fontId="149" fillId="0" borderId="29" xfId="1614" applyNumberFormat="1" applyFont="1" applyBorder="1" applyAlignment="1">
      <alignment horizontal="center"/>
    </xf>
    <xf numFmtId="37" fontId="147" fillId="0" borderId="29" xfId="1614" applyNumberFormat="1" applyFont="1" applyBorder="1" applyAlignment="1">
      <alignment horizontal="center"/>
    </xf>
    <xf numFmtId="37" fontId="153" fillId="0" borderId="0" xfId="1614" applyNumberFormat="1" applyFont="1" applyAlignment="1">
      <alignment horizontal="center"/>
    </xf>
    <xf numFmtId="37" fontId="153" fillId="0" borderId="30" xfId="1614" applyNumberFormat="1" applyFont="1" applyBorder="1" applyAlignment="1">
      <alignment horizontal="center"/>
    </xf>
    <xf numFmtId="37" fontId="153" fillId="0" borderId="32" xfId="1614" applyNumberFormat="1" applyFont="1" applyBorder="1" applyAlignment="1">
      <alignment horizontal="center"/>
    </xf>
    <xf numFmtId="0" fontId="144" fillId="0" borderId="0" xfId="1614" applyFont="1" applyAlignment="1">
      <alignment horizontal="center" vertical="center"/>
    </xf>
    <xf numFmtId="0" fontId="153" fillId="0" borderId="34" xfId="1614" applyFont="1" applyBorder="1" applyAlignment="1">
      <alignment vertical="center"/>
    </xf>
    <xf numFmtId="0" fontId="147" fillId="0" borderId="19" xfId="1614" applyFont="1" applyBorder="1"/>
    <xf numFmtId="0" fontId="147" fillId="0" borderId="19" xfId="1614" applyFont="1" applyBorder="1" applyAlignment="1">
      <alignment horizontal="center"/>
    </xf>
    <xf numFmtId="0" fontId="147" fillId="0" borderId="19" xfId="1614" applyFont="1" applyBorder="1" applyAlignment="1">
      <alignment horizontal="right"/>
    </xf>
    <xf numFmtId="0" fontId="147" fillId="0" borderId="31" xfId="1614" applyFont="1" applyBorder="1" applyAlignment="1">
      <alignment horizontal="right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41" fontId="152" fillId="0" borderId="0" xfId="1652" applyNumberFormat="1" applyFont="1" applyAlignment="1">
      <alignment vertical="center"/>
    </xf>
    <xf numFmtId="0" fontId="147" fillId="0" borderId="0" xfId="1652" applyFont="1" applyAlignment="1">
      <alignment horizontal="right"/>
    </xf>
    <xf numFmtId="0" fontId="154" fillId="0" borderId="0" xfId="1644" applyFont="1" applyAlignment="1">
      <alignment horizontal="center" vertical="center"/>
    </xf>
    <xf numFmtId="0" fontId="152" fillId="0" borderId="0" xfId="1652" applyFont="1" applyAlignment="1">
      <alignment vertical="center"/>
    </xf>
    <xf numFmtId="0" fontId="155" fillId="39" borderId="73" xfId="2670" applyFont="1" applyFill="1" applyBorder="1" applyAlignment="1">
      <alignment horizontal="left" vertical="center"/>
    </xf>
    <xf numFmtId="0" fontId="155" fillId="39" borderId="74" xfId="2670" applyFont="1" applyFill="1" applyBorder="1" applyAlignment="1">
      <alignment horizontal="center" vertical="center"/>
    </xf>
    <xf numFmtId="0" fontId="155" fillId="39" borderId="76" xfId="2670" applyFont="1" applyFill="1" applyBorder="1" applyAlignment="1">
      <alignment horizontal="left" vertical="center"/>
    </xf>
    <xf numFmtId="0" fontId="155" fillId="39" borderId="72" xfId="2670" applyFont="1" applyFill="1" applyBorder="1" applyAlignment="1">
      <alignment horizontal="center" vertical="center"/>
    </xf>
    <xf numFmtId="0" fontId="155" fillId="39" borderId="78" xfId="2670" applyFont="1" applyFill="1" applyBorder="1" applyAlignment="1">
      <alignment horizontal="left" vertical="center"/>
    </xf>
    <xf numFmtId="0" fontId="155" fillId="39" borderId="79" xfId="2670" applyFont="1" applyFill="1" applyBorder="1" applyAlignment="1">
      <alignment horizontal="center" vertical="center"/>
    </xf>
    <xf numFmtId="43" fontId="136" fillId="40" borderId="75" xfId="2672" applyFont="1" applyFill="1" applyBorder="1" applyAlignment="1" applyProtection="1">
      <alignment horizontal="right" vertical="center" wrapText="1"/>
      <protection locked="0"/>
    </xf>
    <xf numFmtId="43" fontId="136" fillId="40" borderId="77" xfId="2672" applyFont="1" applyFill="1" applyBorder="1" applyAlignment="1" applyProtection="1">
      <alignment horizontal="right" vertical="center"/>
      <protection locked="0"/>
    </xf>
    <xf numFmtId="169" fontId="136" fillId="40" borderId="77" xfId="2672" applyNumberFormat="1" applyFont="1" applyFill="1" applyBorder="1" applyAlignment="1" applyProtection="1">
      <alignment horizontal="right" vertical="center"/>
      <protection locked="0"/>
    </xf>
    <xf numFmtId="169" fontId="136" fillId="40" borderId="80" xfId="2672" applyNumberFormat="1" applyFont="1" applyFill="1" applyBorder="1" applyAlignment="1" applyProtection="1">
      <alignment horizontal="right" vertical="center"/>
      <protection locked="0"/>
    </xf>
    <xf numFmtId="0" fontId="116" fillId="0" borderId="0" xfId="1451" applyFont="1"/>
    <xf numFmtId="0" fontId="117" fillId="0" borderId="0" xfId="1451" applyFont="1" applyAlignment="1">
      <alignment vertical="center"/>
    </xf>
    <xf numFmtId="0" fontId="143" fillId="0" borderId="0" xfId="1451" applyFont="1"/>
    <xf numFmtId="0" fontId="118" fillId="0" borderId="0" xfId="1451" applyFont="1" applyAlignment="1">
      <alignment vertical="center"/>
    </xf>
    <xf numFmtId="0" fontId="119" fillId="0" borderId="0" xfId="1451" applyFont="1" applyAlignment="1">
      <alignment horizontal="center" vertical="center"/>
    </xf>
    <xf numFmtId="0" fontId="120" fillId="0" borderId="0" xfId="1451" applyFont="1"/>
    <xf numFmtId="0" fontId="121" fillId="0" borderId="0" xfId="1451" applyFont="1"/>
    <xf numFmtId="0" fontId="111" fillId="0" borderId="0" xfId="1451" applyFont="1" applyAlignment="1">
      <alignment vertical="center"/>
    </xf>
    <xf numFmtId="0" fontId="111" fillId="0" borderId="0" xfId="1451" applyFont="1" applyAlignment="1">
      <alignment horizontal="center" vertical="center"/>
    </xf>
    <xf numFmtId="0" fontId="116" fillId="0" borderId="0" xfId="1451" applyFont="1" applyAlignment="1">
      <alignment horizontal="center" vertical="center"/>
    </xf>
    <xf numFmtId="0" fontId="116" fillId="0" borderId="0" xfId="1451" applyFont="1" applyAlignment="1">
      <alignment horizontal="center"/>
    </xf>
    <xf numFmtId="0" fontId="118" fillId="35" borderId="0" xfId="1451" applyFont="1" applyFill="1" applyAlignment="1">
      <alignment vertical="center"/>
    </xf>
    <xf numFmtId="0" fontId="121" fillId="0" borderId="19" xfId="1451" applyFont="1" applyBorder="1" applyAlignment="1">
      <alignment horizontal="center"/>
    </xf>
    <xf numFmtId="0" fontId="121" fillId="0" borderId="19" xfId="1451" applyFont="1" applyBorder="1"/>
    <xf numFmtId="1" fontId="102" fillId="0" borderId="0" xfId="2673" applyNumberFormat="1" applyFont="1" applyAlignment="1">
      <alignment horizontal="center" vertical="center" wrapText="1"/>
    </xf>
    <xf numFmtId="1" fontId="100" fillId="0" borderId="0" xfId="2673" applyNumberFormat="1" applyFont="1" applyAlignment="1">
      <alignment horizontal="center" vertical="center" wrapText="1"/>
    </xf>
    <xf numFmtId="0" fontId="101" fillId="0" borderId="62" xfId="2673" applyFont="1" applyBorder="1" applyAlignment="1">
      <alignment horizontal="center" vertical="center" wrapText="1"/>
    </xf>
    <xf numFmtId="0" fontId="159" fillId="0" borderId="0" xfId="2673" applyFont="1" applyAlignment="1">
      <alignment horizontal="center" vertical="center" wrapText="1"/>
    </xf>
    <xf numFmtId="0" fontId="160" fillId="0" borderId="0" xfId="2673" applyFont="1" applyAlignment="1">
      <alignment vertical="center" wrapText="1"/>
    </xf>
    <xf numFmtId="0" fontId="161" fillId="0" borderId="0" xfId="2673" applyFont="1" applyAlignment="1">
      <alignment vertical="center" wrapText="1"/>
    </xf>
    <xf numFmtId="0" fontId="142" fillId="35" borderId="84" xfId="2673" applyFont="1" applyFill="1" applyBorder="1" applyAlignment="1">
      <alignment vertical="center" wrapText="1"/>
    </xf>
    <xf numFmtId="0" fontId="142" fillId="43" borderId="84" xfId="2673" applyFont="1" applyFill="1" applyBorder="1" applyAlignment="1">
      <alignment vertical="center" wrapText="1"/>
    </xf>
    <xf numFmtId="0" fontId="158" fillId="0" borderId="0" xfId="2673" applyFont="1" applyAlignment="1">
      <alignment vertical="center" wrapText="1"/>
    </xf>
    <xf numFmtId="0" fontId="164" fillId="0" borderId="0" xfId="2673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01" fillId="0" borderId="0" xfId="2673" applyFont="1" applyAlignment="1">
      <alignment horizontal="center" vertical="center" wrapText="1"/>
    </xf>
    <xf numFmtId="0" fontId="130" fillId="35" borderId="32" xfId="2673" applyFont="1" applyFill="1" applyBorder="1" applyAlignment="1">
      <alignment vertical="center" wrapText="1"/>
    </xf>
    <xf numFmtId="0" fontId="130" fillId="43" borderId="32" xfId="2673" applyFont="1" applyFill="1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2" fontId="130" fillId="0" borderId="0" xfId="2673" applyNumberFormat="1" applyFont="1" applyAlignment="1">
      <alignment horizontal="center" vertical="center" wrapText="1"/>
    </xf>
    <xf numFmtId="0" fontId="101" fillId="0" borderId="3" xfId="2673" applyFont="1" applyBorder="1" applyAlignment="1">
      <alignment horizontal="center" vertical="center" wrapText="1"/>
    </xf>
    <xf numFmtId="0" fontId="142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3" fillId="0" borderId="0" xfId="2673" applyNumberFormat="1" applyAlignment="1">
      <alignment vertical="center" wrapText="1"/>
    </xf>
    <xf numFmtId="1" fontId="3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0" fillId="0" borderId="0" xfId="2675" applyFont="1" applyFill="1" applyBorder="1" applyAlignment="1">
      <alignment horizontal="center" vertical="center" wrapText="1"/>
    </xf>
    <xf numFmtId="1" fontId="130" fillId="0" borderId="50" xfId="2673" applyNumberFormat="1" applyFont="1" applyBorder="1" applyAlignment="1">
      <alignment vertical="center" wrapText="1"/>
    </xf>
    <xf numFmtId="0" fontId="166" fillId="0" borderId="0" xfId="2673" applyFont="1" applyAlignment="1">
      <alignment vertical="center" wrapText="1"/>
    </xf>
    <xf numFmtId="0" fontId="166" fillId="0" borderId="0" xfId="2673" applyFont="1" applyAlignment="1">
      <alignment horizontal="center" vertical="center" wrapText="1"/>
    </xf>
    <xf numFmtId="2" fontId="166" fillId="0" borderId="0" xfId="2673" applyNumberFormat="1" applyFont="1" applyAlignment="1">
      <alignment horizontal="center" vertical="center" wrapText="1"/>
    </xf>
    <xf numFmtId="1" fontId="166" fillId="0" borderId="0" xfId="2673" applyNumberFormat="1" applyFont="1" applyAlignment="1">
      <alignment horizontal="center" vertical="center" wrapText="1"/>
    </xf>
    <xf numFmtId="0" fontId="167" fillId="0" borderId="0" xfId="2673" applyFont="1" applyAlignment="1">
      <alignment vertical="center" wrapText="1"/>
    </xf>
    <xf numFmtId="0" fontId="142" fillId="35" borderId="51" xfId="2673" applyFont="1" applyFill="1" applyBorder="1" applyAlignment="1">
      <alignment vertical="center" wrapText="1"/>
    </xf>
    <xf numFmtId="0" fontId="142" fillId="0" borderId="53" xfId="2673" applyFont="1" applyBorder="1" applyAlignment="1">
      <alignment horizontal="center" vertical="center" wrapText="1"/>
    </xf>
    <xf numFmtId="0" fontId="142" fillId="35" borderId="49" xfId="2673" applyFont="1" applyFill="1" applyBorder="1" applyAlignment="1">
      <alignment vertical="center" wrapText="1"/>
    </xf>
    <xf numFmtId="1" fontId="130" fillId="0" borderId="58" xfId="2673" applyNumberFormat="1" applyFont="1" applyBorder="1" applyAlignment="1">
      <alignment vertical="center" wrapText="1"/>
    </xf>
    <xf numFmtId="0" fontId="130" fillId="35" borderId="49" xfId="2673" applyFont="1" applyFill="1" applyBorder="1" applyAlignment="1">
      <alignment vertical="center" wrapText="1"/>
    </xf>
    <xf numFmtId="0" fontId="130" fillId="35" borderId="88" xfId="2673" applyFont="1" applyFill="1" applyBorder="1" applyAlignment="1">
      <alignment vertical="center" wrapText="1"/>
    </xf>
    <xf numFmtId="0" fontId="101" fillId="0" borderId="64" xfId="2673" applyFont="1" applyBorder="1" applyAlignment="1">
      <alignment horizontal="center" vertical="center" wrapText="1"/>
    </xf>
    <xf numFmtId="0" fontId="142" fillId="0" borderId="51" xfId="2673" applyFont="1" applyBorder="1" applyAlignment="1">
      <alignment vertical="center" wrapText="1"/>
    </xf>
    <xf numFmtId="0" fontId="142" fillId="0" borderId="49" xfId="2673" applyFont="1" applyBorder="1" applyAlignment="1">
      <alignment vertical="center" wrapText="1"/>
    </xf>
    <xf numFmtId="0" fontId="130" fillId="0" borderId="49" xfId="2673" applyFont="1" applyBorder="1" applyAlignment="1">
      <alignment vertical="center" wrapText="1"/>
    </xf>
    <xf numFmtId="0" fontId="130" fillId="0" borderId="88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5" fillId="0" borderId="21" xfId="1614" applyFont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166" fontId="148" fillId="0" borderId="0" xfId="2676" applyFont="1" applyAlignment="1">
      <alignment horizontal="center" vertical="center"/>
    </xf>
    <xf numFmtId="0" fontId="1" fillId="0" borderId="0" xfId="2670" applyFont="1" applyAlignment="1">
      <alignment horizontal="center" vertical="center"/>
    </xf>
    <xf numFmtId="0" fontId="123" fillId="0" borderId="0" xfId="2670" applyFont="1" applyAlignment="1">
      <alignment horizontal="left" vertical="center"/>
    </xf>
    <xf numFmtId="0" fontId="1" fillId="0" borderId="21" xfId="1653" applyFont="1" applyBorder="1" applyAlignment="1">
      <alignment horizontal="left" vertical="center" wrapText="1"/>
    </xf>
    <xf numFmtId="207" fontId="39" fillId="0" borderId="21" xfId="2549" applyNumberFormat="1" applyFont="1" applyBorder="1" applyAlignment="1">
      <alignment horizontal="center" vertical="center" wrapText="1"/>
    </xf>
    <xf numFmtId="0" fontId="39" fillId="0" borderId="21" xfId="2677" applyFont="1" applyBorder="1" applyAlignment="1">
      <alignment horizontal="left" vertical="center" wrapText="1"/>
    </xf>
    <xf numFmtId="169" fontId="140" fillId="47" borderId="0" xfId="2672" applyNumberFormat="1" applyFont="1" applyFill="1" applyBorder="1" applyAlignment="1" applyProtection="1">
      <alignment horizontal="right" vertical="center"/>
    </xf>
    <xf numFmtId="0" fontId="170" fillId="0" borderId="0" xfId="2669" applyFont="1" applyAlignment="1">
      <alignment vertical="center"/>
    </xf>
    <xf numFmtId="0" fontId="132" fillId="0" borderId="0" xfId="1450" applyFont="1" applyAlignment="1">
      <alignment horizontal="center"/>
    </xf>
    <xf numFmtId="0" fontId="132" fillId="0" borderId="3" xfId="1450" applyFont="1" applyBorder="1" applyAlignment="1">
      <alignment horizontal="center"/>
    </xf>
    <xf numFmtId="0" fontId="1" fillId="0" borderId="21" xfId="1652" applyFont="1" applyBorder="1" applyAlignment="1">
      <alignment horizontal="center" vertical="center"/>
    </xf>
    <xf numFmtId="0" fontId="34" fillId="0" borderId="0" xfId="1614" applyFont="1" applyAlignment="1">
      <alignment horizontal="center" vertical="center"/>
    </xf>
    <xf numFmtId="0" fontId="146" fillId="0" borderId="20" xfId="1653" applyFont="1" applyBorder="1" applyAlignment="1">
      <alignment horizontal="center" vertical="center"/>
    </xf>
    <xf numFmtId="0" fontId="146" fillId="0" borderId="21" xfId="1451" applyFont="1" applyBorder="1" applyAlignment="1">
      <alignment horizontal="left" vertical="center" wrapText="1"/>
    </xf>
    <xf numFmtId="0" fontId="145" fillId="0" borderId="21" xfId="1615" applyFont="1" applyBorder="1" applyAlignment="1">
      <alignment horizontal="left" vertical="center" wrapText="1"/>
    </xf>
    <xf numFmtId="0" fontId="151" fillId="0" borderId="20" xfId="1653" applyFont="1" applyBorder="1" applyAlignment="1">
      <alignment horizontal="center" vertical="center"/>
    </xf>
    <xf numFmtId="0" fontId="123" fillId="0" borderId="20" xfId="1652" applyFont="1" applyBorder="1" applyAlignment="1">
      <alignment horizontal="center" vertical="center"/>
    </xf>
    <xf numFmtId="0" fontId="123" fillId="0" borderId="21" xfId="1652" applyFont="1" applyBorder="1" applyAlignment="1">
      <alignment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09" fillId="0" borderId="20" xfId="1652" applyFont="1" applyBorder="1" applyAlignment="1">
      <alignment horizontal="center" vertical="center"/>
    </xf>
    <xf numFmtId="0" fontId="39" fillId="0" borderId="21" xfId="1450" applyFont="1" applyBorder="1" applyAlignment="1">
      <alignment vertical="center" wrapText="1"/>
    </xf>
    <xf numFmtId="0" fontId="123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left" vertical="center" wrapText="1"/>
    </xf>
    <xf numFmtId="3" fontId="152" fillId="0" borderId="21" xfId="1615" applyNumberFormat="1" applyFont="1" applyBorder="1" applyAlignment="1">
      <alignment horizontal="center" vertical="center"/>
    </xf>
    <xf numFmtId="0" fontId="110" fillId="33" borderId="0" xfId="1450" applyFont="1" applyFill="1" applyAlignment="1">
      <alignment horizontal="center"/>
    </xf>
    <xf numFmtId="0" fontId="147" fillId="33" borderId="21" xfId="1652" applyFont="1" applyFill="1" applyBorder="1" applyAlignment="1">
      <alignment vertical="center" wrapText="1"/>
    </xf>
    <xf numFmtId="0" fontId="147" fillId="33" borderId="20" xfId="1652" applyFont="1" applyFill="1" applyBorder="1" applyAlignment="1">
      <alignment horizontal="center" vertical="center"/>
    </xf>
    <xf numFmtId="0" fontId="39" fillId="0" borderId="20" xfId="1652" applyFont="1" applyBorder="1" applyAlignment="1">
      <alignment horizontal="center" vertical="center"/>
    </xf>
    <xf numFmtId="0" fontId="39" fillId="0" borderId="21" xfId="1652" applyFont="1" applyBorder="1" applyAlignment="1">
      <alignment vertical="center"/>
    </xf>
    <xf numFmtId="0" fontId="109" fillId="0" borderId="21" xfId="1652" applyFont="1" applyBorder="1" applyAlignment="1">
      <alignment vertical="center"/>
    </xf>
    <xf numFmtId="0" fontId="5" fillId="33" borderId="21" xfId="1614" applyFont="1" applyFill="1" applyBorder="1" applyAlignment="1">
      <alignment horizontal="center" vertical="center"/>
    </xf>
    <xf numFmtId="0" fontId="110" fillId="0" borderId="0" xfId="1450" applyFont="1" applyAlignment="1">
      <alignment horizontal="center"/>
    </xf>
    <xf numFmtId="0" fontId="110" fillId="0" borderId="26" xfId="1450" applyFont="1" applyBorder="1" applyAlignment="1">
      <alignment horizontal="center"/>
    </xf>
    <xf numFmtId="0" fontId="110" fillId="0" borderId="36" xfId="1450" applyFont="1" applyBorder="1" applyAlignment="1">
      <alignment horizontal="center"/>
    </xf>
    <xf numFmtId="0" fontId="110" fillId="0" borderId="28" xfId="1450" applyFont="1" applyBorder="1" applyAlignment="1">
      <alignment horizontal="center"/>
    </xf>
    <xf numFmtId="0" fontId="111" fillId="0" borderId="18" xfId="1450" applyFont="1" applyBorder="1" applyAlignment="1">
      <alignment horizontal="left"/>
    </xf>
    <xf numFmtId="0" fontId="110" fillId="0" borderId="37" xfId="1450" applyFont="1" applyBorder="1" applyAlignment="1">
      <alignment horizontal="center"/>
    </xf>
    <xf numFmtId="0" fontId="110" fillId="0" borderId="3" xfId="1450" applyFont="1" applyBorder="1" applyAlignment="1">
      <alignment horizontal="center"/>
    </xf>
    <xf numFmtId="0" fontId="110" fillId="0" borderId="39" xfId="1450" applyFont="1" applyBorder="1" applyAlignment="1">
      <alignment horizontal="center"/>
    </xf>
    <xf numFmtId="0" fontId="112" fillId="0" borderId="28" xfId="1450" applyFont="1" applyBorder="1" applyAlignment="1">
      <alignment horizontal="center"/>
    </xf>
    <xf numFmtId="0" fontId="112" fillId="0" borderId="0" xfId="1450" applyFont="1" applyAlignment="1">
      <alignment horizontal="center"/>
    </xf>
    <xf numFmtId="0" fontId="110" fillId="0" borderId="38" xfId="1450" applyFont="1" applyBorder="1" applyAlignment="1">
      <alignment horizontal="center"/>
    </xf>
    <xf numFmtId="0" fontId="87" fillId="0" borderId="40" xfId="1450" applyFont="1" applyBorder="1" applyAlignment="1">
      <alignment horizontal="center" vertical="center"/>
    </xf>
    <xf numFmtId="0" fontId="87" fillId="0" borderId="47" xfId="1450" applyFont="1" applyBorder="1" applyAlignment="1">
      <alignment horizontal="center" vertical="center"/>
    </xf>
    <xf numFmtId="0" fontId="110" fillId="0" borderId="3" xfId="1450" applyFont="1" applyBorder="1" applyAlignment="1">
      <alignment horizontal="center" vertical="center"/>
    </xf>
    <xf numFmtId="0" fontId="110" fillId="0" borderId="39" xfId="1450" applyFont="1" applyBorder="1" applyAlignment="1">
      <alignment horizontal="center" vertical="center"/>
    </xf>
    <xf numFmtId="0" fontId="113" fillId="0" borderId="0" xfId="1450" applyFont="1" applyAlignment="1">
      <alignment horizontal="center"/>
    </xf>
    <xf numFmtId="0" fontId="114" fillId="0" borderId="68" xfId="1450" applyFont="1" applyBorder="1" applyAlignment="1">
      <alignment horizontal="center" vertical="center"/>
    </xf>
    <xf numFmtId="0" fontId="110" fillId="0" borderId="3" xfId="1450" applyFont="1" applyBorder="1" applyAlignment="1">
      <alignment vertical="top" wrapText="1"/>
    </xf>
    <xf numFmtId="0" fontId="110" fillId="0" borderId="39" xfId="1450" applyFont="1" applyBorder="1" applyAlignment="1">
      <alignment vertical="top" wrapText="1"/>
    </xf>
    <xf numFmtId="0" fontId="114" fillId="0" borderId="69" xfId="1450" applyFont="1" applyBorder="1" applyAlignment="1">
      <alignment horizontal="center" vertical="center"/>
    </xf>
    <xf numFmtId="0" fontId="110" fillId="0" borderId="7" xfId="1450" applyFont="1" applyBorder="1" applyAlignment="1">
      <alignment horizontal="center" vertical="top" wrapText="1"/>
    </xf>
    <xf numFmtId="0" fontId="110" fillId="0" borderId="41" xfId="1450" applyFont="1" applyBorder="1" applyAlignment="1">
      <alignment horizontal="center" vertical="top" wrapText="1"/>
    </xf>
    <xf numFmtId="0" fontId="110" fillId="0" borderId="0" xfId="1450" quotePrefix="1" applyFont="1" applyAlignment="1">
      <alignment vertical="top"/>
    </xf>
    <xf numFmtId="0" fontId="110" fillId="0" borderId="0" xfId="1450" applyFont="1" applyAlignment="1">
      <alignment vertical="top" wrapText="1"/>
    </xf>
    <xf numFmtId="0" fontId="110" fillId="0" borderId="37" xfId="1450" applyFont="1" applyBorder="1" applyAlignment="1">
      <alignment vertical="top" wrapText="1"/>
    </xf>
    <xf numFmtId="0" fontId="110" fillId="0" borderId="42" xfId="1450" applyFont="1" applyBorder="1" applyAlignment="1">
      <alignment horizontal="center"/>
    </xf>
    <xf numFmtId="0" fontId="110" fillId="0" borderId="43" xfId="1450" applyFont="1" applyBorder="1" applyAlignment="1">
      <alignment vertical="top" wrapText="1"/>
    </xf>
    <xf numFmtId="0" fontId="110" fillId="0" borderId="44" xfId="1450" applyFont="1" applyBorder="1" applyAlignment="1">
      <alignment vertical="top" wrapText="1"/>
    </xf>
    <xf numFmtId="0" fontId="110" fillId="0" borderId="45" xfId="1450" applyFont="1" applyBorder="1" applyAlignment="1">
      <alignment vertical="top" wrapText="1"/>
    </xf>
    <xf numFmtId="0" fontId="115" fillId="0" borderId="28" xfId="1450" applyFont="1" applyBorder="1" applyAlignment="1">
      <alignment horizontal="center"/>
    </xf>
    <xf numFmtId="0" fontId="115" fillId="0" borderId="0" xfId="1450" applyFont="1" applyAlignment="1">
      <alignment horizontal="center"/>
    </xf>
    <xf numFmtId="20" fontId="110" fillId="0" borderId="39" xfId="1450" applyNumberFormat="1" applyFont="1" applyBorder="1" applyAlignment="1">
      <alignment horizontal="center"/>
    </xf>
    <xf numFmtId="0" fontId="110" fillId="0" borderId="42" xfId="1450" applyFont="1" applyBorder="1" applyAlignment="1">
      <alignment horizontal="center" vertical="center" wrapText="1"/>
    </xf>
    <xf numFmtId="0" fontId="110" fillId="0" borderId="44" xfId="1450" applyFont="1" applyBorder="1" applyAlignment="1">
      <alignment vertical="center" wrapText="1"/>
    </xf>
    <xf numFmtId="0" fontId="110" fillId="0" borderId="45" xfId="1450" applyFont="1" applyBorder="1" applyAlignment="1">
      <alignment vertical="center" wrapText="1"/>
    </xf>
    <xf numFmtId="0" fontId="115" fillId="0" borderId="34" xfId="1450" applyFont="1" applyBorder="1" applyAlignment="1">
      <alignment horizontal="center"/>
    </xf>
    <xf numFmtId="0" fontId="115" fillId="0" borderId="19" xfId="1450" applyFont="1" applyBorder="1" applyAlignment="1">
      <alignment horizontal="center"/>
    </xf>
    <xf numFmtId="0" fontId="110" fillId="0" borderId="19" xfId="1450" applyFont="1" applyBorder="1" applyAlignment="1">
      <alignment horizontal="center"/>
    </xf>
    <xf numFmtId="0" fontId="110" fillId="0" borderId="46" xfId="1450" applyFont="1" applyBorder="1" applyAlignment="1">
      <alignment horizontal="center"/>
    </xf>
    <xf numFmtId="3" fontId="38" fillId="31" borderId="38" xfId="1615" applyNumberFormat="1" applyFont="1" applyFill="1" applyBorder="1" applyAlignment="1">
      <alignment horizontal="center" vertical="center"/>
    </xf>
    <xf numFmtId="3" fontId="38" fillId="31" borderId="66" xfId="1615" applyNumberFormat="1" applyFont="1" applyFill="1" applyBorder="1" applyAlignment="1">
      <alignment horizontal="center" vertical="center"/>
    </xf>
    <xf numFmtId="3" fontId="38" fillId="31" borderId="18" xfId="1615" applyNumberFormat="1" applyFont="1" applyFill="1" applyBorder="1" applyAlignment="1">
      <alignment horizontal="center" vertical="center"/>
    </xf>
    <xf numFmtId="3" fontId="38" fillId="31" borderId="42" xfId="1615" applyNumberFormat="1" applyFont="1" applyFill="1" applyBorder="1" applyAlignment="1">
      <alignment horizontal="center" vertical="center"/>
    </xf>
    <xf numFmtId="3" fontId="38" fillId="31" borderId="43" xfId="1615" applyNumberFormat="1" applyFont="1" applyFill="1" applyBorder="1" applyAlignment="1">
      <alignment horizontal="center" vertical="center"/>
    </xf>
    <xf numFmtId="3" fontId="38" fillId="31" borderId="67" xfId="1615" applyNumberFormat="1" applyFont="1" applyFill="1" applyBorder="1" applyAlignment="1">
      <alignment horizontal="center" vertical="center"/>
    </xf>
    <xf numFmtId="3" fontId="38" fillId="31" borderId="3" xfId="1615" applyNumberFormat="1" applyFont="1" applyFill="1" applyBorder="1" applyAlignment="1">
      <alignment horizontal="center" vertical="center"/>
    </xf>
    <xf numFmtId="0" fontId="91" fillId="0" borderId="0" xfId="1653" applyFont="1" applyAlignment="1">
      <alignment horizontal="center" vertical="center"/>
    </xf>
    <xf numFmtId="0" fontId="45" fillId="31" borderId="3" xfId="1615" applyFont="1" applyFill="1" applyBorder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/>
    </xf>
    <xf numFmtId="0" fontId="45" fillId="31" borderId="3" xfId="1615" applyFont="1" applyFill="1" applyBorder="1" applyAlignment="1">
      <alignment horizontal="center" vertical="center" wrapText="1"/>
    </xf>
    <xf numFmtId="37" fontId="57" fillId="0" borderId="19" xfId="1614" applyNumberFormat="1" applyFont="1" applyBorder="1" applyAlignment="1">
      <alignment horizontal="center"/>
    </xf>
    <xf numFmtId="0" fontId="42" fillId="0" borderId="0" xfId="1652" applyFont="1" applyAlignment="1">
      <alignment horizontal="center" vertical="center"/>
    </xf>
    <xf numFmtId="0" fontId="106" fillId="0" borderId="0" xfId="1652" applyAlignment="1">
      <alignment horizontal="center" vertical="center"/>
    </xf>
    <xf numFmtId="0" fontId="57" fillId="0" borderId="26" xfId="1614" applyFont="1" applyBorder="1" applyAlignment="1">
      <alignment horizontal="left" vertical="center"/>
    </xf>
    <xf numFmtId="0" fontId="57" fillId="0" borderId="36" xfId="1614" applyFont="1" applyBorder="1" applyAlignment="1">
      <alignment horizontal="left" vertical="center"/>
    </xf>
    <xf numFmtId="0" fontId="57" fillId="0" borderId="48" xfId="1614" applyFont="1" applyBorder="1" applyAlignment="1">
      <alignment horizontal="left" vertical="center"/>
    </xf>
    <xf numFmtId="0" fontId="57" fillId="0" borderId="28" xfId="1614" applyFont="1" applyBorder="1" applyAlignment="1">
      <alignment horizontal="left" vertical="center"/>
    </xf>
    <xf numFmtId="0" fontId="57" fillId="0" borderId="0" xfId="1614" applyFont="1" applyAlignment="1">
      <alignment horizontal="left" vertical="center"/>
    </xf>
    <xf numFmtId="0" fontId="57" fillId="0" borderId="37" xfId="1614" applyFont="1" applyBorder="1" applyAlignment="1">
      <alignment horizontal="left" vertical="center"/>
    </xf>
    <xf numFmtId="0" fontId="47" fillId="0" borderId="0" xfId="1614" applyFont="1" applyAlignment="1">
      <alignment horizontal="left" vertical="top" wrapText="1"/>
    </xf>
    <xf numFmtId="37" fontId="106" fillId="0" borderId="36" xfId="1614" applyNumberFormat="1" applyBorder="1" applyAlignment="1">
      <alignment horizontal="center"/>
    </xf>
    <xf numFmtId="37" fontId="106" fillId="0" borderId="0" xfId="1614" applyNumberFormat="1" applyAlignment="1">
      <alignment horizontal="center"/>
    </xf>
    <xf numFmtId="0" fontId="47" fillId="0" borderId="3" xfId="1614" applyFont="1" applyBorder="1" applyAlignment="1">
      <alignment horizontal="center" vertical="center"/>
    </xf>
    <xf numFmtId="0" fontId="47" fillId="0" borderId="39" xfId="1614" applyFont="1" applyBorder="1" applyAlignment="1">
      <alignment horizontal="center" vertical="center"/>
    </xf>
    <xf numFmtId="0" fontId="47" fillId="0" borderId="35" xfId="1652" applyFont="1" applyBorder="1" applyAlignment="1">
      <alignment horizontal="center" vertical="center" wrapText="1"/>
    </xf>
    <xf numFmtId="0" fontId="47" fillId="0" borderId="33" xfId="1652" applyFont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5" fillId="0" borderId="51" xfId="1614" applyFont="1" applyBorder="1" applyAlignment="1">
      <alignment horizontal="center" vertical="center"/>
    </xf>
    <xf numFmtId="0" fontId="45" fillId="0" borderId="49" xfId="1614" applyFont="1" applyBorder="1" applyAlignment="1">
      <alignment horizontal="center" vertical="center"/>
    </xf>
    <xf numFmtId="0" fontId="45" fillId="0" borderId="52" xfId="1614" applyFont="1" applyBorder="1" applyAlignment="1">
      <alignment horizontal="center" vertical="center"/>
    </xf>
    <xf numFmtId="0" fontId="45" fillId="0" borderId="21" xfId="1614" applyFont="1" applyBorder="1" applyAlignment="1">
      <alignment horizontal="center" vertical="center"/>
    </xf>
    <xf numFmtId="0" fontId="45" fillId="0" borderId="33" xfId="1614" applyFont="1" applyBorder="1" applyAlignment="1">
      <alignment horizontal="center" vertical="center"/>
    </xf>
    <xf numFmtId="0" fontId="47" fillId="0" borderId="53" xfId="1614" applyFont="1" applyBorder="1" applyAlignment="1">
      <alignment horizontal="center" vertical="center"/>
    </xf>
    <xf numFmtId="0" fontId="45" fillId="0" borderId="52" xfId="1614" applyFont="1" applyBorder="1" applyAlignment="1">
      <alignment horizontal="center" vertical="center" wrapText="1"/>
    </xf>
    <xf numFmtId="0" fontId="45" fillId="0" borderId="21" xfId="1614" applyFont="1" applyBorder="1" applyAlignment="1">
      <alignment horizontal="center" vertical="center" wrapText="1"/>
    </xf>
    <xf numFmtId="0" fontId="45" fillId="0" borderId="33" xfId="1614" applyFont="1" applyBorder="1" applyAlignment="1">
      <alignment horizontal="center" vertical="center" wrapText="1"/>
    </xf>
    <xf numFmtId="0" fontId="47" fillId="0" borderId="54" xfId="1614" applyFont="1" applyBorder="1" applyAlignment="1">
      <alignment horizontal="center" vertical="center"/>
    </xf>
    <xf numFmtId="169" fontId="38" fillId="0" borderId="3" xfId="714" applyFont="1" applyFill="1" applyBorder="1" applyAlignment="1">
      <alignment horizontal="center" vertical="center" wrapText="1"/>
    </xf>
    <xf numFmtId="0" fontId="49" fillId="0" borderId="0" xfId="1448" applyFont="1" applyAlignment="1">
      <alignment horizontal="center" wrapText="1"/>
    </xf>
    <xf numFmtId="0" fontId="38" fillId="0" borderId="3" xfId="1448" applyFont="1" applyBorder="1" applyAlignment="1">
      <alignment horizontal="center" vertical="center" wrapText="1"/>
    </xf>
    <xf numFmtId="0" fontId="50" fillId="0" borderId="3" xfId="1448" applyFont="1" applyBorder="1" applyAlignment="1">
      <alignment horizontal="center" vertical="center" wrapText="1"/>
    </xf>
    <xf numFmtId="0" fontId="3" fillId="0" borderId="86" xfId="2673" applyBorder="1" applyAlignment="1">
      <alignment horizontal="center" vertical="center" wrapText="1"/>
    </xf>
    <xf numFmtId="0" fontId="3" fillId="0" borderId="6" xfId="2673" applyBorder="1" applyAlignment="1">
      <alignment horizontal="center" vertical="center" wrapText="1"/>
    </xf>
    <xf numFmtId="0" fontId="3" fillId="0" borderId="87" xfId="2673" applyBorder="1" applyAlignment="1">
      <alignment horizontal="center" vertical="center" wrapText="1"/>
    </xf>
    <xf numFmtId="9" fontId="166" fillId="0" borderId="0" xfId="2675" applyFont="1" applyFill="1" applyBorder="1" applyAlignment="1">
      <alignment horizontal="center" vertical="center" wrapText="1"/>
    </xf>
    <xf numFmtId="0" fontId="163" fillId="37" borderId="0" xfId="2673" applyFont="1" applyFill="1" applyAlignment="1">
      <alignment horizontal="left" vertical="center" wrapText="1"/>
    </xf>
    <xf numFmtId="167" fontId="142" fillId="35" borderId="7" xfId="2673" applyNumberFormat="1" applyFont="1" applyFill="1" applyBorder="1" applyAlignment="1">
      <alignment horizontal="center" vertical="center" wrapText="1"/>
    </xf>
    <xf numFmtId="0" fontId="142" fillId="35" borderId="58" xfId="2673" applyFont="1" applyFill="1" applyBorder="1" applyAlignment="1">
      <alignment horizontal="center" vertical="center" wrapText="1"/>
    </xf>
    <xf numFmtId="2" fontId="130" fillId="35" borderId="62" xfId="2673" applyNumberFormat="1" applyFont="1" applyFill="1" applyBorder="1" applyAlignment="1">
      <alignment horizontal="center" vertical="center" wrapText="1"/>
    </xf>
    <xf numFmtId="2" fontId="130" fillId="35" borderId="85" xfId="2673" applyNumberFormat="1" applyFont="1" applyFill="1" applyBorder="1" applyAlignment="1">
      <alignment horizontal="center" vertical="center" wrapText="1"/>
    </xf>
    <xf numFmtId="0" fontId="159" fillId="41" borderId="81" xfId="2673" applyFont="1" applyFill="1" applyBorder="1" applyAlignment="1">
      <alignment horizontal="center" vertical="center" wrapText="1"/>
    </xf>
    <xf numFmtId="0" fontId="159" fillId="41" borderId="82" xfId="2673" applyFont="1" applyFill="1" applyBorder="1" applyAlignment="1">
      <alignment horizontal="center" vertical="center" wrapText="1"/>
    </xf>
    <xf numFmtId="0" fontId="159" fillId="41" borderId="83" xfId="2673" applyFont="1" applyFill="1" applyBorder="1" applyAlignment="1">
      <alignment horizontal="center" vertical="center" wrapText="1"/>
    </xf>
    <xf numFmtId="0" fontId="130" fillId="35" borderId="7" xfId="2673" applyFont="1" applyFill="1" applyBorder="1" applyAlignment="1">
      <alignment horizontal="center" vertical="center" wrapText="1"/>
    </xf>
    <xf numFmtId="0" fontId="130" fillId="35" borderId="58" xfId="2673" applyFont="1" applyFill="1" applyBorder="1" applyAlignment="1">
      <alignment horizontal="center" vertical="center" wrapText="1"/>
    </xf>
    <xf numFmtId="1" fontId="142" fillId="35" borderId="7" xfId="2673" applyNumberFormat="1" applyFont="1" applyFill="1" applyBorder="1" applyAlignment="1">
      <alignment horizontal="center" vertical="center" wrapText="1"/>
    </xf>
    <xf numFmtId="1" fontId="142" fillId="35" borderId="58" xfId="2673" applyNumberFormat="1" applyFont="1" applyFill="1" applyBorder="1" applyAlignment="1">
      <alignment horizontal="center" vertical="center" wrapText="1"/>
    </xf>
    <xf numFmtId="167" fontId="142" fillId="0" borderId="53" xfId="2673" applyNumberFormat="1" applyFont="1" applyBorder="1" applyAlignment="1">
      <alignment horizontal="center" vertical="center" wrapText="1"/>
    </xf>
    <xf numFmtId="0" fontId="142" fillId="0" borderId="54" xfId="2673" applyFont="1" applyBorder="1" applyAlignment="1">
      <alignment horizontal="center" vertical="center" wrapText="1"/>
    </xf>
    <xf numFmtId="167" fontId="142" fillId="44" borderId="53" xfId="2673" applyNumberFormat="1" applyFont="1" applyFill="1" applyBorder="1" applyAlignment="1">
      <alignment horizontal="center" vertical="center" wrapText="1"/>
    </xf>
    <xf numFmtId="0" fontId="142" fillId="44" borderId="54" xfId="2673" applyFont="1" applyFill="1" applyBorder="1" applyAlignment="1">
      <alignment horizontal="center" vertical="center" wrapText="1"/>
    </xf>
    <xf numFmtId="9" fontId="130" fillId="0" borderId="64" xfId="2675" applyFont="1" applyFill="1" applyBorder="1" applyAlignment="1">
      <alignment horizontal="center" vertical="center" wrapText="1"/>
    </xf>
    <xf numFmtId="9" fontId="130" fillId="0" borderId="65" xfId="2675" applyFont="1" applyFill="1" applyBorder="1" applyAlignment="1">
      <alignment horizontal="center" vertical="center" wrapText="1"/>
    </xf>
    <xf numFmtId="1" fontId="142" fillId="0" borderId="3" xfId="2673" applyNumberFormat="1" applyFont="1" applyBorder="1" applyAlignment="1">
      <alignment horizontal="center" vertical="center" wrapText="1"/>
    </xf>
    <xf numFmtId="1" fontId="142" fillId="0" borderId="39" xfId="2673" applyNumberFormat="1" applyFont="1" applyBorder="1" applyAlignment="1">
      <alignment horizontal="center" vertical="center" wrapText="1"/>
    </xf>
    <xf numFmtId="2" fontId="130" fillId="0" borderId="3" xfId="2673" applyNumberFormat="1" applyFont="1" applyBorder="1" applyAlignment="1">
      <alignment horizontal="center" vertical="center" wrapText="1"/>
    </xf>
    <xf numFmtId="2" fontId="130" fillId="0" borderId="39" xfId="2673" applyNumberFormat="1" applyFont="1" applyBorder="1" applyAlignment="1">
      <alignment horizontal="center" vertical="center" wrapText="1"/>
    </xf>
    <xf numFmtId="9" fontId="130" fillId="35" borderId="64" xfId="2675" applyFont="1" applyFill="1" applyBorder="1" applyAlignment="1">
      <alignment horizontal="center" vertical="center" wrapText="1"/>
    </xf>
    <xf numFmtId="9" fontId="130" fillId="35" borderId="65" xfId="2675" applyFont="1" applyFill="1" applyBorder="1" applyAlignment="1">
      <alignment horizontal="center" vertical="center" wrapText="1"/>
    </xf>
    <xf numFmtId="2" fontId="130" fillId="35" borderId="3" xfId="2673" applyNumberFormat="1" applyFont="1" applyFill="1" applyBorder="1" applyAlignment="1">
      <alignment horizontal="center" vertical="center" wrapText="1"/>
    </xf>
    <xf numFmtId="2" fontId="130" fillId="35" borderId="39" xfId="2673" applyNumberFormat="1" applyFont="1" applyFill="1" applyBorder="1" applyAlignment="1">
      <alignment horizontal="center" vertical="center" wrapText="1"/>
    </xf>
    <xf numFmtId="0" fontId="162" fillId="0" borderId="50" xfId="2673" applyFont="1" applyBorder="1" applyAlignment="1">
      <alignment horizontal="center" vertical="center" wrapText="1"/>
    </xf>
    <xf numFmtId="0" fontId="162" fillId="0" borderId="58" xfId="2673" applyFont="1" applyBorder="1" applyAlignment="1">
      <alignment horizontal="center" vertical="center" wrapText="1"/>
    </xf>
    <xf numFmtId="0" fontId="162" fillId="44" borderId="3" xfId="2673" applyFont="1" applyFill="1" applyBorder="1" applyAlignment="1">
      <alignment horizontal="center" vertical="center" wrapText="1"/>
    </xf>
    <xf numFmtId="0" fontId="162" fillId="44" borderId="39" xfId="2673" applyFont="1" applyFill="1" applyBorder="1" applyAlignment="1">
      <alignment horizontal="center" vertical="center" wrapText="1"/>
    </xf>
    <xf numFmtId="1" fontId="130" fillId="0" borderId="3" xfId="2673" applyNumberFormat="1" applyFont="1" applyBorder="1" applyAlignment="1">
      <alignment horizontal="center" vertical="center" wrapText="1"/>
    </xf>
    <xf numFmtId="1" fontId="130" fillId="0" borderId="39" xfId="2673" applyNumberFormat="1" applyFont="1" applyBorder="1" applyAlignment="1">
      <alignment horizontal="center" vertical="center" wrapText="1"/>
    </xf>
    <xf numFmtId="2" fontId="130" fillId="45" borderId="3" xfId="2673" applyNumberFormat="1" applyFont="1" applyFill="1" applyBorder="1" applyAlignment="1">
      <alignment horizontal="center" vertical="center" wrapText="1"/>
    </xf>
    <xf numFmtId="2" fontId="130" fillId="45" borderId="39" xfId="2673" applyNumberFormat="1" applyFont="1" applyFill="1" applyBorder="1" applyAlignment="1">
      <alignment horizontal="center" vertical="center" wrapText="1"/>
    </xf>
    <xf numFmtId="0" fontId="159" fillId="42" borderId="81" xfId="2673" applyFont="1" applyFill="1" applyBorder="1" applyAlignment="1">
      <alignment horizontal="center" vertical="center" wrapText="1"/>
    </xf>
    <xf numFmtId="0" fontId="159" fillId="42" borderId="82" xfId="2673" applyFont="1" applyFill="1" applyBorder="1" applyAlignment="1">
      <alignment horizontal="center" vertical="center" wrapText="1"/>
    </xf>
    <xf numFmtId="0" fontId="159" fillId="42" borderId="83" xfId="2673" applyFont="1" applyFill="1" applyBorder="1" applyAlignment="1">
      <alignment horizontal="center" vertical="center" wrapText="1"/>
    </xf>
    <xf numFmtId="167" fontId="142" fillId="43" borderId="7" xfId="2673" applyNumberFormat="1" applyFont="1" applyFill="1" applyBorder="1" applyAlignment="1">
      <alignment horizontal="center" vertical="center" wrapText="1"/>
    </xf>
    <xf numFmtId="0" fontId="142" fillId="43" borderId="58" xfId="2673" applyFont="1" applyFill="1" applyBorder="1" applyAlignment="1">
      <alignment horizontal="center" vertical="center" wrapText="1"/>
    </xf>
    <xf numFmtId="1" fontId="130" fillId="43" borderId="7" xfId="2673" applyNumberFormat="1" applyFont="1" applyFill="1" applyBorder="1" applyAlignment="1">
      <alignment horizontal="center" vertical="center" wrapText="1"/>
    </xf>
    <xf numFmtId="1" fontId="130" fillId="43" borderId="58" xfId="2673" applyNumberFormat="1" applyFont="1" applyFill="1" applyBorder="1" applyAlignment="1">
      <alignment horizontal="center" vertical="center" wrapText="1"/>
    </xf>
    <xf numFmtId="0" fontId="130" fillId="43" borderId="7" xfId="2673" applyFont="1" applyFill="1" applyBorder="1" applyAlignment="1">
      <alignment horizontal="center" vertical="center" wrapText="1"/>
    </xf>
    <xf numFmtId="0" fontId="130" fillId="43" borderId="58" xfId="2673" applyFont="1" applyFill="1" applyBorder="1" applyAlignment="1">
      <alignment horizontal="center" vertical="center" wrapText="1"/>
    </xf>
    <xf numFmtId="1" fontId="142" fillId="44" borderId="3" xfId="2673" applyNumberFormat="1" applyFont="1" applyFill="1" applyBorder="1" applyAlignment="1">
      <alignment horizontal="center" vertical="center" wrapText="1"/>
    </xf>
    <xf numFmtId="1" fontId="142" fillId="44" borderId="39" xfId="2673" applyNumberFormat="1" applyFont="1" applyFill="1" applyBorder="1" applyAlignment="1">
      <alignment horizontal="center" vertical="center" wrapText="1"/>
    </xf>
    <xf numFmtId="2" fontId="130" fillId="43" borderId="62" xfId="2673" applyNumberFormat="1" applyFont="1" applyFill="1" applyBorder="1" applyAlignment="1">
      <alignment horizontal="center" vertical="center" wrapText="1"/>
    </xf>
    <xf numFmtId="2" fontId="130" fillId="43" borderId="85" xfId="2673" applyNumberFormat="1" applyFont="1" applyFill="1" applyBorder="1" applyAlignment="1">
      <alignment horizontal="center" vertical="center" wrapText="1"/>
    </xf>
    <xf numFmtId="0" fontId="4" fillId="34" borderId="70" xfId="2670" applyFill="1" applyBorder="1" applyAlignment="1">
      <alignment horizontal="center" vertical="center"/>
    </xf>
    <xf numFmtId="0" fontId="134" fillId="0" borderId="71" xfId="2670" applyFont="1" applyBorder="1" applyAlignment="1">
      <alignment horizontal="left" vertical="center"/>
    </xf>
    <xf numFmtId="0" fontId="47" fillId="0" borderId="44" xfId="1538" applyFont="1" applyBorder="1" applyAlignment="1">
      <alignment horizontal="left"/>
    </xf>
    <xf numFmtId="0" fontId="107" fillId="38" borderId="3" xfId="1538" applyFill="1" applyBorder="1" applyAlignment="1">
      <alignment horizontal="center" vertical="center"/>
    </xf>
    <xf numFmtId="0" fontId="107" fillId="38" borderId="3" xfId="1538" applyFill="1" applyBorder="1" applyAlignment="1">
      <alignment horizontal="center" vertical="center" wrapText="1"/>
    </xf>
    <xf numFmtId="0" fontId="98" fillId="38" borderId="3" xfId="1538" applyFont="1" applyFill="1" applyBorder="1" applyAlignment="1">
      <alignment horizontal="center" vertical="center" wrapText="1"/>
    </xf>
    <xf numFmtId="0" fontId="44" fillId="0" borderId="3" xfId="1538" applyFont="1" applyBorder="1" applyAlignment="1">
      <alignment horizontal="center"/>
    </xf>
    <xf numFmtId="0" fontId="107" fillId="38" borderId="35" xfId="1538" applyFill="1" applyBorder="1" applyAlignment="1">
      <alignment horizontal="center" vertical="center" wrapText="1"/>
    </xf>
    <xf numFmtId="0" fontId="107" fillId="38" borderId="33" xfId="1538" applyFill="1" applyBorder="1" applyAlignment="1">
      <alignment horizontal="center" vertical="center" wrapText="1"/>
    </xf>
    <xf numFmtId="0" fontId="149" fillId="30" borderId="3" xfId="1614" applyFont="1" applyFill="1" applyBorder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37" fontId="147" fillId="0" borderId="36" xfId="1614" applyNumberFormat="1" applyFont="1" applyBorder="1" applyAlignment="1">
      <alignment horizontal="center"/>
    </xf>
    <xf numFmtId="0" fontId="151" fillId="35" borderId="51" xfId="1614" applyFont="1" applyFill="1" applyBorder="1" applyAlignment="1">
      <alignment horizontal="center" vertical="center"/>
    </xf>
    <xf numFmtId="0" fontId="151" fillId="35" borderId="49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/>
    </xf>
    <xf numFmtId="0" fontId="151" fillId="35" borderId="21" xfId="1614" applyFont="1" applyFill="1" applyBorder="1" applyAlignment="1">
      <alignment horizontal="center" vertical="center"/>
    </xf>
    <xf numFmtId="0" fontId="151" fillId="35" borderId="33" xfId="1614" applyFont="1" applyFill="1" applyBorder="1" applyAlignment="1">
      <alignment horizontal="center" vertical="center"/>
    </xf>
    <xf numFmtId="0" fontId="151" fillId="35" borderId="53" xfId="1614" applyFont="1" applyFill="1" applyBorder="1" applyAlignment="1">
      <alignment horizontal="center" vertical="center"/>
    </xf>
    <xf numFmtId="0" fontId="151" fillId="35" borderId="3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 wrapText="1"/>
    </xf>
    <xf numFmtId="0" fontId="151" fillId="35" borderId="21" xfId="1614" applyFont="1" applyFill="1" applyBorder="1" applyAlignment="1">
      <alignment horizontal="center" vertical="center" wrapText="1"/>
    </xf>
    <xf numFmtId="0" fontId="151" fillId="35" borderId="33" xfId="1614" applyFont="1" applyFill="1" applyBorder="1" applyAlignment="1">
      <alignment horizontal="center" vertical="center" wrapText="1"/>
    </xf>
    <xf numFmtId="0" fontId="151" fillId="35" borderId="35" xfId="1652" applyFont="1" applyFill="1" applyBorder="1" applyAlignment="1">
      <alignment horizontal="center" vertical="center" wrapText="1"/>
    </xf>
    <xf numFmtId="0" fontId="151" fillId="35" borderId="33" xfId="1652" applyFont="1" applyFill="1" applyBorder="1" applyAlignment="1">
      <alignment horizontal="center" vertical="center" wrapText="1"/>
    </xf>
    <xf numFmtId="0" fontId="146" fillId="0" borderId="0" xfId="1644" applyFont="1" applyAlignment="1">
      <alignment horizontal="center" vertical="center"/>
    </xf>
    <xf numFmtId="37" fontId="153" fillId="0" borderId="19" xfId="1614" applyNumberFormat="1" applyFont="1" applyBorder="1" applyAlignment="1">
      <alignment horizontal="center"/>
    </xf>
    <xf numFmtId="37" fontId="147" fillId="0" borderId="0" xfId="1614" applyNumberFormat="1" applyFont="1" applyAlignment="1">
      <alignment horizontal="center"/>
    </xf>
    <xf numFmtId="0" fontId="168" fillId="0" borderId="26" xfId="1614" applyFont="1" applyBorder="1" applyAlignment="1">
      <alignment horizontal="left" vertical="center" wrapText="1"/>
    </xf>
    <xf numFmtId="0" fontId="168" fillId="0" borderId="36" xfId="1614" applyFont="1" applyBorder="1" applyAlignment="1">
      <alignment horizontal="left" vertical="center" wrapText="1"/>
    </xf>
    <xf numFmtId="0" fontId="168" fillId="0" borderId="48" xfId="1614" applyFont="1" applyBorder="1" applyAlignment="1">
      <alignment horizontal="left" vertical="center" wrapText="1"/>
    </xf>
    <xf numFmtId="0" fontId="168" fillId="0" borderId="28" xfId="1614" applyFont="1" applyBorder="1" applyAlignment="1">
      <alignment horizontal="left" vertical="center" wrapText="1"/>
    </xf>
    <xf numFmtId="0" fontId="168" fillId="0" borderId="0" xfId="1614" applyFont="1" applyAlignment="1">
      <alignment horizontal="left" vertical="center" wrapText="1"/>
    </xf>
    <xf numFmtId="0" fontId="168" fillId="0" borderId="37" xfId="1614" applyFont="1" applyBorder="1" applyAlignment="1">
      <alignment horizontal="left" vertical="center" wrapText="1"/>
    </xf>
    <xf numFmtId="0" fontId="152" fillId="0" borderId="0" xfId="1652" applyFont="1" applyAlignment="1">
      <alignment horizontal="center" vertical="center"/>
    </xf>
    <xf numFmtId="0" fontId="147" fillId="0" borderId="0" xfId="1652" applyFont="1" applyAlignment="1">
      <alignment horizontal="center" vertical="center"/>
    </xf>
    <xf numFmtId="0" fontId="151" fillId="35" borderId="54" xfId="1614" applyFont="1" applyFill="1" applyBorder="1" applyAlignment="1">
      <alignment horizontal="center" vertical="center"/>
    </xf>
    <xf numFmtId="0" fontId="151" fillId="35" borderId="39" xfId="1614" applyFont="1" applyFill="1" applyBorder="1" applyAlignment="1">
      <alignment horizontal="center" vertical="center"/>
    </xf>
    <xf numFmtId="0" fontId="126" fillId="0" borderId="55" xfId="1450" applyFont="1" applyBorder="1" applyAlignment="1">
      <alignment horizontal="center" vertical="center"/>
    </xf>
    <xf numFmtId="0" fontId="126" fillId="0" borderId="36" xfId="1450" applyFont="1" applyBorder="1" applyAlignment="1">
      <alignment horizontal="center" vertical="center"/>
    </xf>
    <xf numFmtId="0" fontId="126" fillId="0" borderId="48" xfId="1450" applyFont="1" applyBorder="1" applyAlignment="1">
      <alignment horizontal="center" vertical="center"/>
    </xf>
    <xf numFmtId="0" fontId="126" fillId="0" borderId="43" xfId="1450" applyFont="1" applyBorder="1" applyAlignment="1">
      <alignment horizontal="center" vertical="center"/>
    </xf>
    <xf numFmtId="0" fontId="126" fillId="0" borderId="44" xfId="1450" applyFont="1" applyBorder="1" applyAlignment="1">
      <alignment horizontal="center" vertical="center"/>
    </xf>
    <xf numFmtId="0" fontId="126" fillId="0" borderId="45" xfId="1450" applyFont="1" applyBorder="1" applyAlignment="1">
      <alignment horizontal="center" vertical="center"/>
    </xf>
    <xf numFmtId="0" fontId="170" fillId="0" borderId="3" xfId="2669" applyFont="1" applyBorder="1" applyAlignment="1">
      <alignment horizontal="center" vertical="center"/>
    </xf>
    <xf numFmtId="0" fontId="170" fillId="0" borderId="50" xfId="2669" applyFont="1" applyBorder="1" applyAlignment="1">
      <alignment horizontal="center" vertical="center"/>
    </xf>
    <xf numFmtId="0" fontId="170" fillId="0" borderId="41" xfId="2669" applyFont="1" applyBorder="1" applyAlignment="1">
      <alignment horizontal="center" vertical="center"/>
    </xf>
    <xf numFmtId="0" fontId="170" fillId="0" borderId="50" xfId="2669" applyFont="1" applyBorder="1" applyAlignment="1">
      <alignment horizontal="center" vertical="center" wrapText="1"/>
    </xf>
    <xf numFmtId="0" fontId="170" fillId="0" borderId="41" xfId="2669" applyFont="1" applyBorder="1" applyAlignment="1">
      <alignment horizontal="center" vertical="center" wrapText="1"/>
    </xf>
    <xf numFmtId="0" fontId="110" fillId="0" borderId="3" xfId="1450" applyFont="1" applyBorder="1" applyAlignment="1">
      <alignment horizontal="center"/>
    </xf>
    <xf numFmtId="0" fontId="110" fillId="0" borderId="39" xfId="1450" applyFont="1" applyBorder="1" applyAlignment="1">
      <alignment horizontal="center"/>
    </xf>
    <xf numFmtId="0" fontId="111" fillId="0" borderId="18" xfId="1450" applyFont="1" applyBorder="1" applyAlignment="1">
      <alignment horizontal="left"/>
    </xf>
    <xf numFmtId="0" fontId="111" fillId="0" borderId="0" xfId="1450" applyFont="1" applyAlignment="1">
      <alignment horizontal="left"/>
    </xf>
    <xf numFmtId="0" fontId="111" fillId="0" borderId="37" xfId="1450" applyFont="1" applyBorder="1" applyAlignment="1">
      <alignment horizontal="left"/>
    </xf>
    <xf numFmtId="0" fontId="127" fillId="0" borderId="50" xfId="1450" applyFont="1" applyBorder="1" applyAlignment="1">
      <alignment horizontal="center" vertical="center"/>
    </xf>
    <xf numFmtId="0" fontId="127" fillId="0" borderId="7" xfId="1450" applyFont="1" applyBorder="1" applyAlignment="1">
      <alignment horizontal="center" vertical="center"/>
    </xf>
    <xf numFmtId="0" fontId="127" fillId="0" borderId="41" xfId="1450" applyFont="1" applyBorder="1" applyAlignment="1">
      <alignment horizontal="center" vertical="center"/>
    </xf>
    <xf numFmtId="0" fontId="111" fillId="0" borderId="50" xfId="1450" applyFont="1" applyBorder="1" applyAlignment="1">
      <alignment horizontal="center" vertical="center"/>
    </xf>
    <xf numFmtId="0" fontId="111" fillId="0" borderId="7" xfId="1450" applyFont="1" applyBorder="1" applyAlignment="1">
      <alignment horizontal="center" vertical="center"/>
    </xf>
    <xf numFmtId="0" fontId="111" fillId="0" borderId="58" xfId="1450" applyFont="1" applyBorder="1" applyAlignment="1">
      <alignment horizontal="center" vertical="center"/>
    </xf>
    <xf numFmtId="49" fontId="87" fillId="0" borderId="59" xfId="1450" applyNumberFormat="1" applyFont="1" applyBorder="1" applyAlignment="1">
      <alignment horizontal="left" vertical="center"/>
    </xf>
    <xf numFmtId="49" fontId="87" fillId="0" borderId="40" xfId="1450" applyNumberFormat="1" applyFont="1" applyBorder="1" applyAlignment="1">
      <alignment horizontal="left" vertical="center"/>
    </xf>
    <xf numFmtId="49" fontId="128" fillId="0" borderId="59" xfId="1450" applyNumberFormat="1" applyFont="1" applyBorder="1" applyAlignment="1">
      <alignment horizontal="center" vertical="center"/>
    </xf>
    <xf numFmtId="49" fontId="128" fillId="0" borderId="40" xfId="1450" applyNumberFormat="1" applyFont="1" applyBorder="1" applyAlignment="1">
      <alignment horizontal="center" vertical="center"/>
    </xf>
    <xf numFmtId="49" fontId="110" fillId="0" borderId="50" xfId="1450" applyNumberFormat="1" applyFont="1" applyBorder="1" applyAlignment="1">
      <alignment horizontal="center" vertical="center"/>
    </xf>
    <xf numFmtId="49" fontId="110" fillId="0" borderId="41" xfId="1450" applyNumberFormat="1" applyFont="1" applyBorder="1" applyAlignment="1">
      <alignment horizontal="center" vertical="center"/>
    </xf>
    <xf numFmtId="0" fontId="110" fillId="0" borderId="56" xfId="1450" applyFont="1" applyBorder="1" applyAlignment="1">
      <alignment horizontal="center"/>
    </xf>
    <xf numFmtId="0" fontId="110" fillId="0" borderId="57" xfId="1450" applyFont="1" applyBorder="1" applyAlignment="1">
      <alignment horizontal="center"/>
    </xf>
    <xf numFmtId="0" fontId="128" fillId="0" borderId="60" xfId="1450" applyFont="1" applyBorder="1" applyAlignment="1">
      <alignment horizontal="center" vertical="center"/>
    </xf>
    <xf numFmtId="0" fontId="128" fillId="0" borderId="61" xfId="1450" applyFont="1" applyBorder="1" applyAlignment="1">
      <alignment horizontal="center" vertical="center"/>
    </xf>
    <xf numFmtId="49" fontId="87" fillId="0" borderId="59" xfId="1450" applyNumberFormat="1" applyFont="1" applyBorder="1" applyAlignment="1">
      <alignment horizontal="center" vertical="center"/>
    </xf>
    <xf numFmtId="49" fontId="87" fillId="0" borderId="40" xfId="1450" applyNumberFormat="1" applyFont="1" applyBorder="1" applyAlignment="1">
      <alignment horizontal="center" vertical="center"/>
    </xf>
    <xf numFmtId="0" fontId="110" fillId="0" borderId="7" xfId="1450" applyFont="1" applyBorder="1" applyAlignment="1">
      <alignment horizontal="center" vertical="top" wrapText="1"/>
    </xf>
    <xf numFmtId="0" fontId="110" fillId="0" borderId="41" xfId="1450" applyFont="1" applyBorder="1" applyAlignment="1">
      <alignment horizontal="center" vertical="top" wrapText="1"/>
    </xf>
    <xf numFmtId="0" fontId="111" fillId="0" borderId="18" xfId="1450" applyFont="1" applyBorder="1" applyAlignment="1">
      <alignment horizontal="left" vertical="top" wrapText="1"/>
    </xf>
    <xf numFmtId="0" fontId="111" fillId="0" borderId="0" xfId="1450" applyFont="1" applyAlignment="1">
      <alignment horizontal="left" vertical="top" wrapText="1"/>
    </xf>
    <xf numFmtId="0" fontId="110" fillId="0" borderId="56" xfId="1450" applyFont="1" applyBorder="1" applyAlignment="1">
      <alignment horizontal="center" vertical="center"/>
    </xf>
    <xf numFmtId="0" fontId="110" fillId="0" borderId="57" xfId="1450" applyFont="1" applyBorder="1" applyAlignment="1">
      <alignment horizontal="center" vertical="center"/>
    </xf>
    <xf numFmtId="0" fontId="110" fillId="0" borderId="18" xfId="1450" applyFont="1" applyBorder="1" applyAlignment="1">
      <alignment horizontal="center" vertical="center" wrapText="1"/>
    </xf>
    <xf numFmtId="0" fontId="110" fillId="0" borderId="0" xfId="1450" applyFont="1" applyAlignment="1">
      <alignment horizontal="center" vertical="center" wrapText="1"/>
    </xf>
    <xf numFmtId="0" fontId="110" fillId="0" borderId="37" xfId="1450" applyFont="1" applyBorder="1" applyAlignment="1">
      <alignment horizontal="center" vertical="center" wrapText="1"/>
    </xf>
    <xf numFmtId="0" fontId="110" fillId="0" borderId="7" xfId="1450" applyFont="1" applyBorder="1" applyAlignment="1">
      <alignment horizontal="center"/>
    </xf>
    <xf numFmtId="0" fontId="110" fillId="0" borderId="41" xfId="1450" applyFont="1" applyBorder="1" applyAlignment="1">
      <alignment horizontal="center"/>
    </xf>
    <xf numFmtId="15" fontId="110" fillId="0" borderId="3" xfId="1450" applyNumberFormat="1" applyFont="1" applyBorder="1" applyAlignment="1">
      <alignment horizontal="center"/>
    </xf>
    <xf numFmtId="0" fontId="110" fillId="0" borderId="62" xfId="1450" applyFont="1" applyBorder="1" applyAlignment="1">
      <alignment horizontal="center"/>
    </xf>
    <xf numFmtId="0" fontId="110" fillId="0" borderId="63" xfId="1450" applyFont="1" applyBorder="1" applyAlignment="1">
      <alignment horizontal="center"/>
    </xf>
    <xf numFmtId="0" fontId="110" fillId="0" borderId="64" xfId="1450" applyFont="1" applyBorder="1" applyAlignment="1">
      <alignment horizontal="center"/>
    </xf>
    <xf numFmtId="0" fontId="110" fillId="0" borderId="65" xfId="1450" applyFont="1" applyBorder="1" applyAlignment="1">
      <alignment horizontal="center"/>
    </xf>
    <xf numFmtId="0" fontId="118" fillId="35" borderId="0" xfId="1451" applyFont="1" applyFill="1" applyAlignment="1">
      <alignment horizontal="center" vertical="center"/>
    </xf>
    <xf numFmtId="0" fontId="156" fillId="0" borderId="0" xfId="1451" applyFont="1" applyAlignment="1">
      <alignment horizontal="left"/>
    </xf>
    <xf numFmtId="0" fontId="118" fillId="35" borderId="26" xfId="1451" applyFont="1" applyFill="1" applyBorder="1" applyAlignment="1">
      <alignment horizontal="center" vertical="center"/>
    </xf>
    <xf numFmtId="0" fontId="118" fillId="35" borderId="36" xfId="1451" applyFont="1" applyFill="1" applyBorder="1" applyAlignment="1">
      <alignment horizontal="center" vertical="center"/>
    </xf>
    <xf numFmtId="0" fontId="118" fillId="35" borderId="48" xfId="1451" applyFont="1" applyFill="1" applyBorder="1" applyAlignment="1">
      <alignment horizontal="center" vertical="center"/>
    </xf>
    <xf numFmtId="0" fontId="118" fillId="35" borderId="28" xfId="1451" applyFont="1" applyFill="1" applyBorder="1" applyAlignment="1">
      <alignment horizontal="center" vertical="center"/>
    </xf>
    <xf numFmtId="0" fontId="118" fillId="35" borderId="37" xfId="1451" applyFont="1" applyFill="1" applyBorder="1" applyAlignment="1">
      <alignment horizontal="center" vertical="center"/>
    </xf>
    <xf numFmtId="0" fontId="118" fillId="35" borderId="34" xfId="1451" applyFont="1" applyFill="1" applyBorder="1" applyAlignment="1">
      <alignment horizontal="center" vertical="center"/>
    </xf>
    <xf numFmtId="0" fontId="118" fillId="35" borderId="19" xfId="1451" applyFont="1" applyFill="1" applyBorder="1" applyAlignment="1">
      <alignment horizontal="center" vertical="center"/>
    </xf>
    <xf numFmtId="0" fontId="118" fillId="35" borderId="31" xfId="1451" applyFont="1" applyFill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6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styles" Target="styles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externalLink" Target="externalLinks/externalLink12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46" Type="http://schemas.openxmlformats.org/officeDocument/2006/relationships/externalLink" Target="externalLinks/externalLink33.xml"/><Relationship Id="rId59" Type="http://schemas.openxmlformats.org/officeDocument/2006/relationships/externalLink" Target="externalLinks/externalLink46.xml"/><Relationship Id="rId67" Type="http://schemas.openxmlformats.org/officeDocument/2006/relationships/externalLink" Target="externalLinks/externalLink54.xml"/><Relationship Id="rId103" Type="http://schemas.openxmlformats.org/officeDocument/2006/relationships/sharedStrings" Target="sharedStrings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0.43878620458411566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620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6204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5454421" y="14747440"/>
          <a:ext cx="76596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37</xdr:row>
      <xdr:rowOff>-1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266335</xdr:colOff>
      <xdr:row>51</xdr:row>
      <xdr:rowOff>59715</xdr:rowOff>
    </xdr:from>
    <xdr:to>
      <xdr:col>19</xdr:col>
      <xdr:colOff>114301</xdr:colOff>
      <xdr:row>53</xdr:row>
      <xdr:rowOff>104775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9B88A39-153E-9446-BE81-B5CDB6F33F04}"/>
            </a:ext>
          </a:extLst>
        </xdr:cNvPr>
        <xdr:cNvSpPr/>
      </xdr:nvSpPr>
      <xdr:spPr>
        <a:xfrm rot="16200000">
          <a:off x="7470288" y="7663962"/>
          <a:ext cx="349860" cy="7115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39757</xdr:colOff>
      <xdr:row>0</xdr:row>
      <xdr:rowOff>0</xdr:rowOff>
    </xdr:from>
    <xdr:to>
      <xdr:col>4</xdr:col>
      <xdr:colOff>48986</xdr:colOff>
      <xdr:row>1</xdr:row>
      <xdr:rowOff>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97CB48DA-FD39-AB44-987A-BF65EE84E593}"/>
            </a:ext>
          </a:extLst>
        </xdr:cNvPr>
        <xdr:cNvCxnSpPr/>
      </xdr:nvCxnSpPr>
      <xdr:spPr>
        <a:xfrm flipH="1">
          <a:off x="1449457" y="0"/>
          <a:ext cx="9229" cy="1651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100074</xdr:colOff>
      <xdr:row>1</xdr:row>
      <xdr:rowOff>75640</xdr:rowOff>
    </xdr:from>
    <xdr:to>
      <xdr:col>20</xdr:col>
      <xdr:colOff>324969</xdr:colOff>
      <xdr:row>5</xdr:row>
      <xdr:rowOff>89646</xdr:rowOff>
    </xdr:to>
    <xdr:pic>
      <xdr:nvPicPr>
        <xdr:cNvPr id="4" name="Picture 624" descr="c.jpg">
          <a:extLst>
            <a:ext uri="{FF2B5EF4-FFF2-40B4-BE49-F238E27FC236}">
              <a16:creationId xmlns:a16="http://schemas.microsoft.com/office/drawing/2014/main" id="{50F9B02C-B090-F243-8F4C-4BAF63932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86774" y="240740"/>
          <a:ext cx="656695" cy="6236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31</xdr:col>
      <xdr:colOff>106724</xdr:colOff>
      <xdr:row>10</xdr:row>
      <xdr:rowOff>0</xdr:rowOff>
    </xdr:from>
    <xdr:to>
      <xdr:col>31</xdr:col>
      <xdr:colOff>260484</xdr:colOff>
      <xdr:row>11</xdr:row>
      <xdr:rowOff>14248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D0FD74DA-6D96-E941-98B3-099C04AD3B51}"/>
            </a:ext>
          </a:extLst>
        </xdr:cNvPr>
        <xdr:cNvGrpSpPr/>
      </xdr:nvGrpSpPr>
      <xdr:grpSpPr>
        <a:xfrm>
          <a:off x="13225824" y="1536700"/>
          <a:ext cx="153760" cy="166648"/>
          <a:chOff x="3725636" y="1945820"/>
          <a:chExt cx="153760" cy="144237"/>
        </a:xfrm>
      </xdr:grpSpPr>
      <xdr:sp macro="" textlink="">
        <xdr:nvSpPr>
          <xdr:cNvPr id="6" name="Oval 5">
            <a:extLst>
              <a:ext uri="{FF2B5EF4-FFF2-40B4-BE49-F238E27FC236}">
                <a16:creationId xmlns:a16="http://schemas.microsoft.com/office/drawing/2014/main" id="{234F5234-06C0-A735-4B59-F454323261C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4B1368E0-B5F3-F233-842B-9713A0025A53}"/>
              </a:ext>
            </a:extLst>
          </xdr:cNvPr>
          <xdr:cNvCxnSpPr>
            <a:stCxn id="6" idx="1"/>
            <a:endCxn id="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D6DF5769-3270-2622-4A19-0F1CF202FFC9}"/>
              </a:ext>
            </a:extLst>
          </xdr:cNvPr>
          <xdr:cNvCxnSpPr>
            <a:stCxn id="6" idx="3"/>
            <a:endCxn id="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223406</xdr:colOff>
      <xdr:row>10</xdr:row>
      <xdr:rowOff>9526</xdr:rowOff>
    </xdr:from>
    <xdr:to>
      <xdr:col>32</xdr:col>
      <xdr:colOff>377166</xdr:colOff>
      <xdr:row>11</xdr:row>
      <xdr:rowOff>23774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89CB53E5-9365-FE4D-A7CD-79E76767CBC7}"/>
            </a:ext>
          </a:extLst>
        </xdr:cNvPr>
        <xdr:cNvGrpSpPr/>
      </xdr:nvGrpSpPr>
      <xdr:grpSpPr>
        <a:xfrm>
          <a:off x="13774306" y="1546226"/>
          <a:ext cx="153760" cy="166648"/>
          <a:chOff x="3725636" y="1945820"/>
          <a:chExt cx="153760" cy="144237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AD8E8297-D345-F74C-161A-907E153ADE8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67743571-E684-28B5-1978-17AF4126DE78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CBE49747-368B-225F-6AC8-55689B60E9A0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99580</xdr:colOff>
      <xdr:row>11</xdr:row>
      <xdr:rowOff>130800</xdr:rowOff>
    </xdr:from>
    <xdr:to>
      <xdr:col>31</xdr:col>
      <xdr:colOff>253340</xdr:colOff>
      <xdr:row>12</xdr:row>
      <xdr:rowOff>143369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95129A58-9449-A34C-8B25-850BB94364F8}"/>
            </a:ext>
          </a:extLst>
        </xdr:cNvPr>
        <xdr:cNvSpPr/>
      </xdr:nvSpPr>
      <xdr:spPr>
        <a:xfrm>
          <a:off x="13218680" y="1819900"/>
          <a:ext cx="153760" cy="16496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240074</xdr:colOff>
      <xdr:row>11</xdr:row>
      <xdr:rowOff>140325</xdr:rowOff>
    </xdr:from>
    <xdr:to>
      <xdr:col>33</xdr:col>
      <xdr:colOff>12834</xdr:colOff>
      <xdr:row>12</xdr:row>
      <xdr:rowOff>152894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920F84C6-67E8-1041-9CE6-6D6A8D678E58}"/>
            </a:ext>
          </a:extLst>
        </xdr:cNvPr>
        <xdr:cNvSpPr/>
      </xdr:nvSpPr>
      <xdr:spPr>
        <a:xfrm>
          <a:off x="13790974" y="1829425"/>
          <a:ext cx="204560" cy="164969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31</xdr:col>
      <xdr:colOff>0</xdr:colOff>
      <xdr:row>13</xdr:row>
      <xdr:rowOff>147909</xdr:rowOff>
    </xdr:from>
    <xdr:to>
      <xdr:col>33</xdr:col>
      <xdr:colOff>232172</xdr:colOff>
      <xdr:row>13</xdr:row>
      <xdr:rowOff>149497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79D4343D-8B51-A747-9896-7CCFDACE40C9}"/>
            </a:ext>
          </a:extLst>
        </xdr:cNvPr>
        <xdr:cNvCxnSpPr/>
      </xdr:nvCxnSpPr>
      <xdr:spPr>
        <a:xfrm>
          <a:off x="13119100" y="2141809"/>
          <a:ext cx="10957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13854</xdr:colOff>
      <xdr:row>15</xdr:row>
      <xdr:rowOff>25612</xdr:rowOff>
    </xdr:from>
    <xdr:to>
      <xdr:col>33</xdr:col>
      <xdr:colOff>246026</xdr:colOff>
      <xdr:row>15</xdr:row>
      <xdr:rowOff>27200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0943944E-6F6D-6240-919F-7CFCBB00C126}"/>
            </a:ext>
          </a:extLst>
        </xdr:cNvPr>
        <xdr:cNvCxnSpPr/>
      </xdr:nvCxnSpPr>
      <xdr:spPr>
        <a:xfrm>
          <a:off x="13132954" y="2324312"/>
          <a:ext cx="10957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9742</xdr:colOff>
      <xdr:row>16</xdr:row>
      <xdr:rowOff>67669</xdr:rowOff>
    </xdr:from>
    <xdr:to>
      <xdr:col>33</xdr:col>
      <xdr:colOff>241914</xdr:colOff>
      <xdr:row>16</xdr:row>
      <xdr:rowOff>69257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8775F6B8-A2EF-B04C-AB7E-DF594170C335}"/>
            </a:ext>
          </a:extLst>
        </xdr:cNvPr>
        <xdr:cNvCxnSpPr/>
      </xdr:nvCxnSpPr>
      <xdr:spPr>
        <a:xfrm>
          <a:off x="13128842" y="2518769"/>
          <a:ext cx="1095772" cy="1588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23596</xdr:colOff>
      <xdr:row>17</xdr:row>
      <xdr:rowOff>71944</xdr:rowOff>
    </xdr:from>
    <xdr:to>
      <xdr:col>33</xdr:col>
      <xdr:colOff>255768</xdr:colOff>
      <xdr:row>17</xdr:row>
      <xdr:rowOff>73532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EDE2F8F2-6AC8-E24D-B67A-4255ADF8EBB6}"/>
            </a:ext>
          </a:extLst>
        </xdr:cNvPr>
        <xdr:cNvCxnSpPr/>
      </xdr:nvCxnSpPr>
      <xdr:spPr>
        <a:xfrm>
          <a:off x="13142696" y="2675444"/>
          <a:ext cx="1095772" cy="158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9741</xdr:colOff>
      <xdr:row>18</xdr:row>
      <xdr:rowOff>109129</xdr:rowOff>
    </xdr:from>
    <xdr:to>
      <xdr:col>33</xdr:col>
      <xdr:colOff>241913</xdr:colOff>
      <xdr:row>18</xdr:row>
      <xdr:rowOff>110717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ABE65AFF-34B6-E845-B095-A776D1C89000}"/>
            </a:ext>
          </a:extLst>
        </xdr:cNvPr>
        <xdr:cNvCxnSpPr/>
      </xdr:nvCxnSpPr>
      <xdr:spPr>
        <a:xfrm>
          <a:off x="13128841" y="2865029"/>
          <a:ext cx="10957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22731</xdr:colOff>
      <xdr:row>18</xdr:row>
      <xdr:rowOff>59426</xdr:rowOff>
    </xdr:from>
    <xdr:to>
      <xdr:col>32</xdr:col>
      <xdr:colOff>171499</xdr:colOff>
      <xdr:row>19</xdr:row>
      <xdr:rowOff>4353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48876C1D-C7C1-0B45-A074-C3732C30EDA5}"/>
            </a:ext>
          </a:extLst>
        </xdr:cNvPr>
        <xdr:cNvGrpSpPr/>
      </xdr:nvGrpSpPr>
      <xdr:grpSpPr>
        <a:xfrm>
          <a:off x="13573631" y="2815326"/>
          <a:ext cx="148768" cy="97327"/>
          <a:chOff x="12269933" y="1884219"/>
          <a:chExt cx="148768" cy="97327"/>
        </a:xfrm>
      </xdr:grpSpPr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1399EA31-BF67-52A9-6FA6-937D28DE1410}"/>
              </a:ext>
            </a:extLst>
          </xdr:cNvPr>
          <xdr:cNvCxnSpPr/>
        </xdr:nvCxnSpPr>
        <xdr:spPr>
          <a:xfrm rot="5400000" flipH="1" flipV="1">
            <a:off x="12254780" y="1901450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21">
            <a:extLst>
              <a:ext uri="{FF2B5EF4-FFF2-40B4-BE49-F238E27FC236}">
                <a16:creationId xmlns:a16="http://schemas.microsoft.com/office/drawing/2014/main" id="{7C91B8BF-BD66-52E9-AC69-E4D0ACB9CED2}"/>
              </a:ext>
            </a:extLst>
          </xdr:cNvPr>
          <xdr:cNvCxnSpPr/>
        </xdr:nvCxnSpPr>
        <xdr:spPr>
          <a:xfrm rot="5400000" flipH="1" flipV="1">
            <a:off x="12295479" y="1899372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77D158C2-CF09-5CF4-AECF-D8B5BF51C426}"/>
              </a:ext>
            </a:extLst>
          </xdr:cNvPr>
          <xdr:cNvCxnSpPr/>
        </xdr:nvCxnSpPr>
        <xdr:spPr>
          <a:xfrm rot="5400000" flipH="1" flipV="1">
            <a:off x="12338604" y="1899718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14939</xdr:colOff>
      <xdr:row>19</xdr:row>
      <xdr:rowOff>87949</xdr:rowOff>
    </xdr:from>
    <xdr:to>
      <xdr:col>32</xdr:col>
      <xdr:colOff>171498</xdr:colOff>
      <xdr:row>20</xdr:row>
      <xdr:rowOff>26662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E3B60C41-6EC7-794B-9ECA-39524FF1020D}"/>
            </a:ext>
          </a:extLst>
        </xdr:cNvPr>
        <xdr:cNvGrpSpPr/>
      </xdr:nvGrpSpPr>
      <xdr:grpSpPr>
        <a:xfrm>
          <a:off x="13565839" y="2996249"/>
          <a:ext cx="156559" cy="91113"/>
          <a:chOff x="12262141" y="2055842"/>
          <a:chExt cx="156559" cy="95595"/>
        </a:xfrm>
      </xdr:grpSpPr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03C096B3-2EED-9471-DD6E-E7DB32BC2F60}"/>
              </a:ext>
            </a:extLst>
          </xdr:cNvPr>
          <xdr:cNvCxnSpPr/>
        </xdr:nvCxnSpPr>
        <xdr:spPr>
          <a:xfrm rot="5400000" flipH="1" flipV="1">
            <a:off x="12246988" y="2070995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A9D31199-211B-E19B-BB78-563FB0418C42}"/>
              </a:ext>
            </a:extLst>
          </xdr:cNvPr>
          <xdr:cNvCxnSpPr/>
        </xdr:nvCxnSpPr>
        <xdr:spPr>
          <a:xfrm rot="5400000" flipH="1" flipV="1">
            <a:off x="12291150" y="2071341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4E42E97C-43EB-8B5D-84C2-E4E7FF0278D4}"/>
              </a:ext>
            </a:extLst>
          </xdr:cNvPr>
          <xdr:cNvCxnSpPr/>
        </xdr:nvCxnSpPr>
        <xdr:spPr>
          <a:xfrm rot="5400000" flipH="1" flipV="1">
            <a:off x="12338603" y="2071168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14936</xdr:colOff>
      <xdr:row>21</xdr:row>
      <xdr:rowOff>7562</xdr:rowOff>
    </xdr:from>
    <xdr:to>
      <xdr:col>33</xdr:col>
      <xdr:colOff>247108</xdr:colOff>
      <xdr:row>21</xdr:row>
      <xdr:rowOff>9150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820866A5-2A95-AD4B-82B9-B49D7F9FB256}"/>
            </a:ext>
          </a:extLst>
        </xdr:cNvPr>
        <xdr:cNvCxnSpPr/>
      </xdr:nvCxnSpPr>
      <xdr:spPr>
        <a:xfrm>
          <a:off x="13134036" y="3220662"/>
          <a:ext cx="10957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28790</xdr:colOff>
      <xdr:row>22</xdr:row>
      <xdr:rowOff>42146</xdr:rowOff>
    </xdr:from>
    <xdr:to>
      <xdr:col>33</xdr:col>
      <xdr:colOff>260962</xdr:colOff>
      <xdr:row>22</xdr:row>
      <xdr:rowOff>43734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B166C59E-C528-CD46-B70B-9B6C705818E9}"/>
            </a:ext>
          </a:extLst>
        </xdr:cNvPr>
        <xdr:cNvCxnSpPr/>
      </xdr:nvCxnSpPr>
      <xdr:spPr>
        <a:xfrm>
          <a:off x="13147890" y="3407646"/>
          <a:ext cx="10957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20306</xdr:colOff>
      <xdr:row>20</xdr:row>
      <xdr:rowOff>112663</xdr:rowOff>
    </xdr:from>
    <xdr:to>
      <xdr:col>32</xdr:col>
      <xdr:colOff>213237</xdr:colOff>
      <xdr:row>21</xdr:row>
      <xdr:rowOff>56918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9133B1F0-A1B8-A048-8D05-794AE0A45B8C}"/>
            </a:ext>
          </a:extLst>
        </xdr:cNvPr>
        <xdr:cNvGrpSpPr/>
      </xdr:nvGrpSpPr>
      <xdr:grpSpPr>
        <a:xfrm>
          <a:off x="13571206" y="3173363"/>
          <a:ext cx="192931" cy="96655"/>
          <a:chOff x="12267508" y="2212225"/>
          <a:chExt cx="192931" cy="101137"/>
        </a:xfrm>
      </xdr:grpSpPr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392A9DF9-56ED-28EA-7D1A-364B10AC6CF5}"/>
              </a:ext>
            </a:extLst>
          </xdr:cNvPr>
          <xdr:cNvCxnSpPr/>
        </xdr:nvCxnSpPr>
        <xdr:spPr>
          <a:xfrm rot="5400000" flipH="1" flipV="1">
            <a:off x="12252355" y="2231534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Straight Connector 31">
            <a:extLst>
              <a:ext uri="{FF2B5EF4-FFF2-40B4-BE49-F238E27FC236}">
                <a16:creationId xmlns:a16="http://schemas.microsoft.com/office/drawing/2014/main" id="{7C549CBD-5DDE-3C0E-7F5C-01D7EEA9831B}"/>
              </a:ext>
            </a:extLst>
          </xdr:cNvPr>
          <xdr:cNvCxnSpPr/>
        </xdr:nvCxnSpPr>
        <xdr:spPr>
          <a:xfrm rot="5400000" flipH="1" flipV="1">
            <a:off x="12293054" y="2233266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" name="Straight Connector 32">
            <a:extLst>
              <a:ext uri="{FF2B5EF4-FFF2-40B4-BE49-F238E27FC236}">
                <a16:creationId xmlns:a16="http://schemas.microsoft.com/office/drawing/2014/main" id="{915D18F7-9B4A-3AEC-4695-30CAABE06AA1}"/>
              </a:ext>
            </a:extLst>
          </xdr:cNvPr>
          <xdr:cNvCxnSpPr/>
        </xdr:nvCxnSpPr>
        <xdr:spPr>
          <a:xfrm rot="5400000" flipH="1" flipV="1">
            <a:off x="12336179" y="2229802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" name="Straight Connector 33">
            <a:extLst>
              <a:ext uri="{FF2B5EF4-FFF2-40B4-BE49-F238E27FC236}">
                <a16:creationId xmlns:a16="http://schemas.microsoft.com/office/drawing/2014/main" id="{A94E09E6-BE5E-5051-D560-0992D19CCF91}"/>
              </a:ext>
            </a:extLst>
          </xdr:cNvPr>
          <xdr:cNvCxnSpPr/>
        </xdr:nvCxnSpPr>
        <xdr:spPr>
          <a:xfrm rot="5400000" flipH="1" flipV="1">
            <a:off x="12380342" y="2227378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20134</xdr:colOff>
      <xdr:row>21</xdr:row>
      <xdr:rowOff>148287</xdr:rowOff>
    </xdr:from>
    <xdr:to>
      <xdr:col>32</xdr:col>
      <xdr:colOff>212196</xdr:colOff>
      <xdr:row>22</xdr:row>
      <xdr:rowOff>116370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86E3CA92-B416-564B-BEC0-C41880206088}"/>
            </a:ext>
          </a:extLst>
        </xdr:cNvPr>
        <xdr:cNvGrpSpPr/>
      </xdr:nvGrpSpPr>
      <xdr:grpSpPr>
        <a:xfrm>
          <a:off x="13571034" y="3361387"/>
          <a:ext cx="192062" cy="120483"/>
          <a:chOff x="12267336" y="2379518"/>
          <a:chExt cx="192062" cy="99752"/>
        </a:xfrm>
      </xdr:grpSpPr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899AA776-D591-6578-B8B1-AFE01DF75F28}"/>
              </a:ext>
            </a:extLst>
          </xdr:cNvPr>
          <xdr:cNvCxnSpPr/>
        </xdr:nvCxnSpPr>
        <xdr:spPr>
          <a:xfrm rot="5400000" flipH="1" flipV="1">
            <a:off x="12251750" y="2398741"/>
            <a:ext cx="96115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51568C41-2EEF-9F64-C059-F95DE9A4AF8D}"/>
              </a:ext>
            </a:extLst>
          </xdr:cNvPr>
          <xdr:cNvCxnSpPr/>
        </xdr:nvCxnSpPr>
        <xdr:spPr>
          <a:xfrm rot="5400000" flipH="1" flipV="1">
            <a:off x="12295912" y="2395277"/>
            <a:ext cx="96115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Connector 37">
            <a:extLst>
              <a:ext uri="{FF2B5EF4-FFF2-40B4-BE49-F238E27FC236}">
                <a16:creationId xmlns:a16="http://schemas.microsoft.com/office/drawing/2014/main" id="{F9C44597-46BE-AB7F-A05B-DE6EB4351E86}"/>
              </a:ext>
            </a:extLst>
          </xdr:cNvPr>
          <xdr:cNvCxnSpPr/>
        </xdr:nvCxnSpPr>
        <xdr:spPr>
          <a:xfrm rot="5400000" flipH="1" flipV="1">
            <a:off x="12336178" y="2394671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Connector 38">
            <a:extLst>
              <a:ext uri="{FF2B5EF4-FFF2-40B4-BE49-F238E27FC236}">
                <a16:creationId xmlns:a16="http://schemas.microsoft.com/office/drawing/2014/main" id="{A39D9E89-DE52-15B0-8575-0B7BA90AB42C}"/>
              </a:ext>
            </a:extLst>
          </xdr:cNvPr>
          <xdr:cNvCxnSpPr/>
        </xdr:nvCxnSpPr>
        <xdr:spPr>
          <a:xfrm rot="5400000" flipH="1" flipV="1">
            <a:off x="12378868" y="2397009"/>
            <a:ext cx="96115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25394</xdr:colOff>
      <xdr:row>24</xdr:row>
      <xdr:rowOff>112851</xdr:rowOff>
    </xdr:from>
    <xdr:to>
      <xdr:col>33</xdr:col>
      <xdr:colOff>257566</xdr:colOff>
      <xdr:row>24</xdr:row>
      <xdr:rowOff>114439</xdr:rowOff>
    </xdr:to>
    <xdr:cxnSp macro="">
      <xdr:nvCxnSpPr>
        <xdr:cNvPr id="40" name="Straight Connector 39">
          <a:extLst>
            <a:ext uri="{FF2B5EF4-FFF2-40B4-BE49-F238E27FC236}">
              <a16:creationId xmlns:a16="http://schemas.microsoft.com/office/drawing/2014/main" id="{83374C81-8B2F-EC4A-B03B-6BFFEF8F1F3A}"/>
            </a:ext>
          </a:extLst>
        </xdr:cNvPr>
        <xdr:cNvCxnSpPr/>
      </xdr:nvCxnSpPr>
      <xdr:spPr>
        <a:xfrm>
          <a:off x="13144494" y="3783151"/>
          <a:ext cx="1095772" cy="1588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25394</xdr:colOff>
      <xdr:row>24</xdr:row>
      <xdr:rowOff>105524</xdr:rowOff>
    </xdr:from>
    <xdr:to>
      <xdr:col>33</xdr:col>
      <xdr:colOff>259856</xdr:colOff>
      <xdr:row>24</xdr:row>
      <xdr:rowOff>107112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C5984242-6E4A-7D41-AAD5-A58A50B6EB14}"/>
            </a:ext>
          </a:extLst>
        </xdr:cNvPr>
        <xdr:cNvCxnSpPr/>
      </xdr:nvCxnSpPr>
      <xdr:spPr>
        <a:xfrm>
          <a:off x="13144494" y="3775824"/>
          <a:ext cx="1098062" cy="1588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193913</xdr:colOff>
      <xdr:row>26</xdr:row>
      <xdr:rowOff>88369</xdr:rowOff>
    </xdr:from>
    <xdr:to>
      <xdr:col>31</xdr:col>
      <xdr:colOff>362433</xdr:colOff>
      <xdr:row>27</xdr:row>
      <xdr:rowOff>107937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28E14390-9C0D-EE4E-A642-71F9D31E041D}"/>
            </a:ext>
          </a:extLst>
        </xdr:cNvPr>
        <xdr:cNvSpPr/>
      </xdr:nvSpPr>
      <xdr:spPr>
        <a:xfrm>
          <a:off x="13313013" y="4063469"/>
          <a:ext cx="168520" cy="171968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296855</xdr:colOff>
      <xdr:row>26</xdr:row>
      <xdr:rowOff>86293</xdr:rowOff>
    </xdr:from>
    <xdr:to>
      <xdr:col>33</xdr:col>
      <xdr:colOff>84375</xdr:colOff>
      <xdr:row>27</xdr:row>
      <xdr:rowOff>105861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6C4A88D7-45AB-004C-9447-82705DE32516}"/>
            </a:ext>
          </a:extLst>
        </xdr:cNvPr>
        <xdr:cNvSpPr/>
      </xdr:nvSpPr>
      <xdr:spPr>
        <a:xfrm>
          <a:off x="13847755" y="4061393"/>
          <a:ext cx="219320" cy="171968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31</xdr:col>
      <xdr:colOff>179260</xdr:colOff>
      <xdr:row>28</xdr:row>
      <xdr:rowOff>149483</xdr:rowOff>
    </xdr:from>
    <xdr:to>
      <xdr:col>33</xdr:col>
      <xdr:colOff>105990</xdr:colOff>
      <xdr:row>31</xdr:row>
      <xdr:rowOff>36218</xdr:rowOff>
    </xdr:to>
    <xdr:grpSp>
      <xdr:nvGrpSpPr>
        <xdr:cNvPr id="44" name="Group 467">
          <a:extLst>
            <a:ext uri="{FF2B5EF4-FFF2-40B4-BE49-F238E27FC236}">
              <a16:creationId xmlns:a16="http://schemas.microsoft.com/office/drawing/2014/main" id="{64FD421C-0E7F-FD4A-97B1-FBF09BB5BE16}"/>
            </a:ext>
          </a:extLst>
        </xdr:cNvPr>
        <xdr:cNvGrpSpPr>
          <a:grpSpLocks/>
        </xdr:cNvGrpSpPr>
      </xdr:nvGrpSpPr>
      <xdr:grpSpPr bwMode="auto">
        <a:xfrm>
          <a:off x="13298360" y="4429383"/>
          <a:ext cx="790330" cy="343935"/>
          <a:chOff x="1312712" y="2025839"/>
          <a:chExt cx="1349013" cy="348901"/>
        </a:xfrm>
      </xdr:grpSpPr>
      <xdr:sp macro="" textlink="">
        <xdr:nvSpPr>
          <xdr:cNvPr id="45" name="Freeform 297">
            <a:extLst>
              <a:ext uri="{FF2B5EF4-FFF2-40B4-BE49-F238E27FC236}">
                <a16:creationId xmlns:a16="http://schemas.microsoft.com/office/drawing/2014/main" id="{75215D42-B260-7CB1-E74D-CFD6958D928B}"/>
              </a:ext>
            </a:extLst>
          </xdr:cNvPr>
          <xdr:cNvSpPr/>
        </xdr:nvSpPr>
        <xdr:spPr bwMode="auto">
          <a:xfrm rot="16200000">
            <a:off x="1600294" y="1738257"/>
            <a:ext cx="122116" cy="697279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id-ID"/>
          </a:p>
        </xdr:txBody>
      </xdr:sp>
      <xdr:sp macro="" textlink="">
        <xdr:nvSpPr>
          <xdr:cNvPr id="46" name="TextBox 45">
            <a:extLst>
              <a:ext uri="{FF2B5EF4-FFF2-40B4-BE49-F238E27FC236}">
                <a16:creationId xmlns:a16="http://schemas.microsoft.com/office/drawing/2014/main" id="{C80B13F8-51D9-02A6-B260-47CB8E5708D4}"/>
              </a:ext>
            </a:extLst>
          </xdr:cNvPr>
          <xdr:cNvSpPr txBox="1"/>
        </xdr:nvSpPr>
        <xdr:spPr bwMode="auto">
          <a:xfrm>
            <a:off x="2125896" y="2115467"/>
            <a:ext cx="535829" cy="25927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</a:p>
        </xdr:txBody>
      </xdr:sp>
    </xdr:grpSp>
    <xdr:clientData/>
  </xdr:twoCellAnchor>
  <xdr:twoCellAnchor>
    <xdr:from>
      <xdr:col>31</xdr:col>
      <xdr:colOff>113318</xdr:colOff>
      <xdr:row>31</xdr:row>
      <xdr:rowOff>127159</xdr:rowOff>
    </xdr:from>
    <xdr:to>
      <xdr:col>32</xdr:col>
      <xdr:colOff>189518</xdr:colOff>
      <xdr:row>33</xdr:row>
      <xdr:rowOff>48180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469E4D09-55C8-E343-BECE-068C5440D1C4}"/>
            </a:ext>
          </a:extLst>
        </xdr:cNvPr>
        <xdr:cNvSpPr txBox="1"/>
      </xdr:nvSpPr>
      <xdr:spPr>
        <a:xfrm>
          <a:off x="13232418" y="4864259"/>
          <a:ext cx="508000" cy="2258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</a:p>
      </xdr:txBody>
    </xdr:sp>
    <xdr:clientData/>
  </xdr:twoCellAnchor>
  <xdr:twoCellAnchor>
    <xdr:from>
      <xdr:col>31</xdr:col>
      <xdr:colOff>237874</xdr:colOff>
      <xdr:row>34</xdr:row>
      <xdr:rowOff>36476</xdr:rowOff>
    </xdr:from>
    <xdr:to>
      <xdr:col>32</xdr:col>
      <xdr:colOff>47373</xdr:colOff>
      <xdr:row>34</xdr:row>
      <xdr:rowOff>124400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525294E2-A700-F845-8CDF-922FDCD26C02}"/>
            </a:ext>
          </a:extLst>
        </xdr:cNvPr>
        <xdr:cNvCxnSpPr/>
      </xdr:nvCxnSpPr>
      <xdr:spPr>
        <a:xfrm flipV="1">
          <a:off x="13356974" y="5230776"/>
          <a:ext cx="241299" cy="8792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353640</xdr:colOff>
      <xdr:row>34</xdr:row>
      <xdr:rowOff>13030</xdr:rowOff>
    </xdr:from>
    <xdr:to>
      <xdr:col>33</xdr:col>
      <xdr:colOff>163139</xdr:colOff>
      <xdr:row>34</xdr:row>
      <xdr:rowOff>100954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B7601477-AB18-C84F-AAA9-C6F7951061E2}"/>
            </a:ext>
          </a:extLst>
        </xdr:cNvPr>
        <xdr:cNvCxnSpPr/>
      </xdr:nvCxnSpPr>
      <xdr:spPr>
        <a:xfrm flipV="1">
          <a:off x="13904540" y="5207330"/>
          <a:ext cx="241299" cy="87924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135298</xdr:colOff>
      <xdr:row>35</xdr:row>
      <xdr:rowOff>118627</xdr:rowOff>
    </xdr:from>
    <xdr:to>
      <xdr:col>32</xdr:col>
      <xdr:colOff>16603</xdr:colOff>
      <xdr:row>36</xdr:row>
      <xdr:rowOff>120269</xdr:rowOff>
    </xdr:to>
    <xdr:grpSp>
      <xdr:nvGrpSpPr>
        <xdr:cNvPr id="50" name="Group 49">
          <a:extLst>
            <a:ext uri="{FF2B5EF4-FFF2-40B4-BE49-F238E27FC236}">
              <a16:creationId xmlns:a16="http://schemas.microsoft.com/office/drawing/2014/main" id="{7429A4C1-491C-064A-9D6F-342E74FAD667}"/>
            </a:ext>
          </a:extLst>
        </xdr:cNvPr>
        <xdr:cNvGrpSpPr/>
      </xdr:nvGrpSpPr>
      <xdr:grpSpPr>
        <a:xfrm>
          <a:off x="13254398" y="5465327"/>
          <a:ext cx="313105" cy="154042"/>
          <a:chOff x="12001500" y="4327373"/>
          <a:chExt cx="262305" cy="151942"/>
        </a:xfrm>
      </xdr:grpSpPr>
      <xdr:sp macro="" textlink="">
        <xdr:nvSpPr>
          <xdr:cNvPr id="51" name="Isosceles Triangle 50">
            <a:extLst>
              <a:ext uri="{FF2B5EF4-FFF2-40B4-BE49-F238E27FC236}">
                <a16:creationId xmlns:a16="http://schemas.microsoft.com/office/drawing/2014/main" id="{23F7BC07-F826-B718-B4A0-B4B04011DC94}"/>
              </a:ext>
            </a:extLst>
          </xdr:cNvPr>
          <xdr:cNvSpPr/>
        </xdr:nvSpPr>
        <xdr:spPr>
          <a:xfrm>
            <a:off x="12001500" y="4328838"/>
            <a:ext cx="168520" cy="147454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2" name="Isosceles Triangle 51">
            <a:extLst>
              <a:ext uri="{FF2B5EF4-FFF2-40B4-BE49-F238E27FC236}">
                <a16:creationId xmlns:a16="http://schemas.microsoft.com/office/drawing/2014/main" id="{B3F31656-68B8-7D7A-7746-B3F6A16645DA}"/>
              </a:ext>
            </a:extLst>
          </xdr:cNvPr>
          <xdr:cNvSpPr/>
        </xdr:nvSpPr>
        <xdr:spPr>
          <a:xfrm>
            <a:off x="12095285" y="4327373"/>
            <a:ext cx="168520" cy="147454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3" name="Isosceles Triangle 52">
            <a:extLst>
              <a:ext uri="{FF2B5EF4-FFF2-40B4-BE49-F238E27FC236}">
                <a16:creationId xmlns:a16="http://schemas.microsoft.com/office/drawing/2014/main" id="{8FE3D555-61AE-2651-2CEA-83FA22B0567F}"/>
              </a:ext>
            </a:extLst>
          </xdr:cNvPr>
          <xdr:cNvSpPr/>
        </xdr:nvSpPr>
        <xdr:spPr>
          <a:xfrm>
            <a:off x="12048484" y="4331861"/>
            <a:ext cx="168520" cy="147454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32</xdr:col>
      <xdr:colOff>295024</xdr:colOff>
      <xdr:row>35</xdr:row>
      <xdr:rowOff>137037</xdr:rowOff>
    </xdr:from>
    <xdr:to>
      <xdr:col>33</xdr:col>
      <xdr:colOff>165888</xdr:colOff>
      <xdr:row>36</xdr:row>
      <xdr:rowOff>137763</xdr:rowOff>
    </xdr:to>
    <xdr:grpSp>
      <xdr:nvGrpSpPr>
        <xdr:cNvPr id="54" name="Group 53">
          <a:extLst>
            <a:ext uri="{FF2B5EF4-FFF2-40B4-BE49-F238E27FC236}">
              <a16:creationId xmlns:a16="http://schemas.microsoft.com/office/drawing/2014/main" id="{C1DAC52E-1019-5D47-8625-93A664CCBB26}"/>
            </a:ext>
          </a:extLst>
        </xdr:cNvPr>
        <xdr:cNvGrpSpPr/>
      </xdr:nvGrpSpPr>
      <xdr:grpSpPr>
        <a:xfrm>
          <a:off x="13845924" y="5483737"/>
          <a:ext cx="302664" cy="153126"/>
          <a:chOff x="12446976" y="4345782"/>
          <a:chExt cx="251864" cy="151026"/>
        </a:xfrm>
      </xdr:grpSpPr>
      <xdr:sp macro="" textlink="">
        <xdr:nvSpPr>
          <xdr:cNvPr id="55" name="Isosceles Triangle 54">
            <a:extLst>
              <a:ext uri="{FF2B5EF4-FFF2-40B4-BE49-F238E27FC236}">
                <a16:creationId xmlns:a16="http://schemas.microsoft.com/office/drawing/2014/main" id="{594F3391-C198-2C0F-9021-B783406D44B5}"/>
              </a:ext>
            </a:extLst>
          </xdr:cNvPr>
          <xdr:cNvSpPr/>
        </xdr:nvSpPr>
        <xdr:spPr>
          <a:xfrm>
            <a:off x="12446976" y="4349354"/>
            <a:ext cx="168520" cy="147454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6" name="Isosceles Triangle 55">
            <a:extLst>
              <a:ext uri="{FF2B5EF4-FFF2-40B4-BE49-F238E27FC236}">
                <a16:creationId xmlns:a16="http://schemas.microsoft.com/office/drawing/2014/main" id="{7A666633-927D-E614-A121-2FA46DA501B0}"/>
              </a:ext>
            </a:extLst>
          </xdr:cNvPr>
          <xdr:cNvSpPr/>
        </xdr:nvSpPr>
        <xdr:spPr>
          <a:xfrm>
            <a:off x="12530320" y="4346606"/>
            <a:ext cx="168520" cy="147454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7" name="Isosceles Triangle 56">
            <a:extLst>
              <a:ext uri="{FF2B5EF4-FFF2-40B4-BE49-F238E27FC236}">
                <a16:creationId xmlns:a16="http://schemas.microsoft.com/office/drawing/2014/main" id="{D4D1DA0C-354B-266C-3496-6EFC134AE924}"/>
              </a:ext>
            </a:extLst>
          </xdr:cNvPr>
          <xdr:cNvSpPr/>
        </xdr:nvSpPr>
        <xdr:spPr>
          <a:xfrm>
            <a:off x="12489657" y="4345782"/>
            <a:ext cx="168520" cy="147454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32</xdr:col>
      <xdr:colOff>249598</xdr:colOff>
      <xdr:row>37</xdr:row>
      <xdr:rowOff>130521</xdr:rowOff>
    </xdr:from>
    <xdr:to>
      <xdr:col>33</xdr:col>
      <xdr:colOff>240073</xdr:colOff>
      <xdr:row>39</xdr:row>
      <xdr:rowOff>53760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C0ACD53D-00D4-DC48-A411-BF2C71EA5EC5}"/>
            </a:ext>
          </a:extLst>
        </xdr:cNvPr>
        <xdr:cNvSpPr txBox="1"/>
      </xdr:nvSpPr>
      <xdr:spPr>
        <a:xfrm>
          <a:off x="13800498" y="5782021"/>
          <a:ext cx="422275" cy="22803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</a:p>
      </xdr:txBody>
    </xdr:sp>
    <xdr:clientData/>
  </xdr:twoCellAnchor>
  <xdr:twoCellAnchor>
    <xdr:from>
      <xdr:col>31</xdr:col>
      <xdr:colOff>0</xdr:colOff>
      <xdr:row>38</xdr:row>
      <xdr:rowOff>1</xdr:rowOff>
    </xdr:from>
    <xdr:to>
      <xdr:col>31</xdr:col>
      <xdr:colOff>371475</xdr:colOff>
      <xdr:row>39</xdr:row>
      <xdr:rowOff>65715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35EFB117-2C46-9F45-903A-82D069ACB433}"/>
            </a:ext>
          </a:extLst>
        </xdr:cNvPr>
        <xdr:cNvSpPr txBox="1"/>
      </xdr:nvSpPr>
      <xdr:spPr>
        <a:xfrm>
          <a:off x="13119100" y="5803901"/>
          <a:ext cx="371475" cy="218114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</a:p>
      </xdr:txBody>
    </xdr:sp>
    <xdr:clientData/>
  </xdr:twoCellAnchor>
  <xdr:twoCellAnchor>
    <xdr:from>
      <xdr:col>15</xdr:col>
      <xdr:colOff>123264</xdr:colOff>
      <xdr:row>39</xdr:row>
      <xdr:rowOff>89642</xdr:rowOff>
    </xdr:from>
    <xdr:to>
      <xdr:col>16</xdr:col>
      <xdr:colOff>369794</xdr:colOff>
      <xdr:row>41</xdr:row>
      <xdr:rowOff>14003</xdr:rowOff>
    </xdr:to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F4D0051B-8538-D449-825A-24FC25985871}"/>
            </a:ext>
          </a:extLst>
        </xdr:cNvPr>
        <xdr:cNvSpPr txBox="1"/>
      </xdr:nvSpPr>
      <xdr:spPr>
        <a:xfrm>
          <a:off x="6282764" y="6045942"/>
          <a:ext cx="678330" cy="2291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289169</xdr:colOff>
      <xdr:row>24</xdr:row>
      <xdr:rowOff>149201</xdr:rowOff>
    </xdr:from>
    <xdr:to>
      <xdr:col>10</xdr:col>
      <xdr:colOff>154699</xdr:colOff>
      <xdr:row>26</xdr:row>
      <xdr:rowOff>68537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EC3BDBE7-2287-A14A-A21D-A5063D748A05}"/>
            </a:ext>
          </a:extLst>
        </xdr:cNvPr>
        <xdr:cNvSpPr txBox="1"/>
      </xdr:nvSpPr>
      <xdr:spPr>
        <a:xfrm>
          <a:off x="3426069" y="3819501"/>
          <a:ext cx="729130" cy="2241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aseline="0">
              <a:solidFill>
                <a:schemeClr val="tx1"/>
              </a:solidFill>
            </a:rPr>
            <a:t>25 kVA</a:t>
          </a:r>
        </a:p>
      </xdr:txBody>
    </xdr:sp>
    <xdr:clientData/>
  </xdr:twoCellAnchor>
  <xdr:twoCellAnchor>
    <xdr:from>
      <xdr:col>12</xdr:col>
      <xdr:colOff>35426</xdr:colOff>
      <xdr:row>39</xdr:row>
      <xdr:rowOff>48731</xdr:rowOff>
    </xdr:from>
    <xdr:to>
      <xdr:col>12</xdr:col>
      <xdr:colOff>187826</xdr:colOff>
      <xdr:row>40</xdr:row>
      <xdr:rowOff>29682</xdr:rowOff>
    </xdr:to>
    <xdr:grpSp>
      <xdr:nvGrpSpPr>
        <xdr:cNvPr id="62" name="Group 657">
          <a:extLst>
            <a:ext uri="{FF2B5EF4-FFF2-40B4-BE49-F238E27FC236}">
              <a16:creationId xmlns:a16="http://schemas.microsoft.com/office/drawing/2014/main" id="{FB263748-5197-684D-AFB0-CD32A058EF62}"/>
            </a:ext>
          </a:extLst>
        </xdr:cNvPr>
        <xdr:cNvGrpSpPr>
          <a:grpSpLocks/>
        </xdr:cNvGrpSpPr>
      </xdr:nvGrpSpPr>
      <xdr:grpSpPr bwMode="auto">
        <a:xfrm>
          <a:off x="4899526" y="6005031"/>
          <a:ext cx="152400" cy="133351"/>
          <a:chOff x="3494882" y="6020720"/>
          <a:chExt cx="153760" cy="144236"/>
        </a:xfrm>
      </xdr:grpSpPr>
      <xdr:sp macro="" textlink="">
        <xdr:nvSpPr>
          <xdr:cNvPr id="63" name="Oval 62">
            <a:extLst>
              <a:ext uri="{FF2B5EF4-FFF2-40B4-BE49-F238E27FC236}">
                <a16:creationId xmlns:a16="http://schemas.microsoft.com/office/drawing/2014/main" id="{A330B54C-D26B-8DC5-7143-397D55D812D4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4" name="Straight Connector 63">
            <a:extLst>
              <a:ext uri="{FF2B5EF4-FFF2-40B4-BE49-F238E27FC236}">
                <a16:creationId xmlns:a16="http://schemas.microsoft.com/office/drawing/2014/main" id="{E10D999D-842B-5366-16CD-C47CF9EE24DA}"/>
              </a:ext>
            </a:extLst>
          </xdr:cNvPr>
          <xdr:cNvCxnSpPr>
            <a:stCxn id="63" idx="1"/>
            <a:endCxn id="63" idx="5"/>
          </xdr:cNvCxnSpPr>
        </xdr:nvCxnSpPr>
        <xdr:spPr>
          <a:xfrm rot="16200000" flipH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Connector 64">
            <a:extLst>
              <a:ext uri="{FF2B5EF4-FFF2-40B4-BE49-F238E27FC236}">
                <a16:creationId xmlns:a16="http://schemas.microsoft.com/office/drawing/2014/main" id="{5EE7CABD-033C-8D63-32B3-6EF0EEB3C1C1}"/>
              </a:ext>
            </a:extLst>
          </xdr:cNvPr>
          <xdr:cNvCxnSpPr>
            <a:stCxn id="63" idx="3"/>
            <a:endCxn id="63" idx="7"/>
          </xdr:cNvCxnSpPr>
        </xdr:nvCxnSpPr>
        <xdr:spPr>
          <a:xfrm rot="5400000" flipH="1" flipV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160157</xdr:colOff>
      <xdr:row>45</xdr:row>
      <xdr:rowOff>69123</xdr:rowOff>
    </xdr:from>
    <xdr:to>
      <xdr:col>15</xdr:col>
      <xdr:colOff>25687</xdr:colOff>
      <xdr:row>46</xdr:row>
      <xdr:rowOff>144571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84AE3B6-C94A-8244-8513-568FAB1A7C42}"/>
            </a:ext>
          </a:extLst>
        </xdr:cNvPr>
        <xdr:cNvSpPr txBox="1"/>
      </xdr:nvSpPr>
      <xdr:spPr>
        <a:xfrm>
          <a:off x="5456057" y="6939823"/>
          <a:ext cx="729130" cy="2278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aseline="0">
              <a:solidFill>
                <a:srgbClr val="FF0000"/>
              </a:solidFill>
            </a:rPr>
            <a:t>60 m</a:t>
          </a:r>
        </a:p>
      </xdr:txBody>
    </xdr:sp>
    <xdr:clientData/>
  </xdr:twoCellAnchor>
  <xdr:twoCellAnchor>
    <xdr:from>
      <xdr:col>13</xdr:col>
      <xdr:colOff>151355</xdr:colOff>
      <xdr:row>47</xdr:row>
      <xdr:rowOff>105292</xdr:rowOff>
    </xdr:from>
    <xdr:to>
      <xdr:col>13</xdr:col>
      <xdr:colOff>303755</xdr:colOff>
      <xdr:row>48</xdr:row>
      <xdr:rowOff>72371</xdr:rowOff>
    </xdr:to>
    <xdr:grpSp>
      <xdr:nvGrpSpPr>
        <xdr:cNvPr id="67" name="Group 657">
          <a:extLst>
            <a:ext uri="{FF2B5EF4-FFF2-40B4-BE49-F238E27FC236}">
              <a16:creationId xmlns:a16="http://schemas.microsoft.com/office/drawing/2014/main" id="{2C6F39FA-3B54-4943-9DC1-FF059964C060}"/>
            </a:ext>
          </a:extLst>
        </xdr:cNvPr>
        <xdr:cNvGrpSpPr>
          <a:grpSpLocks/>
        </xdr:cNvGrpSpPr>
      </xdr:nvGrpSpPr>
      <xdr:grpSpPr bwMode="auto">
        <a:xfrm>
          <a:off x="5447255" y="7280792"/>
          <a:ext cx="152400" cy="119479"/>
          <a:chOff x="3494882" y="6020720"/>
          <a:chExt cx="153760" cy="144236"/>
        </a:xfrm>
      </xdr:grpSpPr>
      <xdr:sp macro="" textlink="">
        <xdr:nvSpPr>
          <xdr:cNvPr id="68" name="Oval 67">
            <a:extLst>
              <a:ext uri="{FF2B5EF4-FFF2-40B4-BE49-F238E27FC236}">
                <a16:creationId xmlns:a16="http://schemas.microsoft.com/office/drawing/2014/main" id="{78570311-C9CC-4DAA-DC79-390187F1B965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9" name="Straight Connector 68">
            <a:extLst>
              <a:ext uri="{FF2B5EF4-FFF2-40B4-BE49-F238E27FC236}">
                <a16:creationId xmlns:a16="http://schemas.microsoft.com/office/drawing/2014/main" id="{7A2A84C0-805E-6307-62AD-D8B41BD5DAB5}"/>
              </a:ext>
            </a:extLst>
          </xdr:cNvPr>
          <xdr:cNvCxnSpPr>
            <a:stCxn id="68" idx="1"/>
            <a:endCxn id="68" idx="5"/>
          </xdr:cNvCxnSpPr>
        </xdr:nvCxnSpPr>
        <xdr:spPr>
          <a:xfrm rot="16200000" flipH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0" name="Straight Connector 69">
            <a:extLst>
              <a:ext uri="{FF2B5EF4-FFF2-40B4-BE49-F238E27FC236}">
                <a16:creationId xmlns:a16="http://schemas.microsoft.com/office/drawing/2014/main" id="{8E4372F6-AA28-D155-5204-29C0C7E399F5}"/>
              </a:ext>
            </a:extLst>
          </xdr:cNvPr>
          <xdr:cNvCxnSpPr>
            <a:stCxn id="68" idx="3"/>
            <a:endCxn id="68" idx="7"/>
          </xdr:cNvCxnSpPr>
        </xdr:nvCxnSpPr>
        <xdr:spPr>
          <a:xfrm rot="5400000" flipH="1" flipV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171451</xdr:colOff>
      <xdr:row>52</xdr:row>
      <xdr:rowOff>19050</xdr:rowOff>
    </xdr:from>
    <xdr:to>
      <xdr:col>17</xdr:col>
      <xdr:colOff>285751</xdr:colOff>
      <xdr:row>52</xdr:row>
      <xdr:rowOff>133350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A3697391-D60E-4C42-BB63-8144B609D354}"/>
            </a:ext>
          </a:extLst>
        </xdr:cNvPr>
        <xdr:cNvSpPr/>
      </xdr:nvSpPr>
      <xdr:spPr>
        <a:xfrm>
          <a:off x="7194551" y="7956550"/>
          <a:ext cx="114300" cy="114300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154967</xdr:colOff>
      <xdr:row>27</xdr:row>
      <xdr:rowOff>140308</xdr:rowOff>
    </xdr:from>
    <xdr:to>
      <xdr:col>16</xdr:col>
      <xdr:colOff>180975</xdr:colOff>
      <xdr:row>29</xdr:row>
      <xdr:rowOff>75318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347CE9C7-0621-1445-800B-8F4DD2373914}"/>
            </a:ext>
          </a:extLst>
        </xdr:cNvPr>
        <xdr:cNvSpPr/>
      </xdr:nvSpPr>
      <xdr:spPr>
        <a:xfrm>
          <a:off x="2860067" y="4267808"/>
          <a:ext cx="3912208" cy="23981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152400</xdr:colOff>
      <xdr:row>43</xdr:row>
      <xdr:rowOff>38100</xdr:rowOff>
    </xdr:from>
    <xdr:to>
      <xdr:col>13</xdr:col>
      <xdr:colOff>304800</xdr:colOff>
      <xdr:row>44</xdr:row>
      <xdr:rowOff>14704</xdr:rowOff>
    </xdr:to>
    <xdr:grpSp>
      <xdr:nvGrpSpPr>
        <xdr:cNvPr id="73" name="Group 657">
          <a:extLst>
            <a:ext uri="{FF2B5EF4-FFF2-40B4-BE49-F238E27FC236}">
              <a16:creationId xmlns:a16="http://schemas.microsoft.com/office/drawing/2014/main" id="{3B39CA5D-3EA5-DB4A-A7A8-05FE3E46BDB4}"/>
            </a:ext>
          </a:extLst>
        </xdr:cNvPr>
        <xdr:cNvGrpSpPr>
          <a:grpSpLocks/>
        </xdr:cNvGrpSpPr>
      </xdr:nvGrpSpPr>
      <xdr:grpSpPr bwMode="auto">
        <a:xfrm>
          <a:off x="5448300" y="6604000"/>
          <a:ext cx="152400" cy="129004"/>
          <a:chOff x="3494882" y="6020720"/>
          <a:chExt cx="153760" cy="144236"/>
        </a:xfrm>
      </xdr:grpSpPr>
      <xdr:sp macro="" textlink="">
        <xdr:nvSpPr>
          <xdr:cNvPr id="74" name="Oval 73">
            <a:extLst>
              <a:ext uri="{FF2B5EF4-FFF2-40B4-BE49-F238E27FC236}">
                <a16:creationId xmlns:a16="http://schemas.microsoft.com/office/drawing/2014/main" id="{9EA2EB01-657A-215B-758F-1188B07281A8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307DE123-FF78-5459-652F-F127CFEC267F}"/>
              </a:ext>
            </a:extLst>
          </xdr:cNvPr>
          <xdr:cNvCxnSpPr>
            <a:stCxn id="74" idx="1"/>
            <a:endCxn id="74" idx="5"/>
          </xdr:cNvCxnSpPr>
        </xdr:nvCxnSpPr>
        <xdr:spPr>
          <a:xfrm rot="16200000" flipH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5569EB24-E3DF-F3ED-A0FD-3C6D55B7712B}"/>
              </a:ext>
            </a:extLst>
          </xdr:cNvPr>
          <xdr:cNvCxnSpPr>
            <a:stCxn id="74" idx="3"/>
            <a:endCxn id="74" idx="7"/>
          </xdr:cNvCxnSpPr>
        </xdr:nvCxnSpPr>
        <xdr:spPr>
          <a:xfrm rot="5400000" flipH="1" flipV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171449</xdr:colOff>
      <xdr:row>51</xdr:row>
      <xdr:rowOff>66676</xdr:rowOff>
    </xdr:from>
    <xdr:to>
      <xdr:col>15</xdr:col>
      <xdr:colOff>320217</xdr:colOff>
      <xdr:row>52</xdr:row>
      <xdr:rowOff>11603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E4DC53D7-8835-3D40-870E-2F59A411252E}"/>
            </a:ext>
          </a:extLst>
        </xdr:cNvPr>
        <xdr:cNvGrpSpPr/>
      </xdr:nvGrpSpPr>
      <xdr:grpSpPr>
        <a:xfrm rot="20898291">
          <a:off x="6330949" y="7851776"/>
          <a:ext cx="148768" cy="97327"/>
          <a:chOff x="12269933" y="1884219"/>
          <a:chExt cx="148768" cy="97327"/>
        </a:xfrm>
      </xdr:grpSpPr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6682A931-1279-E057-7368-8304A8CC3D56}"/>
              </a:ext>
            </a:extLst>
          </xdr:cNvPr>
          <xdr:cNvCxnSpPr/>
        </xdr:nvCxnSpPr>
        <xdr:spPr>
          <a:xfrm rot="5400000" flipH="1" flipV="1">
            <a:off x="12254780" y="1901450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19D3ACD3-6CEC-5964-0262-92E690C9F7C4}"/>
              </a:ext>
            </a:extLst>
          </xdr:cNvPr>
          <xdr:cNvCxnSpPr/>
        </xdr:nvCxnSpPr>
        <xdr:spPr>
          <a:xfrm rot="5400000" flipH="1" flipV="1">
            <a:off x="12295479" y="1899372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1B935187-413D-602D-28B7-66CA53FF5AEE}"/>
              </a:ext>
            </a:extLst>
          </xdr:cNvPr>
          <xdr:cNvCxnSpPr/>
        </xdr:nvCxnSpPr>
        <xdr:spPr>
          <a:xfrm rot="5400000" flipH="1" flipV="1">
            <a:off x="12338604" y="1899718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265068</xdr:colOff>
      <xdr:row>51</xdr:row>
      <xdr:rowOff>140209</xdr:rowOff>
    </xdr:from>
    <xdr:to>
      <xdr:col>17</xdr:col>
      <xdr:colOff>266335</xdr:colOff>
      <xdr:row>52</xdr:row>
      <xdr:rowOff>82245</xdr:rowOff>
    </xdr:to>
    <xdr:cxnSp macro="">
      <xdr:nvCxnSpPr>
        <xdr:cNvPr id="81" name="Straight Connector 80">
          <a:extLst>
            <a:ext uri="{FF2B5EF4-FFF2-40B4-BE49-F238E27FC236}">
              <a16:creationId xmlns:a16="http://schemas.microsoft.com/office/drawing/2014/main" id="{23F53F0C-3CD5-5345-9C89-30A2407D415E}"/>
            </a:ext>
          </a:extLst>
        </xdr:cNvPr>
        <xdr:cNvCxnSpPr>
          <a:stCxn id="2" idx="0"/>
        </xdr:cNvCxnSpPr>
      </xdr:nvCxnSpPr>
      <xdr:spPr>
        <a:xfrm flipH="1" flipV="1">
          <a:off x="6856368" y="7925309"/>
          <a:ext cx="433067" cy="94436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19049</xdr:colOff>
      <xdr:row>51</xdr:row>
      <xdr:rowOff>133351</xdr:rowOff>
    </xdr:from>
    <xdr:to>
      <xdr:col>17</xdr:col>
      <xdr:colOff>124692</xdr:colOff>
      <xdr:row>52</xdr:row>
      <xdr:rowOff>78278</xdr:rowOff>
    </xdr:to>
    <xdr:grpSp>
      <xdr:nvGrpSpPr>
        <xdr:cNvPr id="82" name="Group 81">
          <a:extLst>
            <a:ext uri="{FF2B5EF4-FFF2-40B4-BE49-F238E27FC236}">
              <a16:creationId xmlns:a16="http://schemas.microsoft.com/office/drawing/2014/main" id="{9857E190-2CDF-164C-AC25-36B6A5E9D61B}"/>
            </a:ext>
          </a:extLst>
        </xdr:cNvPr>
        <xdr:cNvGrpSpPr/>
      </xdr:nvGrpSpPr>
      <xdr:grpSpPr>
        <a:xfrm rot="18983626">
          <a:off x="7042149" y="7918451"/>
          <a:ext cx="105643" cy="97327"/>
          <a:chOff x="12269933" y="1884219"/>
          <a:chExt cx="105643" cy="97327"/>
        </a:xfrm>
      </xdr:grpSpPr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F3660C3A-3633-B8CC-C980-E0773076E6E7}"/>
              </a:ext>
            </a:extLst>
          </xdr:cNvPr>
          <xdr:cNvCxnSpPr/>
        </xdr:nvCxnSpPr>
        <xdr:spPr>
          <a:xfrm rot="5400000" flipH="1" flipV="1">
            <a:off x="12254780" y="1901450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EA7555F4-00F7-2967-0759-7E71B83113E3}"/>
              </a:ext>
            </a:extLst>
          </xdr:cNvPr>
          <xdr:cNvCxnSpPr/>
        </xdr:nvCxnSpPr>
        <xdr:spPr>
          <a:xfrm rot="5400000" flipH="1" flipV="1">
            <a:off x="12295479" y="1899372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247649</xdr:colOff>
      <xdr:row>28</xdr:row>
      <xdr:rowOff>5</xdr:rowOff>
    </xdr:from>
    <xdr:to>
      <xdr:col>13</xdr:col>
      <xdr:colOff>123824</xdr:colOff>
      <xdr:row>49</xdr:row>
      <xdr:rowOff>133350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8F80B6F9-29E5-574B-83FA-A91783B0376C}"/>
            </a:ext>
          </a:extLst>
        </xdr:cNvPr>
        <xdr:cNvSpPr/>
      </xdr:nvSpPr>
      <xdr:spPr>
        <a:xfrm rot="5400000">
          <a:off x="3598864" y="5792790"/>
          <a:ext cx="3333745" cy="307975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76200</xdr:colOff>
      <xdr:row>38</xdr:row>
      <xdr:rowOff>95251</xdr:rowOff>
    </xdr:from>
    <xdr:to>
      <xdr:col>11</xdr:col>
      <xdr:colOff>352425</xdr:colOff>
      <xdr:row>40</xdr:row>
      <xdr:rowOff>47625</xdr:rowOff>
    </xdr:to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79C4C2BF-3FA3-E143-BCF9-3841EA6676C4}"/>
            </a:ext>
          </a:extLst>
        </xdr:cNvPr>
        <xdr:cNvSpPr txBox="1"/>
      </xdr:nvSpPr>
      <xdr:spPr>
        <a:xfrm>
          <a:off x="4076700" y="5899151"/>
          <a:ext cx="708025" cy="257174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800" b="0" u="none" baseline="0">
              <a:solidFill>
                <a:srgbClr val="FF0000"/>
              </a:solidFill>
            </a:rPr>
            <a:t>1 CJ6-T</a:t>
          </a:r>
        </a:p>
        <a:p>
          <a:endParaRPr lang="en-US" sz="800" b="0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19050</xdr:colOff>
      <xdr:row>26</xdr:row>
      <xdr:rowOff>85725</xdr:rowOff>
    </xdr:from>
    <xdr:to>
      <xdr:col>17</xdr:col>
      <xdr:colOff>304800</xdr:colOff>
      <xdr:row>26</xdr:row>
      <xdr:rowOff>104775</xdr:rowOff>
    </xdr:to>
    <xdr:cxnSp macro="">
      <xdr:nvCxnSpPr>
        <xdr:cNvPr id="87" name="Straight Connector 86">
          <a:extLst>
            <a:ext uri="{FF2B5EF4-FFF2-40B4-BE49-F238E27FC236}">
              <a16:creationId xmlns:a16="http://schemas.microsoft.com/office/drawing/2014/main" id="{05DF35FF-97DE-2F41-897A-5AE998EBDAF8}"/>
            </a:ext>
          </a:extLst>
        </xdr:cNvPr>
        <xdr:cNvCxnSpPr/>
      </xdr:nvCxnSpPr>
      <xdr:spPr>
        <a:xfrm flipV="1">
          <a:off x="2724150" y="4060825"/>
          <a:ext cx="4603750" cy="1905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142874</xdr:colOff>
      <xdr:row>24</xdr:row>
      <xdr:rowOff>123824</xdr:rowOff>
    </xdr:from>
    <xdr:to>
      <xdr:col>11</xdr:col>
      <xdr:colOff>361949</xdr:colOff>
      <xdr:row>26</xdr:row>
      <xdr:rowOff>57149</xdr:rowOff>
    </xdr:to>
    <xdr:sp macro="" textlink="">
      <xdr:nvSpPr>
        <xdr:cNvPr id="88" name="Isosceles Triangle 99">
          <a:extLst>
            <a:ext uri="{FF2B5EF4-FFF2-40B4-BE49-F238E27FC236}">
              <a16:creationId xmlns:a16="http://schemas.microsoft.com/office/drawing/2014/main" id="{1CED6374-94F3-D24D-B486-0745909404C1}"/>
            </a:ext>
          </a:extLst>
        </xdr:cNvPr>
        <xdr:cNvSpPr/>
      </xdr:nvSpPr>
      <xdr:spPr>
        <a:xfrm>
          <a:off x="4575174" y="3794124"/>
          <a:ext cx="219075" cy="238125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247650</xdr:colOff>
      <xdr:row>26</xdr:row>
      <xdr:rowOff>85725</xdr:rowOff>
    </xdr:from>
    <xdr:to>
      <xdr:col>8</xdr:col>
      <xdr:colOff>19050</xdr:colOff>
      <xdr:row>27</xdr:row>
      <xdr:rowOff>72472</xdr:rowOff>
    </xdr:to>
    <xdr:grpSp>
      <xdr:nvGrpSpPr>
        <xdr:cNvPr id="89" name="Group 657">
          <a:extLst>
            <a:ext uri="{FF2B5EF4-FFF2-40B4-BE49-F238E27FC236}">
              <a16:creationId xmlns:a16="http://schemas.microsoft.com/office/drawing/2014/main" id="{FB1A481C-AD82-4940-9DB3-C538CB8B3734}"/>
            </a:ext>
          </a:extLst>
        </xdr:cNvPr>
        <xdr:cNvGrpSpPr>
          <a:grpSpLocks/>
        </xdr:cNvGrpSpPr>
      </xdr:nvGrpSpPr>
      <xdr:grpSpPr bwMode="auto">
        <a:xfrm>
          <a:off x="2952750" y="4060825"/>
          <a:ext cx="203200" cy="139147"/>
          <a:chOff x="3494882" y="6020720"/>
          <a:chExt cx="153760" cy="144236"/>
        </a:xfrm>
      </xdr:grpSpPr>
      <xdr:sp macro="" textlink="">
        <xdr:nvSpPr>
          <xdr:cNvPr id="90" name="Oval 89">
            <a:extLst>
              <a:ext uri="{FF2B5EF4-FFF2-40B4-BE49-F238E27FC236}">
                <a16:creationId xmlns:a16="http://schemas.microsoft.com/office/drawing/2014/main" id="{78B3CB0F-2754-1739-C50D-5279E70B30B0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B32BB813-B1E5-8B05-0FCB-F185E32C82D7}"/>
              </a:ext>
            </a:extLst>
          </xdr:cNvPr>
          <xdr:cNvCxnSpPr>
            <a:stCxn id="90" idx="1"/>
            <a:endCxn id="90" idx="5"/>
          </xdr:cNvCxnSpPr>
        </xdr:nvCxnSpPr>
        <xdr:spPr>
          <a:xfrm rot="16200000" flipH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2" name="Straight Connector 91">
            <a:extLst>
              <a:ext uri="{FF2B5EF4-FFF2-40B4-BE49-F238E27FC236}">
                <a16:creationId xmlns:a16="http://schemas.microsoft.com/office/drawing/2014/main" id="{7ABE2113-F0DA-8B5F-3F49-CEA8BD40EFD7}"/>
              </a:ext>
            </a:extLst>
          </xdr:cNvPr>
          <xdr:cNvCxnSpPr>
            <a:stCxn id="90" idx="3"/>
            <a:endCxn id="90" idx="7"/>
          </xdr:cNvCxnSpPr>
        </xdr:nvCxnSpPr>
        <xdr:spPr>
          <a:xfrm rot="5400000" flipH="1" flipV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285750</xdr:colOff>
      <xdr:row>26</xdr:row>
      <xdr:rowOff>85725</xdr:rowOff>
    </xdr:from>
    <xdr:to>
      <xdr:col>9</xdr:col>
      <xdr:colOff>57150</xdr:colOff>
      <xdr:row>27</xdr:row>
      <xdr:rowOff>72472</xdr:rowOff>
    </xdr:to>
    <xdr:grpSp>
      <xdr:nvGrpSpPr>
        <xdr:cNvPr id="93" name="Group 657">
          <a:extLst>
            <a:ext uri="{FF2B5EF4-FFF2-40B4-BE49-F238E27FC236}">
              <a16:creationId xmlns:a16="http://schemas.microsoft.com/office/drawing/2014/main" id="{FE65140E-7311-E147-9C63-25722858AFE4}"/>
            </a:ext>
          </a:extLst>
        </xdr:cNvPr>
        <xdr:cNvGrpSpPr>
          <a:grpSpLocks/>
        </xdr:cNvGrpSpPr>
      </xdr:nvGrpSpPr>
      <xdr:grpSpPr bwMode="auto">
        <a:xfrm>
          <a:off x="3422650" y="4060825"/>
          <a:ext cx="203200" cy="139147"/>
          <a:chOff x="3494882" y="6020720"/>
          <a:chExt cx="153760" cy="144236"/>
        </a:xfrm>
      </xdr:grpSpPr>
      <xdr:sp macro="" textlink="">
        <xdr:nvSpPr>
          <xdr:cNvPr id="94" name="Oval 93">
            <a:extLst>
              <a:ext uri="{FF2B5EF4-FFF2-40B4-BE49-F238E27FC236}">
                <a16:creationId xmlns:a16="http://schemas.microsoft.com/office/drawing/2014/main" id="{2F3E83BB-FA43-E5D4-A4B0-74D3B7318344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8240AC51-E948-E52D-56C1-DED7898973FE}"/>
              </a:ext>
            </a:extLst>
          </xdr:cNvPr>
          <xdr:cNvCxnSpPr>
            <a:stCxn id="94" idx="1"/>
            <a:endCxn id="94" idx="5"/>
          </xdr:cNvCxnSpPr>
        </xdr:nvCxnSpPr>
        <xdr:spPr>
          <a:xfrm rot="16200000" flipH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D7BC1D11-749F-81EA-574C-58B83462339C}"/>
              </a:ext>
            </a:extLst>
          </xdr:cNvPr>
          <xdr:cNvCxnSpPr>
            <a:stCxn id="94" idx="3"/>
            <a:endCxn id="94" idx="7"/>
          </xdr:cNvCxnSpPr>
        </xdr:nvCxnSpPr>
        <xdr:spPr>
          <a:xfrm rot="5400000" flipH="1" flipV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276225</xdr:colOff>
      <xdr:row>26</xdr:row>
      <xdr:rowOff>85725</xdr:rowOff>
    </xdr:from>
    <xdr:to>
      <xdr:col>10</xdr:col>
      <xdr:colOff>47625</xdr:colOff>
      <xdr:row>27</xdr:row>
      <xdr:rowOff>72472</xdr:rowOff>
    </xdr:to>
    <xdr:grpSp>
      <xdr:nvGrpSpPr>
        <xdr:cNvPr id="97" name="Group 657">
          <a:extLst>
            <a:ext uri="{FF2B5EF4-FFF2-40B4-BE49-F238E27FC236}">
              <a16:creationId xmlns:a16="http://schemas.microsoft.com/office/drawing/2014/main" id="{CF556ED3-56CC-A348-AAF6-6E091310BD66}"/>
            </a:ext>
          </a:extLst>
        </xdr:cNvPr>
        <xdr:cNvGrpSpPr>
          <a:grpSpLocks/>
        </xdr:cNvGrpSpPr>
      </xdr:nvGrpSpPr>
      <xdr:grpSpPr bwMode="auto">
        <a:xfrm>
          <a:off x="3844925" y="4060825"/>
          <a:ext cx="203200" cy="139147"/>
          <a:chOff x="3494882" y="6020720"/>
          <a:chExt cx="153760" cy="144236"/>
        </a:xfrm>
      </xdr:grpSpPr>
      <xdr:sp macro="" textlink="">
        <xdr:nvSpPr>
          <xdr:cNvPr id="98" name="Oval 97">
            <a:extLst>
              <a:ext uri="{FF2B5EF4-FFF2-40B4-BE49-F238E27FC236}">
                <a16:creationId xmlns:a16="http://schemas.microsoft.com/office/drawing/2014/main" id="{2EBA2BC9-7A32-7AC4-6CFC-ACB41D962DC2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9" name="Straight Connector 98">
            <a:extLst>
              <a:ext uri="{FF2B5EF4-FFF2-40B4-BE49-F238E27FC236}">
                <a16:creationId xmlns:a16="http://schemas.microsoft.com/office/drawing/2014/main" id="{10BCB03C-7D9E-0892-D767-0C713997D503}"/>
              </a:ext>
            </a:extLst>
          </xdr:cNvPr>
          <xdr:cNvCxnSpPr>
            <a:stCxn id="98" idx="1"/>
            <a:endCxn id="98" idx="5"/>
          </xdr:cNvCxnSpPr>
        </xdr:nvCxnSpPr>
        <xdr:spPr>
          <a:xfrm rot="16200000" flipH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831B2221-3C72-67CE-1FCB-5B0AC907D939}"/>
              </a:ext>
            </a:extLst>
          </xdr:cNvPr>
          <xdr:cNvCxnSpPr>
            <a:stCxn id="98" idx="3"/>
            <a:endCxn id="98" idx="7"/>
          </xdr:cNvCxnSpPr>
        </xdr:nvCxnSpPr>
        <xdr:spPr>
          <a:xfrm rot="5400000" flipH="1" flipV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238125</xdr:colOff>
      <xdr:row>26</xdr:row>
      <xdr:rowOff>85725</xdr:rowOff>
    </xdr:from>
    <xdr:to>
      <xdr:col>11</xdr:col>
      <xdr:colOff>9525</xdr:colOff>
      <xdr:row>27</xdr:row>
      <xdr:rowOff>72472</xdr:rowOff>
    </xdr:to>
    <xdr:grpSp>
      <xdr:nvGrpSpPr>
        <xdr:cNvPr id="101" name="Group 657">
          <a:extLst>
            <a:ext uri="{FF2B5EF4-FFF2-40B4-BE49-F238E27FC236}">
              <a16:creationId xmlns:a16="http://schemas.microsoft.com/office/drawing/2014/main" id="{FBBC6BDC-67EF-DE4F-9158-390D5D0AC325}"/>
            </a:ext>
          </a:extLst>
        </xdr:cNvPr>
        <xdr:cNvGrpSpPr>
          <a:grpSpLocks/>
        </xdr:cNvGrpSpPr>
      </xdr:nvGrpSpPr>
      <xdr:grpSpPr bwMode="auto">
        <a:xfrm>
          <a:off x="4238625" y="4060825"/>
          <a:ext cx="203200" cy="139147"/>
          <a:chOff x="3494882" y="6020720"/>
          <a:chExt cx="153760" cy="144236"/>
        </a:xfrm>
      </xdr:grpSpPr>
      <xdr:sp macro="" textlink="">
        <xdr:nvSpPr>
          <xdr:cNvPr id="102" name="Oval 101">
            <a:extLst>
              <a:ext uri="{FF2B5EF4-FFF2-40B4-BE49-F238E27FC236}">
                <a16:creationId xmlns:a16="http://schemas.microsoft.com/office/drawing/2014/main" id="{A6B1A50E-8E9A-013D-4096-FA002DD2DFC5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3A7502AD-D866-A588-B8AD-CDF8250B9AA2}"/>
              </a:ext>
            </a:extLst>
          </xdr:cNvPr>
          <xdr:cNvCxnSpPr>
            <a:stCxn id="102" idx="1"/>
            <a:endCxn id="102" idx="5"/>
          </xdr:cNvCxnSpPr>
        </xdr:nvCxnSpPr>
        <xdr:spPr>
          <a:xfrm rot="16200000" flipH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9A24D20E-FA87-EAA3-3E08-191BBA771F0A}"/>
              </a:ext>
            </a:extLst>
          </xdr:cNvPr>
          <xdr:cNvCxnSpPr>
            <a:stCxn id="102" idx="3"/>
            <a:endCxn id="102" idx="7"/>
          </xdr:cNvCxnSpPr>
        </xdr:nvCxnSpPr>
        <xdr:spPr>
          <a:xfrm rot="5400000" flipH="1" flipV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200025</xdr:colOff>
      <xdr:row>26</xdr:row>
      <xdr:rowOff>85725</xdr:rowOff>
    </xdr:from>
    <xdr:to>
      <xdr:col>11</xdr:col>
      <xdr:colOff>352425</xdr:colOff>
      <xdr:row>27</xdr:row>
      <xdr:rowOff>72472</xdr:rowOff>
    </xdr:to>
    <xdr:grpSp>
      <xdr:nvGrpSpPr>
        <xdr:cNvPr id="105" name="Group 657">
          <a:extLst>
            <a:ext uri="{FF2B5EF4-FFF2-40B4-BE49-F238E27FC236}">
              <a16:creationId xmlns:a16="http://schemas.microsoft.com/office/drawing/2014/main" id="{40446219-E1A7-6948-86AE-46A7967ECA56}"/>
            </a:ext>
          </a:extLst>
        </xdr:cNvPr>
        <xdr:cNvGrpSpPr>
          <a:grpSpLocks/>
        </xdr:cNvGrpSpPr>
      </xdr:nvGrpSpPr>
      <xdr:grpSpPr bwMode="auto">
        <a:xfrm>
          <a:off x="4632325" y="4060825"/>
          <a:ext cx="152400" cy="139147"/>
          <a:chOff x="3494882" y="6020720"/>
          <a:chExt cx="153760" cy="144236"/>
        </a:xfrm>
      </xdr:grpSpPr>
      <xdr:sp macro="" textlink="">
        <xdr:nvSpPr>
          <xdr:cNvPr id="106" name="Oval 105">
            <a:extLst>
              <a:ext uri="{FF2B5EF4-FFF2-40B4-BE49-F238E27FC236}">
                <a16:creationId xmlns:a16="http://schemas.microsoft.com/office/drawing/2014/main" id="{2C23E65B-4B9A-220D-F695-EC07C9CD801A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E8C475CD-9F33-9C87-E5CC-BC733E3BB0F2}"/>
              </a:ext>
            </a:extLst>
          </xdr:cNvPr>
          <xdr:cNvCxnSpPr>
            <a:stCxn id="106" idx="1"/>
            <a:endCxn id="106" idx="5"/>
          </xdr:cNvCxnSpPr>
        </xdr:nvCxnSpPr>
        <xdr:spPr>
          <a:xfrm rot="16200000" flipH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1F138287-B4C5-175D-D9DB-7D7BCF07A1F3}"/>
              </a:ext>
            </a:extLst>
          </xdr:cNvPr>
          <xdr:cNvCxnSpPr>
            <a:stCxn id="106" idx="3"/>
            <a:endCxn id="106" idx="7"/>
          </xdr:cNvCxnSpPr>
        </xdr:nvCxnSpPr>
        <xdr:spPr>
          <a:xfrm rot="5400000" flipH="1" flipV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180975</xdr:colOff>
      <xdr:row>26</xdr:row>
      <xdr:rowOff>85725</xdr:rowOff>
    </xdr:from>
    <xdr:to>
      <xdr:col>12</xdr:col>
      <xdr:colOff>333375</xdr:colOff>
      <xdr:row>27</xdr:row>
      <xdr:rowOff>72472</xdr:rowOff>
    </xdr:to>
    <xdr:grpSp>
      <xdr:nvGrpSpPr>
        <xdr:cNvPr id="109" name="Group 657">
          <a:extLst>
            <a:ext uri="{FF2B5EF4-FFF2-40B4-BE49-F238E27FC236}">
              <a16:creationId xmlns:a16="http://schemas.microsoft.com/office/drawing/2014/main" id="{D961BF30-2D68-6C4A-BD28-DDAE15DEF65A}"/>
            </a:ext>
          </a:extLst>
        </xdr:cNvPr>
        <xdr:cNvGrpSpPr>
          <a:grpSpLocks/>
        </xdr:cNvGrpSpPr>
      </xdr:nvGrpSpPr>
      <xdr:grpSpPr bwMode="auto">
        <a:xfrm>
          <a:off x="5045075" y="4060825"/>
          <a:ext cx="152400" cy="139147"/>
          <a:chOff x="3494882" y="6020720"/>
          <a:chExt cx="153760" cy="144236"/>
        </a:xfrm>
      </xdr:grpSpPr>
      <xdr:sp macro="" textlink="">
        <xdr:nvSpPr>
          <xdr:cNvPr id="110" name="Oval 109">
            <a:extLst>
              <a:ext uri="{FF2B5EF4-FFF2-40B4-BE49-F238E27FC236}">
                <a16:creationId xmlns:a16="http://schemas.microsoft.com/office/drawing/2014/main" id="{6536F559-66D9-2C03-DAB2-CB51CA7DEDA7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2EC315CC-3CD6-B593-E3B1-2A77F7CF193E}"/>
              </a:ext>
            </a:extLst>
          </xdr:cNvPr>
          <xdr:cNvCxnSpPr>
            <a:stCxn id="110" idx="1"/>
            <a:endCxn id="110" idx="5"/>
          </xdr:cNvCxnSpPr>
        </xdr:nvCxnSpPr>
        <xdr:spPr>
          <a:xfrm rot="16200000" flipH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2CE454BE-51A7-CD20-991F-C031709DE7CF}"/>
              </a:ext>
            </a:extLst>
          </xdr:cNvPr>
          <xdr:cNvCxnSpPr>
            <a:stCxn id="110" idx="3"/>
            <a:endCxn id="110" idx="7"/>
          </xdr:cNvCxnSpPr>
        </xdr:nvCxnSpPr>
        <xdr:spPr>
          <a:xfrm rot="5400000" flipH="1" flipV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161925</xdr:colOff>
      <xdr:row>26</xdr:row>
      <xdr:rowOff>85725</xdr:rowOff>
    </xdr:from>
    <xdr:to>
      <xdr:col>13</xdr:col>
      <xdr:colOff>314325</xdr:colOff>
      <xdr:row>27</xdr:row>
      <xdr:rowOff>72472</xdr:rowOff>
    </xdr:to>
    <xdr:grpSp>
      <xdr:nvGrpSpPr>
        <xdr:cNvPr id="113" name="Group 657">
          <a:extLst>
            <a:ext uri="{FF2B5EF4-FFF2-40B4-BE49-F238E27FC236}">
              <a16:creationId xmlns:a16="http://schemas.microsoft.com/office/drawing/2014/main" id="{61B021A6-C6F9-9641-9856-DB6DAC5DD55B}"/>
            </a:ext>
          </a:extLst>
        </xdr:cNvPr>
        <xdr:cNvGrpSpPr>
          <a:grpSpLocks/>
        </xdr:cNvGrpSpPr>
      </xdr:nvGrpSpPr>
      <xdr:grpSpPr bwMode="auto">
        <a:xfrm>
          <a:off x="5457825" y="4060825"/>
          <a:ext cx="152400" cy="139147"/>
          <a:chOff x="3494882" y="6020720"/>
          <a:chExt cx="153760" cy="144236"/>
        </a:xfrm>
      </xdr:grpSpPr>
      <xdr:sp macro="" textlink="">
        <xdr:nvSpPr>
          <xdr:cNvPr id="114" name="Oval 113">
            <a:extLst>
              <a:ext uri="{FF2B5EF4-FFF2-40B4-BE49-F238E27FC236}">
                <a16:creationId xmlns:a16="http://schemas.microsoft.com/office/drawing/2014/main" id="{2EAE35F6-6028-88E3-F462-B73244ACD2F0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48FA01A7-E603-6407-686F-C544271B61A4}"/>
              </a:ext>
            </a:extLst>
          </xdr:cNvPr>
          <xdr:cNvCxnSpPr>
            <a:stCxn id="114" idx="1"/>
            <a:endCxn id="114" idx="5"/>
          </xdr:cNvCxnSpPr>
        </xdr:nvCxnSpPr>
        <xdr:spPr>
          <a:xfrm rot="16200000" flipH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5DE48CDB-E357-1734-7003-1495E7204074}"/>
              </a:ext>
            </a:extLst>
          </xdr:cNvPr>
          <xdr:cNvCxnSpPr>
            <a:stCxn id="114" idx="3"/>
            <a:endCxn id="114" idx="7"/>
          </xdr:cNvCxnSpPr>
        </xdr:nvCxnSpPr>
        <xdr:spPr>
          <a:xfrm rot="5400000" flipH="1" flipV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171450</xdr:colOff>
      <xdr:row>26</xdr:row>
      <xdr:rowOff>85725</xdr:rowOff>
    </xdr:from>
    <xdr:to>
      <xdr:col>14</xdr:col>
      <xdr:colOff>323850</xdr:colOff>
      <xdr:row>27</xdr:row>
      <xdr:rowOff>72472</xdr:rowOff>
    </xdr:to>
    <xdr:grpSp>
      <xdr:nvGrpSpPr>
        <xdr:cNvPr id="117" name="Group 657">
          <a:extLst>
            <a:ext uri="{FF2B5EF4-FFF2-40B4-BE49-F238E27FC236}">
              <a16:creationId xmlns:a16="http://schemas.microsoft.com/office/drawing/2014/main" id="{548C0FD6-6AE4-4247-A39C-34D09F8D4623}"/>
            </a:ext>
          </a:extLst>
        </xdr:cNvPr>
        <xdr:cNvGrpSpPr>
          <a:grpSpLocks/>
        </xdr:cNvGrpSpPr>
      </xdr:nvGrpSpPr>
      <xdr:grpSpPr bwMode="auto">
        <a:xfrm>
          <a:off x="5899150" y="4060825"/>
          <a:ext cx="152400" cy="139147"/>
          <a:chOff x="3494882" y="6020720"/>
          <a:chExt cx="153760" cy="144236"/>
        </a:xfrm>
      </xdr:grpSpPr>
      <xdr:sp macro="" textlink="">
        <xdr:nvSpPr>
          <xdr:cNvPr id="118" name="Oval 117">
            <a:extLst>
              <a:ext uri="{FF2B5EF4-FFF2-40B4-BE49-F238E27FC236}">
                <a16:creationId xmlns:a16="http://schemas.microsoft.com/office/drawing/2014/main" id="{C3BDCC23-EF9F-17A4-4B6D-6EFED4850CC1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406EC0F4-2FD7-3083-4B91-F53251768396}"/>
              </a:ext>
            </a:extLst>
          </xdr:cNvPr>
          <xdr:cNvCxnSpPr>
            <a:stCxn id="118" idx="1"/>
            <a:endCxn id="118" idx="5"/>
          </xdr:cNvCxnSpPr>
        </xdr:nvCxnSpPr>
        <xdr:spPr>
          <a:xfrm rot="16200000" flipH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119">
            <a:extLst>
              <a:ext uri="{FF2B5EF4-FFF2-40B4-BE49-F238E27FC236}">
                <a16:creationId xmlns:a16="http://schemas.microsoft.com/office/drawing/2014/main" id="{E773BF61-8303-CB69-2BA8-D434391AF4F7}"/>
              </a:ext>
            </a:extLst>
          </xdr:cNvPr>
          <xdr:cNvCxnSpPr>
            <a:stCxn id="118" idx="3"/>
            <a:endCxn id="118" idx="7"/>
          </xdr:cNvCxnSpPr>
        </xdr:nvCxnSpPr>
        <xdr:spPr>
          <a:xfrm rot="5400000" flipH="1" flipV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171450</xdr:colOff>
      <xdr:row>26</xdr:row>
      <xdr:rowOff>95250</xdr:rowOff>
    </xdr:from>
    <xdr:to>
      <xdr:col>15</xdr:col>
      <xdr:colOff>323850</xdr:colOff>
      <xdr:row>27</xdr:row>
      <xdr:rowOff>81997</xdr:rowOff>
    </xdr:to>
    <xdr:grpSp>
      <xdr:nvGrpSpPr>
        <xdr:cNvPr id="121" name="Group 657">
          <a:extLst>
            <a:ext uri="{FF2B5EF4-FFF2-40B4-BE49-F238E27FC236}">
              <a16:creationId xmlns:a16="http://schemas.microsoft.com/office/drawing/2014/main" id="{42D2D83A-6975-C140-9FFE-B1E8ACD738D1}"/>
            </a:ext>
          </a:extLst>
        </xdr:cNvPr>
        <xdr:cNvGrpSpPr>
          <a:grpSpLocks/>
        </xdr:cNvGrpSpPr>
      </xdr:nvGrpSpPr>
      <xdr:grpSpPr bwMode="auto">
        <a:xfrm>
          <a:off x="6330950" y="4070350"/>
          <a:ext cx="152400" cy="139147"/>
          <a:chOff x="3494882" y="6020720"/>
          <a:chExt cx="153760" cy="144236"/>
        </a:xfrm>
      </xdr:grpSpPr>
      <xdr:sp macro="" textlink="">
        <xdr:nvSpPr>
          <xdr:cNvPr id="122" name="Oval 121">
            <a:extLst>
              <a:ext uri="{FF2B5EF4-FFF2-40B4-BE49-F238E27FC236}">
                <a16:creationId xmlns:a16="http://schemas.microsoft.com/office/drawing/2014/main" id="{514B8B38-E581-8654-78F7-AE8052E90CE0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43716350-AE23-A8FA-1761-07C580BB5CB3}"/>
              </a:ext>
            </a:extLst>
          </xdr:cNvPr>
          <xdr:cNvCxnSpPr>
            <a:stCxn id="122" idx="1"/>
            <a:endCxn id="122" idx="5"/>
          </xdr:cNvCxnSpPr>
        </xdr:nvCxnSpPr>
        <xdr:spPr>
          <a:xfrm rot="16200000" flipH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879ABE46-B56C-C894-90ED-A84D85758F58}"/>
              </a:ext>
            </a:extLst>
          </xdr:cNvPr>
          <xdr:cNvCxnSpPr>
            <a:stCxn id="122" idx="3"/>
            <a:endCxn id="122" idx="7"/>
          </xdr:cNvCxnSpPr>
        </xdr:nvCxnSpPr>
        <xdr:spPr>
          <a:xfrm rot="5400000" flipH="1" flipV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333375</xdr:colOff>
      <xdr:row>26</xdr:row>
      <xdr:rowOff>76200</xdr:rowOff>
    </xdr:from>
    <xdr:to>
      <xdr:col>17</xdr:col>
      <xdr:colOff>104775</xdr:colOff>
      <xdr:row>27</xdr:row>
      <xdr:rowOff>62947</xdr:rowOff>
    </xdr:to>
    <xdr:grpSp>
      <xdr:nvGrpSpPr>
        <xdr:cNvPr id="125" name="Group 657">
          <a:extLst>
            <a:ext uri="{FF2B5EF4-FFF2-40B4-BE49-F238E27FC236}">
              <a16:creationId xmlns:a16="http://schemas.microsoft.com/office/drawing/2014/main" id="{EA99F3DA-FED8-5446-B1C7-1B5B18DD7845}"/>
            </a:ext>
          </a:extLst>
        </xdr:cNvPr>
        <xdr:cNvGrpSpPr>
          <a:grpSpLocks/>
        </xdr:cNvGrpSpPr>
      </xdr:nvGrpSpPr>
      <xdr:grpSpPr bwMode="auto">
        <a:xfrm>
          <a:off x="6924675" y="4051300"/>
          <a:ext cx="203200" cy="139147"/>
          <a:chOff x="3494882" y="6020720"/>
          <a:chExt cx="153760" cy="144236"/>
        </a:xfrm>
      </xdr:grpSpPr>
      <xdr:sp macro="" textlink="">
        <xdr:nvSpPr>
          <xdr:cNvPr id="126" name="Oval 125">
            <a:extLst>
              <a:ext uri="{FF2B5EF4-FFF2-40B4-BE49-F238E27FC236}">
                <a16:creationId xmlns:a16="http://schemas.microsoft.com/office/drawing/2014/main" id="{C927F8E5-E03B-F2BD-3583-3F0E43541C33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6099D00C-038A-C618-515A-900DFDADC620}"/>
              </a:ext>
            </a:extLst>
          </xdr:cNvPr>
          <xdr:cNvCxnSpPr>
            <a:stCxn id="126" idx="1"/>
            <a:endCxn id="126" idx="5"/>
          </xdr:cNvCxnSpPr>
        </xdr:nvCxnSpPr>
        <xdr:spPr>
          <a:xfrm rot="16200000" flipH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" name="Straight Connector 127">
            <a:extLst>
              <a:ext uri="{FF2B5EF4-FFF2-40B4-BE49-F238E27FC236}">
                <a16:creationId xmlns:a16="http://schemas.microsoft.com/office/drawing/2014/main" id="{4E4BA893-5A87-8CFA-A982-EAAC5C9209F9}"/>
              </a:ext>
            </a:extLst>
          </xdr:cNvPr>
          <xdr:cNvCxnSpPr>
            <a:stCxn id="126" idx="3"/>
            <a:endCxn id="126" idx="7"/>
          </xdr:cNvCxnSpPr>
        </xdr:nvCxnSpPr>
        <xdr:spPr>
          <a:xfrm rot="5400000" flipH="1" flipV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295275</xdr:colOff>
      <xdr:row>15</xdr:row>
      <xdr:rowOff>133351</xdr:rowOff>
    </xdr:from>
    <xdr:to>
      <xdr:col>7</xdr:col>
      <xdr:colOff>154085</xdr:colOff>
      <xdr:row>36</xdr:row>
      <xdr:rowOff>82276</xdr:rowOff>
    </xdr:to>
    <xdr:sp macro="" textlink="">
      <xdr:nvSpPr>
        <xdr:cNvPr id="129" name="Rectangle 128">
          <a:extLst>
            <a:ext uri="{FF2B5EF4-FFF2-40B4-BE49-F238E27FC236}">
              <a16:creationId xmlns:a16="http://schemas.microsoft.com/office/drawing/2014/main" id="{D537DF45-4A5E-DC44-9E8B-9C7E84E64B04}"/>
            </a:ext>
          </a:extLst>
        </xdr:cNvPr>
        <xdr:cNvSpPr/>
      </xdr:nvSpPr>
      <xdr:spPr>
        <a:xfrm rot="5400000">
          <a:off x="1139217" y="3861409"/>
          <a:ext cx="3149325" cy="29061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171450</xdr:colOff>
      <xdr:row>31</xdr:row>
      <xdr:rowOff>38100</xdr:rowOff>
    </xdr:from>
    <xdr:to>
      <xdr:col>13</xdr:col>
      <xdr:colOff>323850</xdr:colOff>
      <xdr:row>32</xdr:row>
      <xdr:rowOff>24847</xdr:rowOff>
    </xdr:to>
    <xdr:grpSp>
      <xdr:nvGrpSpPr>
        <xdr:cNvPr id="130" name="Group 657">
          <a:extLst>
            <a:ext uri="{FF2B5EF4-FFF2-40B4-BE49-F238E27FC236}">
              <a16:creationId xmlns:a16="http://schemas.microsoft.com/office/drawing/2014/main" id="{A2BBF5B9-00DE-C646-9412-A6A7FB2EC332}"/>
            </a:ext>
          </a:extLst>
        </xdr:cNvPr>
        <xdr:cNvGrpSpPr>
          <a:grpSpLocks/>
        </xdr:cNvGrpSpPr>
      </xdr:nvGrpSpPr>
      <xdr:grpSpPr bwMode="auto">
        <a:xfrm>
          <a:off x="5467350" y="4775200"/>
          <a:ext cx="152400" cy="139147"/>
          <a:chOff x="3494882" y="6020720"/>
          <a:chExt cx="153760" cy="144236"/>
        </a:xfrm>
      </xdr:grpSpPr>
      <xdr:sp macro="" textlink="">
        <xdr:nvSpPr>
          <xdr:cNvPr id="131" name="Oval 130">
            <a:extLst>
              <a:ext uri="{FF2B5EF4-FFF2-40B4-BE49-F238E27FC236}">
                <a16:creationId xmlns:a16="http://schemas.microsoft.com/office/drawing/2014/main" id="{303BEEE4-4ECA-F97C-1D35-9093CA4ADDD7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131">
            <a:extLst>
              <a:ext uri="{FF2B5EF4-FFF2-40B4-BE49-F238E27FC236}">
                <a16:creationId xmlns:a16="http://schemas.microsoft.com/office/drawing/2014/main" id="{11094A95-060F-CD08-7B8C-484AF3E302ED}"/>
              </a:ext>
            </a:extLst>
          </xdr:cNvPr>
          <xdr:cNvCxnSpPr>
            <a:stCxn id="131" idx="1"/>
            <a:endCxn id="131" idx="5"/>
          </xdr:cNvCxnSpPr>
        </xdr:nvCxnSpPr>
        <xdr:spPr>
          <a:xfrm rot="16200000" flipH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132">
            <a:extLst>
              <a:ext uri="{FF2B5EF4-FFF2-40B4-BE49-F238E27FC236}">
                <a16:creationId xmlns:a16="http://schemas.microsoft.com/office/drawing/2014/main" id="{680CDD28-10FD-9EC7-A063-F8D89C17DA58}"/>
              </a:ext>
            </a:extLst>
          </xdr:cNvPr>
          <xdr:cNvCxnSpPr>
            <a:stCxn id="131" idx="3"/>
            <a:endCxn id="131" idx="7"/>
          </xdr:cNvCxnSpPr>
        </xdr:nvCxnSpPr>
        <xdr:spPr>
          <a:xfrm rot="5400000" flipH="1" flipV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190500</xdr:colOff>
      <xdr:row>35</xdr:row>
      <xdr:rowOff>95250</xdr:rowOff>
    </xdr:from>
    <xdr:to>
      <xdr:col>13</xdr:col>
      <xdr:colOff>342900</xdr:colOff>
      <xdr:row>36</xdr:row>
      <xdr:rowOff>81997</xdr:rowOff>
    </xdr:to>
    <xdr:grpSp>
      <xdr:nvGrpSpPr>
        <xdr:cNvPr id="134" name="Group 657">
          <a:extLst>
            <a:ext uri="{FF2B5EF4-FFF2-40B4-BE49-F238E27FC236}">
              <a16:creationId xmlns:a16="http://schemas.microsoft.com/office/drawing/2014/main" id="{104E1CED-A864-A647-B463-6C527460BB7C}"/>
            </a:ext>
          </a:extLst>
        </xdr:cNvPr>
        <xdr:cNvGrpSpPr>
          <a:grpSpLocks/>
        </xdr:cNvGrpSpPr>
      </xdr:nvGrpSpPr>
      <xdr:grpSpPr bwMode="auto">
        <a:xfrm>
          <a:off x="5486400" y="5441950"/>
          <a:ext cx="152400" cy="139147"/>
          <a:chOff x="3494882" y="6020720"/>
          <a:chExt cx="153760" cy="144236"/>
        </a:xfrm>
      </xdr:grpSpPr>
      <xdr:sp macro="" textlink="">
        <xdr:nvSpPr>
          <xdr:cNvPr id="135" name="Oval 134">
            <a:extLst>
              <a:ext uri="{FF2B5EF4-FFF2-40B4-BE49-F238E27FC236}">
                <a16:creationId xmlns:a16="http://schemas.microsoft.com/office/drawing/2014/main" id="{5D11302E-72BC-D8E5-9743-D29621BE4470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BA0675D2-E6BC-37AC-EBE3-5BF138F231E2}"/>
              </a:ext>
            </a:extLst>
          </xdr:cNvPr>
          <xdr:cNvCxnSpPr>
            <a:stCxn id="135" idx="1"/>
            <a:endCxn id="135" idx="5"/>
          </xdr:cNvCxnSpPr>
        </xdr:nvCxnSpPr>
        <xdr:spPr>
          <a:xfrm rot="16200000" flipH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DD713434-50B8-05EB-812D-6C3F164669C2}"/>
              </a:ext>
            </a:extLst>
          </xdr:cNvPr>
          <xdr:cNvCxnSpPr>
            <a:stCxn id="135" idx="3"/>
            <a:endCxn id="135" idx="7"/>
          </xdr:cNvCxnSpPr>
        </xdr:nvCxnSpPr>
        <xdr:spPr>
          <a:xfrm rot="5400000" flipH="1" flipV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85725</xdr:colOff>
      <xdr:row>40</xdr:row>
      <xdr:rowOff>11724</xdr:rowOff>
    </xdr:from>
    <xdr:to>
      <xdr:col>12</xdr:col>
      <xdr:colOff>95250</xdr:colOff>
      <xdr:row>41</xdr:row>
      <xdr:rowOff>85725</xdr:rowOff>
    </xdr:to>
    <xdr:cxnSp macro="">
      <xdr:nvCxnSpPr>
        <xdr:cNvPr id="138" name="Straight Arrow Connector 137">
          <a:extLst>
            <a:ext uri="{FF2B5EF4-FFF2-40B4-BE49-F238E27FC236}">
              <a16:creationId xmlns:a16="http://schemas.microsoft.com/office/drawing/2014/main" id="{070FA6D0-B556-CF44-8040-851F50D27008}"/>
            </a:ext>
          </a:extLst>
        </xdr:cNvPr>
        <xdr:cNvCxnSpPr/>
      </xdr:nvCxnSpPr>
      <xdr:spPr>
        <a:xfrm>
          <a:off x="4949825" y="6120424"/>
          <a:ext cx="9525" cy="226401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283076</xdr:colOff>
      <xdr:row>27</xdr:row>
      <xdr:rowOff>68263</xdr:rowOff>
    </xdr:from>
    <xdr:to>
      <xdr:col>17</xdr:col>
      <xdr:colOff>317897</xdr:colOff>
      <xdr:row>27</xdr:row>
      <xdr:rowOff>77307</xdr:rowOff>
    </xdr:to>
    <xdr:cxnSp macro="">
      <xdr:nvCxnSpPr>
        <xdr:cNvPr id="139" name="Straight Connector 138">
          <a:extLst>
            <a:ext uri="{FF2B5EF4-FFF2-40B4-BE49-F238E27FC236}">
              <a16:creationId xmlns:a16="http://schemas.microsoft.com/office/drawing/2014/main" id="{55FD5D6A-30FC-9C4B-B9C4-C0D222F4071B}"/>
            </a:ext>
          </a:extLst>
        </xdr:cNvPr>
        <xdr:cNvCxnSpPr/>
      </xdr:nvCxnSpPr>
      <xdr:spPr>
        <a:xfrm flipV="1">
          <a:off x="2556376" y="4195763"/>
          <a:ext cx="4784621" cy="904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238125</xdr:colOff>
      <xdr:row>27</xdr:row>
      <xdr:rowOff>66675</xdr:rowOff>
    </xdr:from>
    <xdr:to>
      <xdr:col>13</xdr:col>
      <xdr:colOff>276225</xdr:colOff>
      <xdr:row>36</xdr:row>
      <xdr:rowOff>76200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3A5844B7-DD11-3C4A-B2B6-DFA5DF2A10C1}"/>
            </a:ext>
          </a:extLst>
        </xdr:cNvPr>
        <xdr:cNvCxnSpPr/>
      </xdr:nvCxnSpPr>
      <xdr:spPr>
        <a:xfrm>
          <a:off x="5534025" y="4194175"/>
          <a:ext cx="38100" cy="138112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152400</xdr:colOff>
      <xdr:row>26</xdr:row>
      <xdr:rowOff>133350</xdr:rowOff>
    </xdr:from>
    <xdr:to>
      <xdr:col>6</xdr:col>
      <xdr:colOff>308959</xdr:colOff>
      <xdr:row>27</xdr:row>
      <xdr:rowOff>72063</xdr:rowOff>
    </xdr:to>
    <xdr:grpSp>
      <xdr:nvGrpSpPr>
        <xdr:cNvPr id="141" name="Group 140">
          <a:extLst>
            <a:ext uri="{FF2B5EF4-FFF2-40B4-BE49-F238E27FC236}">
              <a16:creationId xmlns:a16="http://schemas.microsoft.com/office/drawing/2014/main" id="{A22EDF66-A317-094D-AB62-D14B3EA4854F}"/>
            </a:ext>
          </a:extLst>
        </xdr:cNvPr>
        <xdr:cNvGrpSpPr/>
      </xdr:nvGrpSpPr>
      <xdr:grpSpPr>
        <a:xfrm>
          <a:off x="2425700" y="4108450"/>
          <a:ext cx="156559" cy="91113"/>
          <a:chOff x="12262141" y="2055842"/>
          <a:chExt cx="156559" cy="95595"/>
        </a:xfrm>
      </xdr:grpSpPr>
      <xdr:cxnSp macro="">
        <xdr:nvCxnSpPr>
          <xdr:cNvPr id="142" name="Straight Connector 141">
            <a:extLst>
              <a:ext uri="{FF2B5EF4-FFF2-40B4-BE49-F238E27FC236}">
                <a16:creationId xmlns:a16="http://schemas.microsoft.com/office/drawing/2014/main" id="{92518F4D-6153-E894-A6A5-782C7DD39DAF}"/>
              </a:ext>
            </a:extLst>
          </xdr:cNvPr>
          <xdr:cNvCxnSpPr/>
        </xdr:nvCxnSpPr>
        <xdr:spPr>
          <a:xfrm rot="5400000" flipH="1" flipV="1">
            <a:off x="12246988" y="2070995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3" name="Straight Connector 142">
            <a:extLst>
              <a:ext uri="{FF2B5EF4-FFF2-40B4-BE49-F238E27FC236}">
                <a16:creationId xmlns:a16="http://schemas.microsoft.com/office/drawing/2014/main" id="{248E1C4E-8096-8A94-A987-932BBF462A1E}"/>
              </a:ext>
            </a:extLst>
          </xdr:cNvPr>
          <xdr:cNvCxnSpPr/>
        </xdr:nvCxnSpPr>
        <xdr:spPr>
          <a:xfrm rot="5400000" flipH="1" flipV="1">
            <a:off x="12291150" y="2071341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4" name="Straight Connector 143">
            <a:extLst>
              <a:ext uri="{FF2B5EF4-FFF2-40B4-BE49-F238E27FC236}">
                <a16:creationId xmlns:a16="http://schemas.microsoft.com/office/drawing/2014/main" id="{E994105A-68D6-8810-CD22-DF4BD476F128}"/>
              </a:ext>
            </a:extLst>
          </xdr:cNvPr>
          <xdr:cNvCxnSpPr/>
        </xdr:nvCxnSpPr>
        <xdr:spPr>
          <a:xfrm rot="5400000" flipH="1" flipV="1">
            <a:off x="12338603" y="2071168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66675</xdr:colOff>
      <xdr:row>27</xdr:row>
      <xdr:rowOff>28575</xdr:rowOff>
    </xdr:from>
    <xdr:to>
      <xdr:col>9</xdr:col>
      <xdr:colOff>223234</xdr:colOff>
      <xdr:row>27</xdr:row>
      <xdr:rowOff>119688</xdr:rowOff>
    </xdr:to>
    <xdr:grpSp>
      <xdr:nvGrpSpPr>
        <xdr:cNvPr id="145" name="Group 144">
          <a:extLst>
            <a:ext uri="{FF2B5EF4-FFF2-40B4-BE49-F238E27FC236}">
              <a16:creationId xmlns:a16="http://schemas.microsoft.com/office/drawing/2014/main" id="{1C75B08B-D562-094B-A893-D7133D01922A}"/>
            </a:ext>
          </a:extLst>
        </xdr:cNvPr>
        <xdr:cNvGrpSpPr/>
      </xdr:nvGrpSpPr>
      <xdr:grpSpPr>
        <a:xfrm>
          <a:off x="3635375" y="4156075"/>
          <a:ext cx="156559" cy="91113"/>
          <a:chOff x="12262141" y="2055842"/>
          <a:chExt cx="156559" cy="95595"/>
        </a:xfrm>
      </xdr:grpSpPr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90A9C04D-0624-1906-5381-69A78AFDC51C}"/>
              </a:ext>
            </a:extLst>
          </xdr:cNvPr>
          <xdr:cNvCxnSpPr/>
        </xdr:nvCxnSpPr>
        <xdr:spPr>
          <a:xfrm rot="5400000" flipH="1" flipV="1">
            <a:off x="12246988" y="2070995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146">
            <a:extLst>
              <a:ext uri="{FF2B5EF4-FFF2-40B4-BE49-F238E27FC236}">
                <a16:creationId xmlns:a16="http://schemas.microsoft.com/office/drawing/2014/main" id="{FBEC9721-C9AE-A89D-C008-8F7BC8A5DE0B}"/>
              </a:ext>
            </a:extLst>
          </xdr:cNvPr>
          <xdr:cNvCxnSpPr/>
        </xdr:nvCxnSpPr>
        <xdr:spPr>
          <a:xfrm rot="5400000" flipH="1" flipV="1">
            <a:off x="12291150" y="2071341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Connector 147">
            <a:extLst>
              <a:ext uri="{FF2B5EF4-FFF2-40B4-BE49-F238E27FC236}">
                <a16:creationId xmlns:a16="http://schemas.microsoft.com/office/drawing/2014/main" id="{1CA7716B-9DAD-FAEC-6AD8-4A709B1A1FBA}"/>
              </a:ext>
            </a:extLst>
          </xdr:cNvPr>
          <xdr:cNvCxnSpPr/>
        </xdr:nvCxnSpPr>
        <xdr:spPr>
          <a:xfrm rot="5400000" flipH="1" flipV="1">
            <a:off x="12338603" y="2071168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57150</xdr:colOff>
      <xdr:row>27</xdr:row>
      <xdr:rowOff>19050</xdr:rowOff>
    </xdr:from>
    <xdr:to>
      <xdr:col>16</xdr:col>
      <xdr:colOff>213709</xdr:colOff>
      <xdr:row>27</xdr:row>
      <xdr:rowOff>110163</xdr:rowOff>
    </xdr:to>
    <xdr:grpSp>
      <xdr:nvGrpSpPr>
        <xdr:cNvPr id="149" name="Group 148">
          <a:extLst>
            <a:ext uri="{FF2B5EF4-FFF2-40B4-BE49-F238E27FC236}">
              <a16:creationId xmlns:a16="http://schemas.microsoft.com/office/drawing/2014/main" id="{DDB687D7-52D9-9548-B257-C2EDAD9A6081}"/>
            </a:ext>
          </a:extLst>
        </xdr:cNvPr>
        <xdr:cNvGrpSpPr/>
      </xdr:nvGrpSpPr>
      <xdr:grpSpPr>
        <a:xfrm>
          <a:off x="6648450" y="4146550"/>
          <a:ext cx="156559" cy="91113"/>
          <a:chOff x="12262141" y="2055842"/>
          <a:chExt cx="156559" cy="95595"/>
        </a:xfrm>
      </xdr:grpSpPr>
      <xdr:cxnSp macro="">
        <xdr:nvCxnSpPr>
          <xdr:cNvPr id="150" name="Straight Connector 149">
            <a:extLst>
              <a:ext uri="{FF2B5EF4-FFF2-40B4-BE49-F238E27FC236}">
                <a16:creationId xmlns:a16="http://schemas.microsoft.com/office/drawing/2014/main" id="{FF620FBC-0158-5BEF-CF5F-876EFE17F8D0}"/>
              </a:ext>
            </a:extLst>
          </xdr:cNvPr>
          <xdr:cNvCxnSpPr/>
        </xdr:nvCxnSpPr>
        <xdr:spPr>
          <a:xfrm rot="5400000" flipH="1" flipV="1">
            <a:off x="12246988" y="2070995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FDE70988-D5DA-EA76-EEFB-6550D35F80A4}"/>
              </a:ext>
            </a:extLst>
          </xdr:cNvPr>
          <xdr:cNvCxnSpPr/>
        </xdr:nvCxnSpPr>
        <xdr:spPr>
          <a:xfrm rot="5400000" flipH="1" flipV="1">
            <a:off x="12291150" y="2071341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Connector 151">
            <a:extLst>
              <a:ext uri="{FF2B5EF4-FFF2-40B4-BE49-F238E27FC236}">
                <a16:creationId xmlns:a16="http://schemas.microsoft.com/office/drawing/2014/main" id="{CB78FE9D-A0FD-D813-676F-2BA2434F386E}"/>
              </a:ext>
            </a:extLst>
          </xdr:cNvPr>
          <xdr:cNvCxnSpPr/>
        </xdr:nvCxnSpPr>
        <xdr:spPr>
          <a:xfrm rot="5400000" flipH="1" flipV="1">
            <a:off x="12338603" y="2071168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204173</xdr:colOff>
      <xdr:row>33</xdr:row>
      <xdr:rowOff>53002</xdr:rowOff>
    </xdr:from>
    <xdr:to>
      <xdr:col>13</xdr:col>
      <xdr:colOff>295286</xdr:colOff>
      <xdr:row>34</xdr:row>
      <xdr:rowOff>57161</xdr:rowOff>
    </xdr:to>
    <xdr:grpSp>
      <xdr:nvGrpSpPr>
        <xdr:cNvPr id="153" name="Group 152">
          <a:extLst>
            <a:ext uri="{FF2B5EF4-FFF2-40B4-BE49-F238E27FC236}">
              <a16:creationId xmlns:a16="http://schemas.microsoft.com/office/drawing/2014/main" id="{21452F05-CC35-9B4F-BD54-6F4B09A2190A}"/>
            </a:ext>
          </a:extLst>
        </xdr:cNvPr>
        <xdr:cNvGrpSpPr/>
      </xdr:nvGrpSpPr>
      <xdr:grpSpPr>
        <a:xfrm rot="4197433">
          <a:off x="5467350" y="5127625"/>
          <a:ext cx="156559" cy="91113"/>
          <a:chOff x="12262141" y="2055842"/>
          <a:chExt cx="156559" cy="95595"/>
        </a:xfrm>
      </xdr:grpSpPr>
      <xdr:cxnSp macro="">
        <xdr:nvCxnSpPr>
          <xdr:cNvPr id="154" name="Straight Connector 153">
            <a:extLst>
              <a:ext uri="{FF2B5EF4-FFF2-40B4-BE49-F238E27FC236}">
                <a16:creationId xmlns:a16="http://schemas.microsoft.com/office/drawing/2014/main" id="{3900961B-5EDB-6331-4363-B64A4E534F6E}"/>
              </a:ext>
            </a:extLst>
          </xdr:cNvPr>
          <xdr:cNvCxnSpPr/>
        </xdr:nvCxnSpPr>
        <xdr:spPr>
          <a:xfrm rot="5400000" flipH="1" flipV="1">
            <a:off x="12246988" y="2070995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154">
            <a:extLst>
              <a:ext uri="{FF2B5EF4-FFF2-40B4-BE49-F238E27FC236}">
                <a16:creationId xmlns:a16="http://schemas.microsoft.com/office/drawing/2014/main" id="{4AA23A33-67C3-46E4-DDBB-84614F00BF43}"/>
              </a:ext>
            </a:extLst>
          </xdr:cNvPr>
          <xdr:cNvCxnSpPr/>
        </xdr:nvCxnSpPr>
        <xdr:spPr>
          <a:xfrm rot="5400000" flipH="1" flipV="1">
            <a:off x="12291150" y="2071341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6" name="Straight Connector 155">
            <a:extLst>
              <a:ext uri="{FF2B5EF4-FFF2-40B4-BE49-F238E27FC236}">
                <a16:creationId xmlns:a16="http://schemas.microsoft.com/office/drawing/2014/main" id="{91C41B87-FCDF-6FB6-FF8A-B1293A6AF77C}"/>
              </a:ext>
            </a:extLst>
          </xdr:cNvPr>
          <xdr:cNvCxnSpPr/>
        </xdr:nvCxnSpPr>
        <xdr:spPr>
          <a:xfrm rot="5400000" flipH="1" flipV="1">
            <a:off x="12338603" y="2071168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327998</xdr:colOff>
      <xdr:row>37</xdr:row>
      <xdr:rowOff>81577</xdr:rowOff>
    </xdr:from>
    <xdr:to>
      <xdr:col>13</xdr:col>
      <xdr:colOff>38111</xdr:colOff>
      <xdr:row>38</xdr:row>
      <xdr:rowOff>76211</xdr:rowOff>
    </xdr:to>
    <xdr:grpSp>
      <xdr:nvGrpSpPr>
        <xdr:cNvPr id="157" name="Group 156">
          <a:extLst>
            <a:ext uri="{FF2B5EF4-FFF2-40B4-BE49-F238E27FC236}">
              <a16:creationId xmlns:a16="http://schemas.microsoft.com/office/drawing/2014/main" id="{97D54361-2210-CF45-8EC9-694F192527DD}"/>
            </a:ext>
          </a:extLst>
        </xdr:cNvPr>
        <xdr:cNvGrpSpPr/>
      </xdr:nvGrpSpPr>
      <xdr:grpSpPr>
        <a:xfrm rot="18247698">
          <a:off x="5189538" y="5735637"/>
          <a:ext cx="147034" cy="141913"/>
          <a:chOff x="12262141" y="2055842"/>
          <a:chExt cx="156559" cy="95595"/>
        </a:xfrm>
      </xdr:grpSpPr>
      <xdr:cxnSp macro="">
        <xdr:nvCxnSpPr>
          <xdr:cNvPr id="158" name="Straight Connector 157">
            <a:extLst>
              <a:ext uri="{FF2B5EF4-FFF2-40B4-BE49-F238E27FC236}">
                <a16:creationId xmlns:a16="http://schemas.microsoft.com/office/drawing/2014/main" id="{B77046BF-6F8B-B9C7-D306-3B60E438D260}"/>
              </a:ext>
            </a:extLst>
          </xdr:cNvPr>
          <xdr:cNvCxnSpPr/>
        </xdr:nvCxnSpPr>
        <xdr:spPr>
          <a:xfrm rot="5400000" flipH="1" flipV="1">
            <a:off x="12246988" y="2070995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9" name="Straight Connector 158">
            <a:extLst>
              <a:ext uri="{FF2B5EF4-FFF2-40B4-BE49-F238E27FC236}">
                <a16:creationId xmlns:a16="http://schemas.microsoft.com/office/drawing/2014/main" id="{600400CE-4AF5-53DA-24B5-A33592955038}"/>
              </a:ext>
            </a:extLst>
          </xdr:cNvPr>
          <xdr:cNvCxnSpPr/>
        </xdr:nvCxnSpPr>
        <xdr:spPr>
          <a:xfrm rot="5400000" flipH="1" flipV="1">
            <a:off x="12291150" y="2071341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0" name="Straight Connector 159">
            <a:extLst>
              <a:ext uri="{FF2B5EF4-FFF2-40B4-BE49-F238E27FC236}">
                <a16:creationId xmlns:a16="http://schemas.microsoft.com/office/drawing/2014/main" id="{F645D932-2411-872C-FBE1-804CE5DF5FEB}"/>
              </a:ext>
            </a:extLst>
          </xdr:cNvPr>
          <xdr:cNvCxnSpPr/>
        </xdr:nvCxnSpPr>
        <xdr:spPr>
          <a:xfrm rot="5400000" flipH="1" flipV="1">
            <a:off x="12338603" y="2071168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57150</xdr:colOff>
      <xdr:row>27</xdr:row>
      <xdr:rowOff>19050</xdr:rowOff>
    </xdr:from>
    <xdr:to>
      <xdr:col>8</xdr:col>
      <xdr:colOff>213709</xdr:colOff>
      <xdr:row>27</xdr:row>
      <xdr:rowOff>110163</xdr:rowOff>
    </xdr:to>
    <xdr:grpSp>
      <xdr:nvGrpSpPr>
        <xdr:cNvPr id="161" name="Group 160">
          <a:extLst>
            <a:ext uri="{FF2B5EF4-FFF2-40B4-BE49-F238E27FC236}">
              <a16:creationId xmlns:a16="http://schemas.microsoft.com/office/drawing/2014/main" id="{9F08309C-EF70-774E-83E6-DD78FF63B3C6}"/>
            </a:ext>
          </a:extLst>
        </xdr:cNvPr>
        <xdr:cNvGrpSpPr/>
      </xdr:nvGrpSpPr>
      <xdr:grpSpPr>
        <a:xfrm>
          <a:off x="3194050" y="4146550"/>
          <a:ext cx="156559" cy="91113"/>
          <a:chOff x="12262141" y="2055842"/>
          <a:chExt cx="156559" cy="95595"/>
        </a:xfrm>
      </xdr:grpSpPr>
      <xdr:cxnSp macro="">
        <xdr:nvCxnSpPr>
          <xdr:cNvPr id="162" name="Straight Connector 161">
            <a:extLst>
              <a:ext uri="{FF2B5EF4-FFF2-40B4-BE49-F238E27FC236}">
                <a16:creationId xmlns:a16="http://schemas.microsoft.com/office/drawing/2014/main" id="{0E54CE6A-52B7-31E7-C32E-5174B476A19B}"/>
              </a:ext>
            </a:extLst>
          </xdr:cNvPr>
          <xdr:cNvCxnSpPr/>
        </xdr:nvCxnSpPr>
        <xdr:spPr>
          <a:xfrm rot="5400000" flipH="1" flipV="1">
            <a:off x="12246988" y="2070995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3" name="Straight Connector 162">
            <a:extLst>
              <a:ext uri="{FF2B5EF4-FFF2-40B4-BE49-F238E27FC236}">
                <a16:creationId xmlns:a16="http://schemas.microsoft.com/office/drawing/2014/main" id="{117C25BA-F893-3A6A-9A06-BC5BA297EE50}"/>
              </a:ext>
            </a:extLst>
          </xdr:cNvPr>
          <xdr:cNvCxnSpPr/>
        </xdr:nvCxnSpPr>
        <xdr:spPr>
          <a:xfrm rot="5400000" flipH="1" flipV="1">
            <a:off x="12291150" y="2071341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4" name="Straight Connector 163">
            <a:extLst>
              <a:ext uri="{FF2B5EF4-FFF2-40B4-BE49-F238E27FC236}">
                <a16:creationId xmlns:a16="http://schemas.microsoft.com/office/drawing/2014/main" id="{64F5D136-A268-09B6-B967-377272FFAAA8}"/>
              </a:ext>
            </a:extLst>
          </xdr:cNvPr>
          <xdr:cNvCxnSpPr/>
        </xdr:nvCxnSpPr>
        <xdr:spPr>
          <a:xfrm rot="5400000" flipH="1" flipV="1">
            <a:off x="12338603" y="2071168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57150</xdr:colOff>
      <xdr:row>27</xdr:row>
      <xdr:rowOff>28575</xdr:rowOff>
    </xdr:from>
    <xdr:to>
      <xdr:col>10</xdr:col>
      <xdr:colOff>213709</xdr:colOff>
      <xdr:row>27</xdr:row>
      <xdr:rowOff>119688</xdr:rowOff>
    </xdr:to>
    <xdr:grpSp>
      <xdr:nvGrpSpPr>
        <xdr:cNvPr id="165" name="Group 164">
          <a:extLst>
            <a:ext uri="{FF2B5EF4-FFF2-40B4-BE49-F238E27FC236}">
              <a16:creationId xmlns:a16="http://schemas.microsoft.com/office/drawing/2014/main" id="{21343233-DC9F-DD47-BE6E-2707EAC834D3}"/>
            </a:ext>
          </a:extLst>
        </xdr:cNvPr>
        <xdr:cNvGrpSpPr/>
      </xdr:nvGrpSpPr>
      <xdr:grpSpPr>
        <a:xfrm>
          <a:off x="4057650" y="4156075"/>
          <a:ext cx="156559" cy="91113"/>
          <a:chOff x="12262141" y="2055842"/>
          <a:chExt cx="156559" cy="95595"/>
        </a:xfrm>
      </xdr:grpSpPr>
      <xdr:cxnSp macro="">
        <xdr:nvCxnSpPr>
          <xdr:cNvPr id="166" name="Straight Connector 165">
            <a:extLst>
              <a:ext uri="{FF2B5EF4-FFF2-40B4-BE49-F238E27FC236}">
                <a16:creationId xmlns:a16="http://schemas.microsoft.com/office/drawing/2014/main" id="{D4F27611-BAAA-30FA-8233-06488B828C87}"/>
              </a:ext>
            </a:extLst>
          </xdr:cNvPr>
          <xdr:cNvCxnSpPr/>
        </xdr:nvCxnSpPr>
        <xdr:spPr>
          <a:xfrm rot="5400000" flipH="1" flipV="1">
            <a:off x="12246988" y="2070995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7" name="Straight Connector 166">
            <a:extLst>
              <a:ext uri="{FF2B5EF4-FFF2-40B4-BE49-F238E27FC236}">
                <a16:creationId xmlns:a16="http://schemas.microsoft.com/office/drawing/2014/main" id="{975C3DA2-EED7-256F-7ED3-E989DCA4ED8A}"/>
              </a:ext>
            </a:extLst>
          </xdr:cNvPr>
          <xdr:cNvCxnSpPr/>
        </xdr:nvCxnSpPr>
        <xdr:spPr>
          <a:xfrm rot="5400000" flipH="1" flipV="1">
            <a:off x="12291150" y="2071341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8" name="Straight Connector 167">
            <a:extLst>
              <a:ext uri="{FF2B5EF4-FFF2-40B4-BE49-F238E27FC236}">
                <a16:creationId xmlns:a16="http://schemas.microsoft.com/office/drawing/2014/main" id="{414BC087-4834-F0E5-B2A0-EF851E42BFD3}"/>
              </a:ext>
            </a:extLst>
          </xdr:cNvPr>
          <xdr:cNvCxnSpPr/>
        </xdr:nvCxnSpPr>
        <xdr:spPr>
          <a:xfrm rot="5400000" flipH="1" flipV="1">
            <a:off x="12338603" y="2071168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19050</xdr:colOff>
      <xdr:row>27</xdr:row>
      <xdr:rowOff>19050</xdr:rowOff>
    </xdr:from>
    <xdr:to>
      <xdr:col>11</xdr:col>
      <xdr:colOff>175609</xdr:colOff>
      <xdr:row>27</xdr:row>
      <xdr:rowOff>110163</xdr:rowOff>
    </xdr:to>
    <xdr:grpSp>
      <xdr:nvGrpSpPr>
        <xdr:cNvPr id="169" name="Group 168">
          <a:extLst>
            <a:ext uri="{FF2B5EF4-FFF2-40B4-BE49-F238E27FC236}">
              <a16:creationId xmlns:a16="http://schemas.microsoft.com/office/drawing/2014/main" id="{0FDAFFCE-800D-0A49-94FE-D43B6A1C8C0E}"/>
            </a:ext>
          </a:extLst>
        </xdr:cNvPr>
        <xdr:cNvGrpSpPr/>
      </xdr:nvGrpSpPr>
      <xdr:grpSpPr>
        <a:xfrm>
          <a:off x="4451350" y="4146550"/>
          <a:ext cx="156559" cy="91113"/>
          <a:chOff x="12262141" y="2055842"/>
          <a:chExt cx="156559" cy="95595"/>
        </a:xfrm>
      </xdr:grpSpPr>
      <xdr:cxnSp macro="">
        <xdr:nvCxnSpPr>
          <xdr:cNvPr id="170" name="Straight Connector 169">
            <a:extLst>
              <a:ext uri="{FF2B5EF4-FFF2-40B4-BE49-F238E27FC236}">
                <a16:creationId xmlns:a16="http://schemas.microsoft.com/office/drawing/2014/main" id="{59CE4131-2747-14B0-EE15-6067A5667637}"/>
              </a:ext>
            </a:extLst>
          </xdr:cNvPr>
          <xdr:cNvCxnSpPr/>
        </xdr:nvCxnSpPr>
        <xdr:spPr>
          <a:xfrm rot="5400000" flipH="1" flipV="1">
            <a:off x="12246988" y="2070995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1" name="Straight Connector 170">
            <a:extLst>
              <a:ext uri="{FF2B5EF4-FFF2-40B4-BE49-F238E27FC236}">
                <a16:creationId xmlns:a16="http://schemas.microsoft.com/office/drawing/2014/main" id="{F8DA2B1D-A4EA-0C19-B812-D3B1590FDF28}"/>
              </a:ext>
            </a:extLst>
          </xdr:cNvPr>
          <xdr:cNvCxnSpPr/>
        </xdr:nvCxnSpPr>
        <xdr:spPr>
          <a:xfrm rot="5400000" flipH="1" flipV="1">
            <a:off x="12291150" y="2071341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2" name="Straight Connector 171">
            <a:extLst>
              <a:ext uri="{FF2B5EF4-FFF2-40B4-BE49-F238E27FC236}">
                <a16:creationId xmlns:a16="http://schemas.microsoft.com/office/drawing/2014/main" id="{84DB34A6-B643-E506-FDBB-342F96DFFAE2}"/>
              </a:ext>
            </a:extLst>
          </xdr:cNvPr>
          <xdr:cNvCxnSpPr/>
        </xdr:nvCxnSpPr>
        <xdr:spPr>
          <a:xfrm rot="5400000" flipH="1" flipV="1">
            <a:off x="12338603" y="2071168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361950</xdr:colOff>
      <xdr:row>27</xdr:row>
      <xdr:rowOff>28575</xdr:rowOff>
    </xdr:from>
    <xdr:to>
      <xdr:col>13</xdr:col>
      <xdr:colOff>137509</xdr:colOff>
      <xdr:row>27</xdr:row>
      <xdr:rowOff>119688</xdr:rowOff>
    </xdr:to>
    <xdr:grpSp>
      <xdr:nvGrpSpPr>
        <xdr:cNvPr id="173" name="Group 172">
          <a:extLst>
            <a:ext uri="{FF2B5EF4-FFF2-40B4-BE49-F238E27FC236}">
              <a16:creationId xmlns:a16="http://schemas.microsoft.com/office/drawing/2014/main" id="{132161F9-2DB3-CC44-B73B-8B7C29110284}"/>
            </a:ext>
          </a:extLst>
        </xdr:cNvPr>
        <xdr:cNvGrpSpPr/>
      </xdr:nvGrpSpPr>
      <xdr:grpSpPr>
        <a:xfrm>
          <a:off x="5226050" y="4156075"/>
          <a:ext cx="207359" cy="91113"/>
          <a:chOff x="12262141" y="2055842"/>
          <a:chExt cx="156559" cy="95595"/>
        </a:xfrm>
      </xdr:grpSpPr>
      <xdr:cxnSp macro="">
        <xdr:nvCxnSpPr>
          <xdr:cNvPr id="174" name="Straight Connector 173">
            <a:extLst>
              <a:ext uri="{FF2B5EF4-FFF2-40B4-BE49-F238E27FC236}">
                <a16:creationId xmlns:a16="http://schemas.microsoft.com/office/drawing/2014/main" id="{9CAA5A85-1936-AE09-4D27-192E57A713EB}"/>
              </a:ext>
            </a:extLst>
          </xdr:cNvPr>
          <xdr:cNvCxnSpPr/>
        </xdr:nvCxnSpPr>
        <xdr:spPr>
          <a:xfrm rot="5400000" flipH="1" flipV="1">
            <a:off x="12246988" y="2070995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174">
            <a:extLst>
              <a:ext uri="{FF2B5EF4-FFF2-40B4-BE49-F238E27FC236}">
                <a16:creationId xmlns:a16="http://schemas.microsoft.com/office/drawing/2014/main" id="{FF2BAA17-19D0-FC06-0B0B-1A87C238354C}"/>
              </a:ext>
            </a:extLst>
          </xdr:cNvPr>
          <xdr:cNvCxnSpPr/>
        </xdr:nvCxnSpPr>
        <xdr:spPr>
          <a:xfrm rot="5400000" flipH="1" flipV="1">
            <a:off x="12291150" y="2071341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6" name="Straight Connector 175">
            <a:extLst>
              <a:ext uri="{FF2B5EF4-FFF2-40B4-BE49-F238E27FC236}">
                <a16:creationId xmlns:a16="http://schemas.microsoft.com/office/drawing/2014/main" id="{77B776D3-4668-E7B2-3141-2813D7851997}"/>
              </a:ext>
            </a:extLst>
          </xdr:cNvPr>
          <xdr:cNvCxnSpPr/>
        </xdr:nvCxnSpPr>
        <xdr:spPr>
          <a:xfrm rot="5400000" flipH="1" flipV="1">
            <a:off x="12338603" y="2071168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342900</xdr:colOff>
      <xdr:row>27</xdr:row>
      <xdr:rowOff>19050</xdr:rowOff>
    </xdr:from>
    <xdr:to>
      <xdr:col>14</xdr:col>
      <xdr:colOff>118459</xdr:colOff>
      <xdr:row>27</xdr:row>
      <xdr:rowOff>110163</xdr:rowOff>
    </xdr:to>
    <xdr:grpSp>
      <xdr:nvGrpSpPr>
        <xdr:cNvPr id="177" name="Group 176">
          <a:extLst>
            <a:ext uri="{FF2B5EF4-FFF2-40B4-BE49-F238E27FC236}">
              <a16:creationId xmlns:a16="http://schemas.microsoft.com/office/drawing/2014/main" id="{23DA0676-86EC-F342-9F56-2D5A3FF40A9D}"/>
            </a:ext>
          </a:extLst>
        </xdr:cNvPr>
        <xdr:cNvGrpSpPr/>
      </xdr:nvGrpSpPr>
      <xdr:grpSpPr>
        <a:xfrm>
          <a:off x="5638800" y="4146550"/>
          <a:ext cx="207359" cy="91113"/>
          <a:chOff x="12262141" y="2055842"/>
          <a:chExt cx="156559" cy="95595"/>
        </a:xfrm>
      </xdr:grpSpPr>
      <xdr:cxnSp macro="">
        <xdr:nvCxnSpPr>
          <xdr:cNvPr id="178" name="Straight Connector 177">
            <a:extLst>
              <a:ext uri="{FF2B5EF4-FFF2-40B4-BE49-F238E27FC236}">
                <a16:creationId xmlns:a16="http://schemas.microsoft.com/office/drawing/2014/main" id="{06F7BA38-DC07-C86F-7E21-776480EC50A4}"/>
              </a:ext>
            </a:extLst>
          </xdr:cNvPr>
          <xdr:cNvCxnSpPr/>
        </xdr:nvCxnSpPr>
        <xdr:spPr>
          <a:xfrm rot="5400000" flipH="1" flipV="1">
            <a:off x="12246988" y="2070995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178">
            <a:extLst>
              <a:ext uri="{FF2B5EF4-FFF2-40B4-BE49-F238E27FC236}">
                <a16:creationId xmlns:a16="http://schemas.microsoft.com/office/drawing/2014/main" id="{33B5676F-A35F-4CCB-596B-856F54791CAC}"/>
              </a:ext>
            </a:extLst>
          </xdr:cNvPr>
          <xdr:cNvCxnSpPr/>
        </xdr:nvCxnSpPr>
        <xdr:spPr>
          <a:xfrm rot="5400000" flipH="1" flipV="1">
            <a:off x="12291150" y="2071341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179">
            <a:extLst>
              <a:ext uri="{FF2B5EF4-FFF2-40B4-BE49-F238E27FC236}">
                <a16:creationId xmlns:a16="http://schemas.microsoft.com/office/drawing/2014/main" id="{896F8F3A-7D36-DCC2-6C31-DF22BAB3DCED}"/>
              </a:ext>
            </a:extLst>
          </xdr:cNvPr>
          <xdr:cNvCxnSpPr/>
        </xdr:nvCxnSpPr>
        <xdr:spPr>
          <a:xfrm rot="5400000" flipH="1" flipV="1">
            <a:off x="12338603" y="2071168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333375</xdr:colOff>
      <xdr:row>27</xdr:row>
      <xdr:rowOff>19050</xdr:rowOff>
    </xdr:from>
    <xdr:to>
      <xdr:col>15</xdr:col>
      <xdr:colOff>108934</xdr:colOff>
      <xdr:row>27</xdr:row>
      <xdr:rowOff>110163</xdr:rowOff>
    </xdr:to>
    <xdr:grpSp>
      <xdr:nvGrpSpPr>
        <xdr:cNvPr id="181" name="Group 180">
          <a:extLst>
            <a:ext uri="{FF2B5EF4-FFF2-40B4-BE49-F238E27FC236}">
              <a16:creationId xmlns:a16="http://schemas.microsoft.com/office/drawing/2014/main" id="{5ADF5E1D-588A-6649-BA03-D1786FBD9E28}"/>
            </a:ext>
          </a:extLst>
        </xdr:cNvPr>
        <xdr:cNvGrpSpPr/>
      </xdr:nvGrpSpPr>
      <xdr:grpSpPr>
        <a:xfrm>
          <a:off x="6061075" y="4146550"/>
          <a:ext cx="207359" cy="91113"/>
          <a:chOff x="12262141" y="2055842"/>
          <a:chExt cx="156559" cy="95595"/>
        </a:xfrm>
      </xdr:grpSpPr>
      <xdr:cxnSp macro="">
        <xdr:nvCxnSpPr>
          <xdr:cNvPr id="182" name="Straight Connector 181">
            <a:extLst>
              <a:ext uri="{FF2B5EF4-FFF2-40B4-BE49-F238E27FC236}">
                <a16:creationId xmlns:a16="http://schemas.microsoft.com/office/drawing/2014/main" id="{0CE0D35F-EB1C-4130-1A38-A71852CE12CD}"/>
              </a:ext>
            </a:extLst>
          </xdr:cNvPr>
          <xdr:cNvCxnSpPr/>
        </xdr:nvCxnSpPr>
        <xdr:spPr>
          <a:xfrm rot="5400000" flipH="1" flipV="1">
            <a:off x="12246988" y="2070995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182">
            <a:extLst>
              <a:ext uri="{FF2B5EF4-FFF2-40B4-BE49-F238E27FC236}">
                <a16:creationId xmlns:a16="http://schemas.microsoft.com/office/drawing/2014/main" id="{97BA559C-C209-A9DC-0875-645231765AEE}"/>
              </a:ext>
            </a:extLst>
          </xdr:cNvPr>
          <xdr:cNvCxnSpPr/>
        </xdr:nvCxnSpPr>
        <xdr:spPr>
          <a:xfrm rot="5400000" flipH="1" flipV="1">
            <a:off x="12291150" y="2071341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183">
            <a:extLst>
              <a:ext uri="{FF2B5EF4-FFF2-40B4-BE49-F238E27FC236}">
                <a16:creationId xmlns:a16="http://schemas.microsoft.com/office/drawing/2014/main" id="{22635D35-945D-AD5A-FEEF-09D319A6BFEE}"/>
              </a:ext>
            </a:extLst>
          </xdr:cNvPr>
          <xdr:cNvCxnSpPr/>
        </xdr:nvCxnSpPr>
        <xdr:spPr>
          <a:xfrm rot="5400000" flipH="1" flipV="1">
            <a:off x="12338603" y="2071168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371475</xdr:colOff>
      <xdr:row>27</xdr:row>
      <xdr:rowOff>19050</xdr:rowOff>
    </xdr:from>
    <xdr:to>
      <xdr:col>12</xdr:col>
      <xdr:colOff>147034</xdr:colOff>
      <xdr:row>27</xdr:row>
      <xdr:rowOff>110163</xdr:rowOff>
    </xdr:to>
    <xdr:grpSp>
      <xdr:nvGrpSpPr>
        <xdr:cNvPr id="185" name="Group 184">
          <a:extLst>
            <a:ext uri="{FF2B5EF4-FFF2-40B4-BE49-F238E27FC236}">
              <a16:creationId xmlns:a16="http://schemas.microsoft.com/office/drawing/2014/main" id="{D384FBF1-1350-2943-B294-9B6D9D675E51}"/>
            </a:ext>
          </a:extLst>
        </xdr:cNvPr>
        <xdr:cNvGrpSpPr/>
      </xdr:nvGrpSpPr>
      <xdr:grpSpPr>
        <a:xfrm>
          <a:off x="4803775" y="4146550"/>
          <a:ext cx="207359" cy="91113"/>
          <a:chOff x="12262141" y="2055842"/>
          <a:chExt cx="156559" cy="95595"/>
        </a:xfrm>
      </xdr:grpSpPr>
      <xdr:cxnSp macro="">
        <xdr:nvCxnSpPr>
          <xdr:cNvPr id="186" name="Straight Connector 185">
            <a:extLst>
              <a:ext uri="{FF2B5EF4-FFF2-40B4-BE49-F238E27FC236}">
                <a16:creationId xmlns:a16="http://schemas.microsoft.com/office/drawing/2014/main" id="{BF09854B-861D-19E6-6C40-DA111E770B83}"/>
              </a:ext>
            </a:extLst>
          </xdr:cNvPr>
          <xdr:cNvCxnSpPr/>
        </xdr:nvCxnSpPr>
        <xdr:spPr>
          <a:xfrm rot="5400000" flipH="1" flipV="1">
            <a:off x="12246988" y="2070995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7" name="Straight Connector 186">
            <a:extLst>
              <a:ext uri="{FF2B5EF4-FFF2-40B4-BE49-F238E27FC236}">
                <a16:creationId xmlns:a16="http://schemas.microsoft.com/office/drawing/2014/main" id="{43C82561-E3DE-18D1-7830-094ED62B441F}"/>
              </a:ext>
            </a:extLst>
          </xdr:cNvPr>
          <xdr:cNvCxnSpPr/>
        </xdr:nvCxnSpPr>
        <xdr:spPr>
          <a:xfrm rot="5400000" flipH="1" flipV="1">
            <a:off x="12291150" y="2071341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187">
            <a:extLst>
              <a:ext uri="{FF2B5EF4-FFF2-40B4-BE49-F238E27FC236}">
                <a16:creationId xmlns:a16="http://schemas.microsoft.com/office/drawing/2014/main" id="{B822B76F-9514-70AC-8D8D-B00C8C0E4604}"/>
              </a:ext>
            </a:extLst>
          </xdr:cNvPr>
          <xdr:cNvCxnSpPr/>
        </xdr:nvCxnSpPr>
        <xdr:spPr>
          <a:xfrm rot="5400000" flipH="1" flipV="1">
            <a:off x="12338603" y="2071168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276225</xdr:colOff>
      <xdr:row>51</xdr:row>
      <xdr:rowOff>87924</xdr:rowOff>
    </xdr:from>
    <xdr:to>
      <xdr:col>17</xdr:col>
      <xdr:colOff>133350</xdr:colOff>
      <xdr:row>51</xdr:row>
      <xdr:rowOff>114300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DD631BF0-68BC-B647-BF4E-D13DD070F152}"/>
            </a:ext>
          </a:extLst>
        </xdr:cNvPr>
        <xdr:cNvCxnSpPr/>
      </xdr:nvCxnSpPr>
      <xdr:spPr>
        <a:xfrm>
          <a:off x="6867525" y="7873024"/>
          <a:ext cx="288925" cy="2637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314325</xdr:colOff>
      <xdr:row>52</xdr:row>
      <xdr:rowOff>0</xdr:rowOff>
    </xdr:from>
    <xdr:to>
      <xdr:col>16</xdr:col>
      <xdr:colOff>179855</xdr:colOff>
      <xdr:row>53</xdr:row>
      <xdr:rowOff>75448</xdr:rowOff>
    </xdr:to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EE9851E2-043E-C847-852B-7A6AFB51AED2}"/>
            </a:ext>
          </a:extLst>
        </xdr:cNvPr>
        <xdr:cNvSpPr txBox="1"/>
      </xdr:nvSpPr>
      <xdr:spPr>
        <a:xfrm>
          <a:off x="6042025" y="7937500"/>
          <a:ext cx="729130" cy="2278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aseline="0">
              <a:solidFill>
                <a:srgbClr val="FF0000"/>
              </a:solidFill>
            </a:rPr>
            <a:t>60 m</a:t>
          </a:r>
        </a:p>
      </xdr:txBody>
    </xdr:sp>
    <xdr:clientData/>
  </xdr:twoCellAnchor>
  <xdr:twoCellAnchor>
    <xdr:from>
      <xdr:col>9</xdr:col>
      <xdr:colOff>371475</xdr:colOff>
      <xdr:row>42</xdr:row>
      <xdr:rowOff>57150</xdr:rowOff>
    </xdr:from>
    <xdr:to>
      <xdr:col>12</xdr:col>
      <xdr:colOff>114300</xdr:colOff>
      <xdr:row>45</xdr:row>
      <xdr:rowOff>38100</xdr:rowOff>
    </xdr:to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81BE2FDE-F9A2-3743-A6A7-C284087DAF15}"/>
            </a:ext>
          </a:extLst>
        </xdr:cNvPr>
        <xdr:cNvSpPr txBox="1"/>
      </xdr:nvSpPr>
      <xdr:spPr>
        <a:xfrm>
          <a:off x="3940175" y="6470650"/>
          <a:ext cx="1038225" cy="438150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 b="0" u="none">
              <a:solidFill>
                <a:srgbClr val="FF0000"/>
              </a:solidFill>
            </a:rPr>
            <a:t>1 C9-200</a:t>
          </a:r>
          <a:endParaRPr lang="en-US" sz="800" b="0" u="none" baseline="0">
            <a:solidFill>
              <a:srgbClr val="FF0000"/>
            </a:solidFill>
          </a:endParaRPr>
        </a:p>
        <a:p>
          <a:r>
            <a:rPr lang="en-US" sz="800" b="0" u="none" baseline="0">
              <a:solidFill>
                <a:srgbClr val="FF0000"/>
              </a:solidFill>
            </a:rPr>
            <a:t>1 CJ7-T</a:t>
          </a:r>
        </a:p>
        <a:p>
          <a:r>
            <a:rPr lang="en-US" sz="800" b="0" u="none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12</xdr:col>
      <xdr:colOff>165508</xdr:colOff>
      <xdr:row>36</xdr:row>
      <xdr:rowOff>9525</xdr:rowOff>
    </xdr:from>
    <xdr:to>
      <xdr:col>13</xdr:col>
      <xdr:colOff>276225</xdr:colOff>
      <xdr:row>39</xdr:row>
      <xdr:rowOff>68260</xdr:rowOff>
    </xdr:to>
    <xdr:cxnSp macro="">
      <xdr:nvCxnSpPr>
        <xdr:cNvPr id="192" name="Straight Connector 191">
          <a:extLst>
            <a:ext uri="{FF2B5EF4-FFF2-40B4-BE49-F238E27FC236}">
              <a16:creationId xmlns:a16="http://schemas.microsoft.com/office/drawing/2014/main" id="{987279ED-E142-2B47-9329-5AC0268E91ED}"/>
            </a:ext>
          </a:extLst>
        </xdr:cNvPr>
        <xdr:cNvCxnSpPr>
          <a:endCxn id="63" idx="7"/>
        </xdr:cNvCxnSpPr>
      </xdr:nvCxnSpPr>
      <xdr:spPr>
        <a:xfrm flipH="1">
          <a:off x="5029608" y="5508625"/>
          <a:ext cx="542517" cy="51593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200025</xdr:colOff>
      <xdr:row>49</xdr:row>
      <xdr:rowOff>76200</xdr:rowOff>
    </xdr:from>
    <xdr:to>
      <xdr:col>18</xdr:col>
      <xdr:colOff>226033</xdr:colOff>
      <xdr:row>51</xdr:row>
      <xdr:rowOff>11210</xdr:rowOff>
    </xdr:to>
    <xdr:sp macro="" textlink="">
      <xdr:nvSpPr>
        <xdr:cNvPr id="193" name="Rectangle 192">
          <a:extLst>
            <a:ext uri="{FF2B5EF4-FFF2-40B4-BE49-F238E27FC236}">
              <a16:creationId xmlns:a16="http://schemas.microsoft.com/office/drawing/2014/main" id="{E0C02EDE-CEF2-424A-8A45-6CF95308CD53}"/>
            </a:ext>
          </a:extLst>
        </xdr:cNvPr>
        <xdr:cNvSpPr/>
      </xdr:nvSpPr>
      <xdr:spPr>
        <a:xfrm>
          <a:off x="3768725" y="7556500"/>
          <a:ext cx="3912208" cy="23981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238125</xdr:colOff>
      <xdr:row>51</xdr:row>
      <xdr:rowOff>38100</xdr:rowOff>
    </xdr:from>
    <xdr:to>
      <xdr:col>15</xdr:col>
      <xdr:colOff>9525</xdr:colOff>
      <xdr:row>52</xdr:row>
      <xdr:rowOff>14704</xdr:rowOff>
    </xdr:to>
    <xdr:grpSp>
      <xdr:nvGrpSpPr>
        <xdr:cNvPr id="194" name="Group 657">
          <a:extLst>
            <a:ext uri="{FF2B5EF4-FFF2-40B4-BE49-F238E27FC236}">
              <a16:creationId xmlns:a16="http://schemas.microsoft.com/office/drawing/2014/main" id="{F82C4669-A22D-374F-8663-F89AE6F4D146}"/>
            </a:ext>
          </a:extLst>
        </xdr:cNvPr>
        <xdr:cNvGrpSpPr>
          <a:grpSpLocks/>
        </xdr:cNvGrpSpPr>
      </xdr:nvGrpSpPr>
      <xdr:grpSpPr bwMode="auto">
        <a:xfrm>
          <a:off x="5965825" y="7823200"/>
          <a:ext cx="203200" cy="129004"/>
          <a:chOff x="3494882" y="6020720"/>
          <a:chExt cx="153760" cy="144236"/>
        </a:xfrm>
      </xdr:grpSpPr>
      <xdr:sp macro="" textlink="">
        <xdr:nvSpPr>
          <xdr:cNvPr id="195" name="Oval 194">
            <a:extLst>
              <a:ext uri="{FF2B5EF4-FFF2-40B4-BE49-F238E27FC236}">
                <a16:creationId xmlns:a16="http://schemas.microsoft.com/office/drawing/2014/main" id="{3A3B1FA9-9D49-B0F4-111E-1A65C2FDCDC0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6" name="Straight Connector 195">
            <a:extLst>
              <a:ext uri="{FF2B5EF4-FFF2-40B4-BE49-F238E27FC236}">
                <a16:creationId xmlns:a16="http://schemas.microsoft.com/office/drawing/2014/main" id="{D58F5E0A-71FD-EF5F-F5A8-6D8DB10E571C}"/>
              </a:ext>
            </a:extLst>
          </xdr:cNvPr>
          <xdr:cNvCxnSpPr>
            <a:stCxn id="195" idx="1"/>
            <a:endCxn id="195" idx="5"/>
          </xdr:cNvCxnSpPr>
        </xdr:nvCxnSpPr>
        <xdr:spPr>
          <a:xfrm rot="16200000" flipH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Straight Connector 196">
            <a:extLst>
              <a:ext uri="{FF2B5EF4-FFF2-40B4-BE49-F238E27FC236}">
                <a16:creationId xmlns:a16="http://schemas.microsoft.com/office/drawing/2014/main" id="{5343B61C-3EFA-2E99-4533-5A89329FA508}"/>
              </a:ext>
            </a:extLst>
          </xdr:cNvPr>
          <xdr:cNvCxnSpPr>
            <a:stCxn id="195" idx="3"/>
            <a:endCxn id="195" idx="7"/>
          </xdr:cNvCxnSpPr>
        </xdr:nvCxnSpPr>
        <xdr:spPr>
          <a:xfrm rot="5400000" flipH="1" flipV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142875</xdr:colOff>
      <xdr:row>51</xdr:row>
      <xdr:rowOff>38100</xdr:rowOff>
    </xdr:from>
    <xdr:to>
      <xdr:col>16</xdr:col>
      <xdr:colOff>295275</xdr:colOff>
      <xdr:row>52</xdr:row>
      <xdr:rowOff>14704</xdr:rowOff>
    </xdr:to>
    <xdr:grpSp>
      <xdr:nvGrpSpPr>
        <xdr:cNvPr id="198" name="Group 657">
          <a:extLst>
            <a:ext uri="{FF2B5EF4-FFF2-40B4-BE49-F238E27FC236}">
              <a16:creationId xmlns:a16="http://schemas.microsoft.com/office/drawing/2014/main" id="{518AB80B-A979-2A4F-94BA-B75C41053C34}"/>
            </a:ext>
          </a:extLst>
        </xdr:cNvPr>
        <xdr:cNvGrpSpPr>
          <a:grpSpLocks/>
        </xdr:cNvGrpSpPr>
      </xdr:nvGrpSpPr>
      <xdr:grpSpPr bwMode="auto">
        <a:xfrm>
          <a:off x="6734175" y="7823200"/>
          <a:ext cx="152400" cy="129004"/>
          <a:chOff x="3494882" y="6020720"/>
          <a:chExt cx="153760" cy="144236"/>
        </a:xfrm>
      </xdr:grpSpPr>
      <xdr:sp macro="" textlink="">
        <xdr:nvSpPr>
          <xdr:cNvPr id="199" name="Oval 198">
            <a:extLst>
              <a:ext uri="{FF2B5EF4-FFF2-40B4-BE49-F238E27FC236}">
                <a16:creationId xmlns:a16="http://schemas.microsoft.com/office/drawing/2014/main" id="{117F7AB7-4B35-BE0B-BC99-C45E53B49BEB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0" name="Straight Connector 199">
            <a:extLst>
              <a:ext uri="{FF2B5EF4-FFF2-40B4-BE49-F238E27FC236}">
                <a16:creationId xmlns:a16="http://schemas.microsoft.com/office/drawing/2014/main" id="{691041D0-6607-4A64-6095-037A962CB057}"/>
              </a:ext>
            </a:extLst>
          </xdr:cNvPr>
          <xdr:cNvCxnSpPr>
            <a:stCxn id="199" idx="1"/>
            <a:endCxn id="199" idx="5"/>
          </xdr:cNvCxnSpPr>
        </xdr:nvCxnSpPr>
        <xdr:spPr>
          <a:xfrm rot="16200000" flipH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" name="Straight Connector 200">
            <a:extLst>
              <a:ext uri="{FF2B5EF4-FFF2-40B4-BE49-F238E27FC236}">
                <a16:creationId xmlns:a16="http://schemas.microsoft.com/office/drawing/2014/main" id="{7A45979D-7D63-BC08-9032-50884288DB38}"/>
              </a:ext>
            </a:extLst>
          </xdr:cNvPr>
          <xdr:cNvCxnSpPr>
            <a:stCxn id="199" idx="3"/>
            <a:endCxn id="199" idx="7"/>
          </xdr:cNvCxnSpPr>
        </xdr:nvCxnSpPr>
        <xdr:spPr>
          <a:xfrm rot="5400000" flipH="1" flipV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257175</xdr:colOff>
      <xdr:row>48</xdr:row>
      <xdr:rowOff>142875</xdr:rowOff>
    </xdr:from>
    <xdr:to>
      <xdr:col>20</xdr:col>
      <xdr:colOff>366611</xdr:colOff>
      <xdr:row>51</xdr:row>
      <xdr:rowOff>40876</xdr:rowOff>
    </xdr:to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CD5A7B4A-EC5F-D248-8F75-1B1F679FD6F6}"/>
            </a:ext>
          </a:extLst>
        </xdr:cNvPr>
        <xdr:cNvSpPr txBox="1"/>
      </xdr:nvSpPr>
      <xdr:spPr>
        <a:xfrm>
          <a:off x="7280275" y="7470775"/>
          <a:ext cx="1404836" cy="355201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APP 1 PH 11 KVA PASKA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LVTC 2X16 mm2 = 35M</a:t>
          </a:r>
        </a:p>
      </xdr:txBody>
    </xdr:sp>
    <xdr:clientData/>
  </xdr:twoCellAnchor>
  <xdr:twoCellAnchor>
    <xdr:from>
      <xdr:col>12</xdr:col>
      <xdr:colOff>142875</xdr:colOff>
      <xdr:row>39</xdr:row>
      <xdr:rowOff>123825</xdr:rowOff>
    </xdr:from>
    <xdr:to>
      <xdr:col>13</xdr:col>
      <xdr:colOff>174718</xdr:colOff>
      <xdr:row>43</xdr:row>
      <xdr:rowOff>56992</xdr:rowOff>
    </xdr:to>
    <xdr:cxnSp macro="">
      <xdr:nvCxnSpPr>
        <xdr:cNvPr id="203" name="Straight Connector 202">
          <a:extLst>
            <a:ext uri="{FF2B5EF4-FFF2-40B4-BE49-F238E27FC236}">
              <a16:creationId xmlns:a16="http://schemas.microsoft.com/office/drawing/2014/main" id="{DACB79D6-18B7-7C45-ACB2-EC1D2D2401A2}"/>
            </a:ext>
          </a:extLst>
        </xdr:cNvPr>
        <xdr:cNvCxnSpPr>
          <a:stCxn id="74" idx="1"/>
        </xdr:cNvCxnSpPr>
      </xdr:nvCxnSpPr>
      <xdr:spPr>
        <a:xfrm flipH="1" flipV="1">
          <a:off x="5006975" y="6080125"/>
          <a:ext cx="463643" cy="542767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227555</xdr:colOff>
      <xdr:row>44</xdr:row>
      <xdr:rowOff>19050</xdr:rowOff>
    </xdr:from>
    <xdr:to>
      <xdr:col>13</xdr:col>
      <xdr:colOff>228600</xdr:colOff>
      <xdr:row>47</xdr:row>
      <xdr:rowOff>105292</xdr:rowOff>
    </xdr:to>
    <xdr:cxnSp macro="">
      <xdr:nvCxnSpPr>
        <xdr:cNvPr id="204" name="Straight Connector 203">
          <a:extLst>
            <a:ext uri="{FF2B5EF4-FFF2-40B4-BE49-F238E27FC236}">
              <a16:creationId xmlns:a16="http://schemas.microsoft.com/office/drawing/2014/main" id="{CBD6DA0E-B3D7-DA49-A69D-258C5522AE29}"/>
            </a:ext>
          </a:extLst>
        </xdr:cNvPr>
        <xdr:cNvCxnSpPr>
          <a:stCxn id="68" idx="0"/>
        </xdr:cNvCxnSpPr>
      </xdr:nvCxnSpPr>
      <xdr:spPr>
        <a:xfrm flipV="1">
          <a:off x="5523455" y="6737350"/>
          <a:ext cx="1045" cy="543442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220120</xdr:colOff>
      <xdr:row>48</xdr:row>
      <xdr:rowOff>66675</xdr:rowOff>
    </xdr:from>
    <xdr:to>
      <xdr:col>14</xdr:col>
      <xdr:colOff>260443</xdr:colOff>
      <xdr:row>51</xdr:row>
      <xdr:rowOff>56992</xdr:rowOff>
    </xdr:to>
    <xdr:cxnSp macro="">
      <xdr:nvCxnSpPr>
        <xdr:cNvPr id="205" name="Straight Connector 204">
          <a:extLst>
            <a:ext uri="{FF2B5EF4-FFF2-40B4-BE49-F238E27FC236}">
              <a16:creationId xmlns:a16="http://schemas.microsoft.com/office/drawing/2014/main" id="{7D4C9159-7E48-0F49-9C9A-67DE37E769AB}"/>
            </a:ext>
          </a:extLst>
        </xdr:cNvPr>
        <xdr:cNvCxnSpPr>
          <a:stCxn id="195" idx="1"/>
        </xdr:cNvCxnSpPr>
      </xdr:nvCxnSpPr>
      <xdr:spPr>
        <a:xfrm flipH="1" flipV="1">
          <a:off x="5516020" y="7394575"/>
          <a:ext cx="472123" cy="447517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371475</xdr:colOff>
      <xdr:row>51</xdr:row>
      <xdr:rowOff>102602</xdr:rowOff>
    </xdr:from>
    <xdr:to>
      <xdr:col>16</xdr:col>
      <xdr:colOff>142875</xdr:colOff>
      <xdr:row>51</xdr:row>
      <xdr:rowOff>114300</xdr:rowOff>
    </xdr:to>
    <xdr:cxnSp macro="">
      <xdr:nvCxnSpPr>
        <xdr:cNvPr id="206" name="Straight Connector 205">
          <a:extLst>
            <a:ext uri="{FF2B5EF4-FFF2-40B4-BE49-F238E27FC236}">
              <a16:creationId xmlns:a16="http://schemas.microsoft.com/office/drawing/2014/main" id="{97CA9CA0-1D7B-3C41-8941-581E5F4C81E4}"/>
            </a:ext>
          </a:extLst>
        </xdr:cNvPr>
        <xdr:cNvCxnSpPr>
          <a:stCxn id="199" idx="2"/>
        </xdr:cNvCxnSpPr>
      </xdr:nvCxnSpPr>
      <xdr:spPr>
        <a:xfrm flipH="1">
          <a:off x="6099175" y="7887702"/>
          <a:ext cx="635000" cy="11698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361949</xdr:colOff>
      <xdr:row>49</xdr:row>
      <xdr:rowOff>95250</xdr:rowOff>
    </xdr:from>
    <xdr:to>
      <xdr:col>14</xdr:col>
      <xdr:colOff>129717</xdr:colOff>
      <xdr:row>50</xdr:row>
      <xdr:rowOff>40177</xdr:rowOff>
    </xdr:to>
    <xdr:grpSp>
      <xdr:nvGrpSpPr>
        <xdr:cNvPr id="207" name="Group 206">
          <a:extLst>
            <a:ext uri="{FF2B5EF4-FFF2-40B4-BE49-F238E27FC236}">
              <a16:creationId xmlns:a16="http://schemas.microsoft.com/office/drawing/2014/main" id="{A4D0F9BA-39C2-2E4D-A31A-ED771F6D43FF}"/>
            </a:ext>
          </a:extLst>
        </xdr:cNvPr>
        <xdr:cNvGrpSpPr/>
      </xdr:nvGrpSpPr>
      <xdr:grpSpPr>
        <a:xfrm rot="1982294">
          <a:off x="5657849" y="7575550"/>
          <a:ext cx="199568" cy="97327"/>
          <a:chOff x="12269933" y="1884219"/>
          <a:chExt cx="148768" cy="97327"/>
        </a:xfrm>
      </xdr:grpSpPr>
      <xdr:cxnSp macro="">
        <xdr:nvCxnSpPr>
          <xdr:cNvPr id="208" name="Straight Connector 207">
            <a:extLst>
              <a:ext uri="{FF2B5EF4-FFF2-40B4-BE49-F238E27FC236}">
                <a16:creationId xmlns:a16="http://schemas.microsoft.com/office/drawing/2014/main" id="{A7CD509A-ADCE-FE59-5E2F-66CA2C199B02}"/>
              </a:ext>
            </a:extLst>
          </xdr:cNvPr>
          <xdr:cNvCxnSpPr/>
        </xdr:nvCxnSpPr>
        <xdr:spPr>
          <a:xfrm rot="5400000" flipH="1" flipV="1">
            <a:off x="12254780" y="1901450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9" name="Straight Connector 208">
            <a:extLst>
              <a:ext uri="{FF2B5EF4-FFF2-40B4-BE49-F238E27FC236}">
                <a16:creationId xmlns:a16="http://schemas.microsoft.com/office/drawing/2014/main" id="{7CF1D684-52BB-4D68-99A9-FADFC06C633F}"/>
              </a:ext>
            </a:extLst>
          </xdr:cNvPr>
          <xdr:cNvCxnSpPr/>
        </xdr:nvCxnSpPr>
        <xdr:spPr>
          <a:xfrm rot="5400000" flipH="1" flipV="1">
            <a:off x="12295479" y="1899372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0" name="Straight Connector 209">
            <a:extLst>
              <a:ext uri="{FF2B5EF4-FFF2-40B4-BE49-F238E27FC236}">
                <a16:creationId xmlns:a16="http://schemas.microsoft.com/office/drawing/2014/main" id="{BF433513-B8E3-046C-9B64-03F7826350A8}"/>
              </a:ext>
            </a:extLst>
          </xdr:cNvPr>
          <xdr:cNvCxnSpPr/>
        </xdr:nvCxnSpPr>
        <xdr:spPr>
          <a:xfrm rot="5400000" flipH="1" flipV="1">
            <a:off x="12338604" y="1899718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178120</xdr:colOff>
      <xdr:row>45</xdr:row>
      <xdr:rowOff>50480</xdr:rowOff>
    </xdr:from>
    <xdr:to>
      <xdr:col>13</xdr:col>
      <xdr:colOff>275447</xdr:colOff>
      <xdr:row>46</xdr:row>
      <xdr:rowOff>46848</xdr:rowOff>
    </xdr:to>
    <xdr:grpSp>
      <xdr:nvGrpSpPr>
        <xdr:cNvPr id="211" name="Group 210">
          <a:extLst>
            <a:ext uri="{FF2B5EF4-FFF2-40B4-BE49-F238E27FC236}">
              <a16:creationId xmlns:a16="http://schemas.microsoft.com/office/drawing/2014/main" id="{4789122B-0BA1-0142-9A14-9B4C542555F9}"/>
            </a:ext>
          </a:extLst>
        </xdr:cNvPr>
        <xdr:cNvGrpSpPr/>
      </xdr:nvGrpSpPr>
      <xdr:grpSpPr>
        <a:xfrm rot="4701627">
          <a:off x="5448300" y="6946900"/>
          <a:ext cx="148768" cy="97327"/>
          <a:chOff x="12269933" y="1884219"/>
          <a:chExt cx="148768" cy="97327"/>
        </a:xfrm>
      </xdr:grpSpPr>
      <xdr:cxnSp macro="">
        <xdr:nvCxnSpPr>
          <xdr:cNvPr id="212" name="Straight Connector 211">
            <a:extLst>
              <a:ext uri="{FF2B5EF4-FFF2-40B4-BE49-F238E27FC236}">
                <a16:creationId xmlns:a16="http://schemas.microsoft.com/office/drawing/2014/main" id="{1BE75499-BCAF-6E6A-FCC5-AB2C9FFF7568}"/>
              </a:ext>
            </a:extLst>
          </xdr:cNvPr>
          <xdr:cNvCxnSpPr/>
        </xdr:nvCxnSpPr>
        <xdr:spPr>
          <a:xfrm rot="5400000" flipH="1" flipV="1">
            <a:off x="12254780" y="1901450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3" name="Straight Connector 212">
            <a:extLst>
              <a:ext uri="{FF2B5EF4-FFF2-40B4-BE49-F238E27FC236}">
                <a16:creationId xmlns:a16="http://schemas.microsoft.com/office/drawing/2014/main" id="{FFC07B7F-AB42-27B7-6500-8E72C7B05D28}"/>
              </a:ext>
            </a:extLst>
          </xdr:cNvPr>
          <xdr:cNvCxnSpPr/>
        </xdr:nvCxnSpPr>
        <xdr:spPr>
          <a:xfrm rot="5400000" flipH="1" flipV="1">
            <a:off x="12295479" y="1899372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4" name="Straight Connector 213">
            <a:extLst>
              <a:ext uri="{FF2B5EF4-FFF2-40B4-BE49-F238E27FC236}">
                <a16:creationId xmlns:a16="http://schemas.microsoft.com/office/drawing/2014/main" id="{EF59E8B3-91B2-C8BF-BC77-93B5730177AF}"/>
              </a:ext>
            </a:extLst>
          </xdr:cNvPr>
          <xdr:cNvCxnSpPr/>
        </xdr:nvCxnSpPr>
        <xdr:spPr>
          <a:xfrm rot="5400000" flipH="1" flipV="1">
            <a:off x="12338604" y="1899718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333376</xdr:colOff>
      <xdr:row>41</xdr:row>
      <xdr:rowOff>95250</xdr:rowOff>
    </xdr:from>
    <xdr:to>
      <xdr:col>13</xdr:col>
      <xdr:colOff>101144</xdr:colOff>
      <xdr:row>42</xdr:row>
      <xdr:rowOff>40177</xdr:rowOff>
    </xdr:to>
    <xdr:grpSp>
      <xdr:nvGrpSpPr>
        <xdr:cNvPr id="215" name="Group 214">
          <a:extLst>
            <a:ext uri="{FF2B5EF4-FFF2-40B4-BE49-F238E27FC236}">
              <a16:creationId xmlns:a16="http://schemas.microsoft.com/office/drawing/2014/main" id="{99568B63-A9D8-FC4E-BF90-1ADE069A1035}"/>
            </a:ext>
          </a:extLst>
        </xdr:cNvPr>
        <xdr:cNvGrpSpPr/>
      </xdr:nvGrpSpPr>
      <xdr:grpSpPr>
        <a:xfrm rot="1982294">
          <a:off x="5197476" y="6356350"/>
          <a:ext cx="199568" cy="97327"/>
          <a:chOff x="12269933" y="1884219"/>
          <a:chExt cx="148768" cy="97327"/>
        </a:xfrm>
      </xdr:grpSpPr>
      <xdr:cxnSp macro="">
        <xdr:nvCxnSpPr>
          <xdr:cNvPr id="216" name="Straight Connector 215">
            <a:extLst>
              <a:ext uri="{FF2B5EF4-FFF2-40B4-BE49-F238E27FC236}">
                <a16:creationId xmlns:a16="http://schemas.microsoft.com/office/drawing/2014/main" id="{3081F131-1029-CA1C-6BF2-57ECDCBFBA4E}"/>
              </a:ext>
            </a:extLst>
          </xdr:cNvPr>
          <xdr:cNvCxnSpPr/>
        </xdr:nvCxnSpPr>
        <xdr:spPr>
          <a:xfrm rot="5400000" flipH="1" flipV="1">
            <a:off x="12254780" y="1901450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" name="Straight Connector 216">
            <a:extLst>
              <a:ext uri="{FF2B5EF4-FFF2-40B4-BE49-F238E27FC236}">
                <a16:creationId xmlns:a16="http://schemas.microsoft.com/office/drawing/2014/main" id="{F03D4BB0-FCA1-EEC4-1157-B746499D403C}"/>
              </a:ext>
            </a:extLst>
          </xdr:cNvPr>
          <xdr:cNvCxnSpPr/>
        </xdr:nvCxnSpPr>
        <xdr:spPr>
          <a:xfrm rot="5400000" flipH="1" flipV="1">
            <a:off x="12295479" y="1899372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8" name="Straight Connector 217">
            <a:extLst>
              <a:ext uri="{FF2B5EF4-FFF2-40B4-BE49-F238E27FC236}">
                <a16:creationId xmlns:a16="http://schemas.microsoft.com/office/drawing/2014/main" id="{0413D824-AB6F-BCEF-AFA5-94B42907AB42}"/>
              </a:ext>
            </a:extLst>
          </xdr:cNvPr>
          <xdr:cNvCxnSpPr/>
        </xdr:nvCxnSpPr>
        <xdr:spPr>
          <a:xfrm rot="5400000" flipH="1" flipV="1">
            <a:off x="12338604" y="1899718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9525</xdr:colOff>
      <xdr:row>50</xdr:row>
      <xdr:rowOff>19050</xdr:rowOff>
    </xdr:from>
    <xdr:to>
      <xdr:col>14</xdr:col>
      <xdr:colOff>256055</xdr:colOff>
      <xdr:row>51</xdr:row>
      <xdr:rowOff>94498</xdr:rowOff>
    </xdr:to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C2A82681-1E28-FD44-8D4C-832495F5CEA9}"/>
            </a:ext>
          </a:extLst>
        </xdr:cNvPr>
        <xdr:cNvSpPr txBox="1"/>
      </xdr:nvSpPr>
      <xdr:spPr>
        <a:xfrm rot="2431967">
          <a:off x="5305425" y="7651750"/>
          <a:ext cx="678330" cy="2278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aseline="0">
              <a:solidFill>
                <a:srgbClr val="FF0000"/>
              </a:solidFill>
            </a:rPr>
            <a:t>60 m</a:t>
          </a:r>
        </a:p>
      </xdr:txBody>
    </xdr:sp>
    <xdr:clientData/>
  </xdr:twoCellAnchor>
  <xdr:twoCellAnchor>
    <xdr:from>
      <xdr:col>12</xdr:col>
      <xdr:colOff>104591</xdr:colOff>
      <xdr:row>40</xdr:row>
      <xdr:rowOff>57334</xdr:rowOff>
    </xdr:from>
    <xdr:to>
      <xdr:col>12</xdr:col>
      <xdr:colOff>332439</xdr:colOff>
      <xdr:row>44</xdr:row>
      <xdr:rowOff>75264</xdr:rowOff>
    </xdr:to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3064B675-D0B0-CE4C-B20E-6AC6853F5880}"/>
            </a:ext>
          </a:extLst>
        </xdr:cNvPr>
        <xdr:cNvSpPr txBox="1"/>
      </xdr:nvSpPr>
      <xdr:spPr>
        <a:xfrm rot="3589495">
          <a:off x="4768850" y="6365875"/>
          <a:ext cx="627530" cy="2278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aseline="0">
              <a:solidFill>
                <a:srgbClr val="FF0000"/>
              </a:solidFill>
            </a:rPr>
            <a:t>60 m</a:t>
          </a:r>
        </a:p>
      </xdr:txBody>
    </xdr:sp>
    <xdr:clientData/>
  </xdr:twoCellAnchor>
  <xdr:twoCellAnchor>
    <xdr:from>
      <xdr:col>13</xdr:col>
      <xdr:colOff>180975</xdr:colOff>
      <xdr:row>29</xdr:row>
      <xdr:rowOff>9525</xdr:rowOff>
    </xdr:from>
    <xdr:to>
      <xdr:col>13</xdr:col>
      <xdr:colOff>272088</xdr:colOff>
      <xdr:row>30</xdr:row>
      <xdr:rowOff>13684</xdr:rowOff>
    </xdr:to>
    <xdr:grpSp>
      <xdr:nvGrpSpPr>
        <xdr:cNvPr id="221" name="Group 220">
          <a:extLst>
            <a:ext uri="{FF2B5EF4-FFF2-40B4-BE49-F238E27FC236}">
              <a16:creationId xmlns:a16="http://schemas.microsoft.com/office/drawing/2014/main" id="{68134BB2-F52A-6441-B966-1BD9833B7C5C}"/>
            </a:ext>
          </a:extLst>
        </xdr:cNvPr>
        <xdr:cNvGrpSpPr/>
      </xdr:nvGrpSpPr>
      <xdr:grpSpPr>
        <a:xfrm rot="4197433">
          <a:off x="5444152" y="4474548"/>
          <a:ext cx="156559" cy="91113"/>
          <a:chOff x="12262141" y="2055842"/>
          <a:chExt cx="156559" cy="95595"/>
        </a:xfrm>
      </xdr:grpSpPr>
      <xdr:cxnSp macro="">
        <xdr:nvCxnSpPr>
          <xdr:cNvPr id="222" name="Straight Connector 221">
            <a:extLst>
              <a:ext uri="{FF2B5EF4-FFF2-40B4-BE49-F238E27FC236}">
                <a16:creationId xmlns:a16="http://schemas.microsoft.com/office/drawing/2014/main" id="{F4C88037-1DB1-A4E2-9CE2-8C45C8AA78ED}"/>
              </a:ext>
            </a:extLst>
          </xdr:cNvPr>
          <xdr:cNvCxnSpPr/>
        </xdr:nvCxnSpPr>
        <xdr:spPr>
          <a:xfrm rot="5400000" flipH="1" flipV="1">
            <a:off x="12246988" y="2070995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3" name="Straight Connector 222">
            <a:extLst>
              <a:ext uri="{FF2B5EF4-FFF2-40B4-BE49-F238E27FC236}">
                <a16:creationId xmlns:a16="http://schemas.microsoft.com/office/drawing/2014/main" id="{5D784364-8355-B9A6-ECEA-86657A2190DA}"/>
              </a:ext>
            </a:extLst>
          </xdr:cNvPr>
          <xdr:cNvCxnSpPr/>
        </xdr:nvCxnSpPr>
        <xdr:spPr>
          <a:xfrm rot="5400000" flipH="1" flipV="1">
            <a:off x="12291150" y="2071341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4" name="Straight Connector 223">
            <a:extLst>
              <a:ext uri="{FF2B5EF4-FFF2-40B4-BE49-F238E27FC236}">
                <a16:creationId xmlns:a16="http://schemas.microsoft.com/office/drawing/2014/main" id="{4F277B39-6D93-67A1-E916-2ADA82CEAAC9}"/>
              </a:ext>
            </a:extLst>
          </xdr:cNvPr>
          <xdr:cNvCxnSpPr/>
        </xdr:nvCxnSpPr>
        <xdr:spPr>
          <a:xfrm rot="5400000" flipH="1" flipV="1">
            <a:off x="12338603" y="2071168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228600</xdr:colOff>
      <xdr:row>24</xdr:row>
      <xdr:rowOff>123825</xdr:rowOff>
    </xdr:from>
    <xdr:to>
      <xdr:col>9</xdr:col>
      <xdr:colOff>66675</xdr:colOff>
      <xdr:row>26</xdr:row>
      <xdr:rowOff>57150</xdr:rowOff>
    </xdr:to>
    <xdr:sp macro="" textlink="">
      <xdr:nvSpPr>
        <xdr:cNvPr id="225" name="Isosceles Triangle 258">
          <a:extLst>
            <a:ext uri="{FF2B5EF4-FFF2-40B4-BE49-F238E27FC236}">
              <a16:creationId xmlns:a16="http://schemas.microsoft.com/office/drawing/2014/main" id="{B85147BD-D490-DE49-A13F-E4ABC4FBF2B5}"/>
            </a:ext>
          </a:extLst>
        </xdr:cNvPr>
        <xdr:cNvSpPr/>
      </xdr:nvSpPr>
      <xdr:spPr>
        <a:xfrm>
          <a:off x="3365500" y="3794125"/>
          <a:ext cx="269875" cy="238125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66114</xdr:colOff>
      <xdr:row>43</xdr:row>
      <xdr:rowOff>3917</xdr:rowOff>
    </xdr:from>
    <xdr:to>
      <xdr:col>17</xdr:col>
      <xdr:colOff>208989</xdr:colOff>
      <xdr:row>50</xdr:row>
      <xdr:rowOff>13442</xdr:rowOff>
    </xdr:to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1E135454-959B-2348-8EDE-0CB6330A85D3}"/>
            </a:ext>
          </a:extLst>
        </xdr:cNvPr>
        <xdr:cNvSpPr txBox="1"/>
      </xdr:nvSpPr>
      <xdr:spPr>
        <a:xfrm>
          <a:off x="6225614" y="6569817"/>
          <a:ext cx="1006475" cy="1076325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800" b="0" u="none">
              <a:solidFill>
                <a:srgbClr val="FF0000"/>
              </a:solidFill>
            </a:rPr>
            <a:t>1 C9-200</a:t>
          </a:r>
          <a:endParaRPr lang="en-US" sz="800" b="0" u="none" baseline="0">
            <a:solidFill>
              <a:srgbClr val="FF0000"/>
            </a:solidFill>
          </a:endParaRPr>
        </a:p>
        <a:p>
          <a:r>
            <a:rPr lang="en-US" sz="800" b="0" u="none" baseline="0">
              <a:solidFill>
                <a:srgbClr val="FF0000"/>
              </a:solidFill>
            </a:rPr>
            <a:t>1 CJ6-T</a:t>
          </a:r>
        </a:p>
        <a:p>
          <a:r>
            <a:rPr lang="en-US" sz="800" b="0" u="none" baseline="0">
              <a:solidFill>
                <a:srgbClr val="FF0000"/>
              </a:solidFill>
            </a:rPr>
            <a:t>1 CM2-12A</a:t>
          </a:r>
        </a:p>
        <a:p>
          <a:r>
            <a:rPr lang="en-US" sz="800" b="0" u="none" baseline="0">
              <a:solidFill>
                <a:srgbClr val="FF0000"/>
              </a:solidFill>
            </a:rPr>
            <a:t>1 CM2-12</a:t>
          </a:r>
        </a:p>
        <a:p>
          <a:r>
            <a:rPr lang="en-US" sz="800" b="0" u="none" baseline="0">
              <a:solidFill>
                <a:srgbClr val="FF0000"/>
              </a:solidFill>
            </a:rPr>
            <a:t>1 CE1-2</a:t>
          </a:r>
        </a:p>
        <a:p>
          <a:r>
            <a:rPr lang="en-US" sz="800" b="0" u="none" baseline="0">
              <a:solidFill>
                <a:srgbClr val="FF0000"/>
              </a:solidFill>
            </a:rPr>
            <a:t>1 F1-2</a:t>
          </a:r>
        </a:p>
        <a:p>
          <a:r>
            <a:rPr lang="en-US" sz="800" b="0" u="none" baseline="0">
              <a:solidFill>
                <a:srgbClr val="FF0000"/>
              </a:solidFill>
            </a:rPr>
            <a:t>1 MJ6-T</a:t>
          </a:r>
        </a:p>
      </xdr:txBody>
    </xdr:sp>
    <xdr:clientData/>
  </xdr:twoCellAnchor>
  <xdr:twoCellAnchor>
    <xdr:from>
      <xdr:col>10</xdr:col>
      <xdr:colOff>266700</xdr:colOff>
      <xdr:row>46</xdr:row>
      <xdr:rowOff>28575</xdr:rowOff>
    </xdr:from>
    <xdr:to>
      <xdr:col>13</xdr:col>
      <xdr:colOff>0</xdr:colOff>
      <xdr:row>49</xdr:row>
      <xdr:rowOff>28575</xdr:rowOff>
    </xdr:to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387DF684-BDBE-D646-AA0D-867C1B11C79C}"/>
            </a:ext>
          </a:extLst>
        </xdr:cNvPr>
        <xdr:cNvSpPr txBox="1"/>
      </xdr:nvSpPr>
      <xdr:spPr>
        <a:xfrm>
          <a:off x="4267200" y="7051675"/>
          <a:ext cx="1028700" cy="457200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 b="0" u="none">
              <a:solidFill>
                <a:srgbClr val="FF0000"/>
              </a:solidFill>
            </a:rPr>
            <a:t>1 C9-200</a:t>
          </a:r>
          <a:endParaRPr lang="en-US" sz="800" b="0" u="none" baseline="0">
            <a:solidFill>
              <a:srgbClr val="FF0000"/>
            </a:solidFill>
          </a:endParaRPr>
        </a:p>
        <a:p>
          <a:r>
            <a:rPr lang="en-US" sz="800" b="0" u="none" baseline="0">
              <a:solidFill>
                <a:srgbClr val="FF0000"/>
              </a:solidFill>
            </a:rPr>
            <a:t>1 CJ7-T</a:t>
          </a:r>
        </a:p>
        <a:p>
          <a:r>
            <a:rPr lang="en-US" sz="800" b="0" u="none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11</xdr:col>
      <xdr:colOff>28575</xdr:colOff>
      <xdr:row>50</xdr:row>
      <xdr:rowOff>76200</xdr:rowOff>
    </xdr:from>
    <xdr:to>
      <xdr:col>13</xdr:col>
      <xdr:colOff>142875</xdr:colOff>
      <xdr:row>53</xdr:row>
      <xdr:rowOff>95250</xdr:rowOff>
    </xdr:to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F8BCBD4E-DFFF-FC45-92C5-E893DF442372}"/>
            </a:ext>
          </a:extLst>
        </xdr:cNvPr>
        <xdr:cNvSpPr txBox="1"/>
      </xdr:nvSpPr>
      <xdr:spPr>
        <a:xfrm>
          <a:off x="4460875" y="7708900"/>
          <a:ext cx="977900" cy="476250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 b="0" u="none">
              <a:solidFill>
                <a:srgbClr val="FF0000"/>
              </a:solidFill>
            </a:rPr>
            <a:t>1 C9-200</a:t>
          </a:r>
          <a:endParaRPr lang="en-US" sz="800" b="0" u="none" baseline="0">
            <a:solidFill>
              <a:srgbClr val="FF0000"/>
            </a:solidFill>
          </a:endParaRPr>
        </a:p>
        <a:p>
          <a:r>
            <a:rPr lang="en-US" sz="800" b="0" u="none" baseline="0">
              <a:solidFill>
                <a:srgbClr val="FF0000"/>
              </a:solidFill>
            </a:rPr>
            <a:t>1 CJ7-T</a:t>
          </a:r>
        </a:p>
        <a:p>
          <a:r>
            <a:rPr lang="en-US" sz="800" b="0" u="none" baseline="0">
              <a:solidFill>
                <a:srgbClr val="FF0000"/>
              </a:solidFill>
            </a:rPr>
            <a:t>1 CM2-12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21</xdr:col>
      <xdr:colOff>51954</xdr:colOff>
      <xdr:row>53</xdr:row>
      <xdr:rowOff>17319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7AADF1-74E6-6947-99FF-22AE6E8AE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1270000"/>
          <a:ext cx="13221854" cy="819611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7545</xdr:colOff>
      <xdr:row>32</xdr:row>
      <xdr:rowOff>35334</xdr:rowOff>
    </xdr:from>
    <xdr:to>
      <xdr:col>37</xdr:col>
      <xdr:colOff>229706</xdr:colOff>
      <xdr:row>38</xdr:row>
      <xdr:rowOff>-1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9F70E0E2-C026-3842-92ED-F2DD1E21D11F}"/>
            </a:ext>
          </a:extLst>
        </xdr:cNvPr>
        <xdr:cNvSpPr/>
      </xdr:nvSpPr>
      <xdr:spPr>
        <a:xfrm>
          <a:off x="20772045" y="5483634"/>
          <a:ext cx="1619161" cy="1031465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Lokasi Perumahan 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PUTRA</a:t>
          </a:r>
          <a:r>
            <a:rPr lang="id-ID" sz="16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WAHID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endParaRPr lang="en-US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142256</xdr:colOff>
      <xdr:row>27</xdr:row>
      <xdr:rowOff>55663</xdr:rowOff>
    </xdr:from>
    <xdr:to>
      <xdr:col>36</xdr:col>
      <xdr:colOff>150539</xdr:colOff>
      <xdr:row>32</xdr:row>
      <xdr:rowOff>85784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A04D3C96-669F-3244-A501-1F18256BF990}"/>
            </a:ext>
          </a:extLst>
        </xdr:cNvPr>
        <xdr:cNvCxnSpPr/>
      </xdr:nvCxnSpPr>
      <xdr:spPr>
        <a:xfrm>
          <a:off x="21605256" y="4614963"/>
          <a:ext cx="8283" cy="919121"/>
        </a:xfrm>
        <a:prstGeom prst="line">
          <a:avLst/>
        </a:prstGeom>
        <a:ln w="28575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9</xdr:row>
      <xdr:rowOff>0</xdr:rowOff>
    </xdr:from>
    <xdr:to>
      <xdr:col>26</xdr:col>
      <xdr:colOff>571500</xdr:colOff>
      <xdr:row>55</xdr:row>
      <xdr:rowOff>51954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331CC24-E1F3-DD42-B407-0D68EA630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4600" y="1384300"/>
          <a:ext cx="15887700" cy="820535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encanaan/2006/My%20Documents/1Djt/My%20Documents/RUPTL10TH/My%20Documents/RAKORCAB2001/Nur/daftarisian/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2" Type="http://schemas.microsoft.com/office/2019/04/relationships/externalLinkLongPath" Target="file:///E:/Data%20KANTOR/Kantor%202021/PBPD/1.%20WORKING%20AREA/laporan%20FGTM/oktober%202016/Users/asus/Documents/Documents%20and%20Settings/lilik/Local%20Settings/Temporary%20Internet%20Files/OLK4E/Documents%20and%20Settings/tania%20savana.OPDIST-CAD3CA88/My%20Documents/OPDIST%20?2F08B25D" TargetMode="External"/><Relationship Id="rId1" Type="http://schemas.openxmlformats.org/officeDocument/2006/relationships/externalLinkPath" Target="file:///2F08B25D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microsoft.com/office/2019/04/relationships/externalLinkLongPath" Target="file:///D:/Data%20KANTOR/Kantor%202021/PBPD/1.%20WORKING%20AREA/laporan%20FGTM/oktober%202016/Users/asus/Documents/Documents%20and%20Settings/lilik/Local%20Settings/Temporary%20Internet%20Files/OLK4E/Documents%20and%20Settings/tania%20savana.OPDIST-CAD3CA88/My%20Documents/OPDIST%20?92FF760B" TargetMode="External"/><Relationship Id="rId1" Type="http://schemas.openxmlformats.org/officeDocument/2006/relationships/externalLinkPath" Target="file:///92FF760B/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ocuments%20and%20Settings/sigep/My%20Documents/Irwan/Documents%20and%20Settings/User/My%20Documents/Copy%20of%20PRK%20AI%202008/Data%20Feeder/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/Papa/Data%20Laporan/Survey%20PB/Usulan%20SKK/Master%20SKK/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LITA/Gudang/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192.168.1.2/i/Data%20G/BA/BA%202003/My%20Documents/hard%20disk%20dudi/My%20Documents/khehui/My%20Documents/Dat-excl/MasterSPPK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C/Data%20Dwi/Monitoring%20SKK%202011/Rapat%20tgl%2020%20sept/Users/Raya/AppData/Local/Microsoft/Windows/Temporary%20Internet%20Files/Content.Outlook/UBD185SH/RKAP%202004/RKAP%20AI%202004/INVESTASI/Sat/RKAP%202002/6%20Sept%202001/APBN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Users/jokohadiwidayat/Documents/POPSD/REKAP%20DATA%20PRK%202014/Documents%20and%20Settings/Budyanto/My%20Documents/Form%20Distribusi%202006/LKAI2006W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3.%20DATA%20AREA%20DEMAK/4.%20SPK/2.%20LELANG%202017%20-%20133/1.%20RAB%20JUN%20-%20JUL%202017/1.%20TEGOWANU/2.%20SUDAH%20DIPERIKSA/8/NEW%20BERKAS%20PB%20PD%20rev%201.2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/hotman/DisJaya/CC/FIN%20ANALISIS-DISJAYA-CALL%20CENTRE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Clients/PLN/Backups/Backup%20PLN%20Budget%2015th%20July%2004/Reports/RKAP%20Laba_%20Rugi1V1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A/RENKOR/NOVA/RKAP%202005%20WLPG%20VERSI%20WILAYAH/Wil%20Lampung%20adjstd/PLN%20Budget%20Reports%20V1.2/Reports/RKAP%20Laba_%20Rug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RKAP/Copy%20of%20PRK%20AI%202008/Data%20Feeder/Trip%202007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RKAP/Copy%20of%20PRK%20AI%202008/Data%20Feeder/Trip%202007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Harkon4/D/ReCLOSE/Susut/Susut%202005/Devias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sidoarjo%20endtoend/PLTD%20Halmahera%20Power%20(US$).xlsm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Documents%20and%20Settings/sigep/My%20Documents/Irwan/Documents%20and%20Settings/User/My%20Documents/Copy%20of%20PRK%20AI%202008/Data%20Feeder/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10.1.132.30/shared/Documents%20and%20Settings/Armand_Widjaja/Local%20Settings/Temporary%20Internet%20Files/OLK6F/PLN%20staffing%20v18-v31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rohmatikaqoyum/Downloads/KKO%20KKF%20PB%2011KVA%20NURUDIN.XLSX" TargetMode="External"/><Relationship Id="rId1" Type="http://schemas.openxmlformats.org/officeDocument/2006/relationships/externalLinkPath" Target="/Users/rohmatikaqoyum/Downloads/KKO%20KKF%20PB%2011KVA%20NURUDIN.XLSX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Data%20KANTOR/Kantor%202021/PBPD/LOGSHEET%20PERPIKETAN/LOGSHEET%202019/4.%20APRIL%202019/09.%20Laporan%20Beban%20Keypoint.xlsx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Users/PLN-JO~1/AppData/Local/Temp/Rar$DI00.429/Kontrak%20Yantek%202015-2019/RAB%20RKAP/JBB/NEGO%20BANDUNG/NEGO%20PEMELIHARAAN%20BANDUNG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Users/nani.nurfaqsanah/AppData/Roaming/Microsoft/Excel/Monitoring%20PPFA%20Operasi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sidoarjo%20endtoend/Jatim%20LKAI2008%20RKAP2009%2018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Hastio/ranyza/My%20Documents/Hastiyo/Floppy/Keuangan_PLTU%20TJK_Draftfinal_2609_Revisi_610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C/A/Sat/RKAP%202002/6%20Sept%202001/APBN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Merah/C/penetapan%20rkap%202005/rkap%202005%20sah/rkap%202005%20sah/0Master%20TM1%201.31%20OK/RKAP%20Aplikasi/Data%20Diterima/Data%20TM1%20RKAP%202005/Jabar/RKAP%20Laba_%20Rugi-DJBB-2005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sidoarjo%20endtoend/Copy%20of%20eMap%20Budget%20Plan%20-%20Aceh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Users/jokohadiwidayat/Documents/POPSD/REKAP%20DATA%20PRK%202014/PROG-RKAP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PLN/Desktop/KENDAL/Copy%20of%20Form%20RAB%20Perkuatan%20HSS%202016%20untuk%20PRK%202017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harini%20a%20bah/My%20Documents/Karyadi/Feasibility%20Study/spotec/Final%20FS%20%20PT%20Spotec/Proyeksi%20Keuangan%20Spotec%20ajs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Users/Aero/Downloads/11%20GGN%20PENYULANG%20APD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Gudang/Maret%202005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Users/Hendika/AppData/Roaming/Microsoft/Excel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BP-RAB/tawar%20Oke%20Kertasari/Penawaran%20Kertasari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/Papa/Data%20Laporan/Survey%20PB/Usulan%20SKK/Master%20SKK/Mat-Upah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ocuments%20and%20Settings/atb/Application%20Data/Microsoft/Excel/!!!!backup/PANITIA%20PD%20PB%202011/!BAYAR%202012/RAB%20DARI%20USER/RAB%20NODIN%20182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data/LITA/BORONG%20BORONG/Juni/4%20juni%202005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INDRA%202009/UPAH%20JARINGAN/60%20%20upah%2019%20DES%20%20widodo%20KANT%20%202009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WAHYU%20H/proyek%202012/GOLO/tagihan/RAB%20DARI%20USER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Data%20KANTOR/Kantor%202021/PBPD/LOGSHEET%20PERPIKETAN/LOGSHEET%202019/4.%20APRIL%202019/09.%20Logsheet%20Gangguan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GURUH/MONITORING/HAR/PFK/BP-RAB/tawar%20Oke%20Kertasari/Penawaran%20Kertasari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192.168.1.3/My%20Documents/Data%20G/BA/BA%202003/My%20Documents/hard%20disk%20dudi/My%20Documents/khehui/My%20Documents/Dat-excl/MasterSPPK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/WINNT/Profiles/wkongsamut/Temporary%20Internet%20Files/Content.IE5/CDERGTUV/Danfoss%20Submission%20form%202004%20(1)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Asus/Downloads/BLANKO%20PRK%20UPDATE%202024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/1.%20KERJA%20KUY/1.%20SAR%20&amp;%20PP%20UP3%20DEMAK/PERMOHONAN%20PELANGGAN/PERMOHONAN%20TM/23.%20PT%20GLORY/KKF%20PT%20GLORY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terbilang.xla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Data%20KANTOR/Kantor%202021/PBPD/RAB%20FIX/PB%20PT.%20URBAN%20-%201.73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1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REKAP KONSTRUKSI"/>
      <sheetName val="Sheet2"/>
      <sheetName val="Sheet3"/>
      <sheetName val="Sheet4"/>
      <sheetName val="www.Kelasexcel.web.id"/>
      <sheetName val="DETAIL USULAN"/>
      <sheetName val="NO. PRK"/>
      <sheetName val="DB"/>
      <sheetName val="LOKASI"/>
      <sheetName val="HARGA SATUAN"/>
      <sheetName val="PROGRAM"/>
      <sheetName val="RAB"/>
      <sheetName val="SAMPUL"/>
      <sheetName val="PENGESAHAN"/>
      <sheetName val="DATA"/>
      <sheetName val="KKO"/>
      <sheetName val="KKF"/>
      <sheetName val="KR"/>
      <sheetName val="REKAP USULAN"/>
      <sheetName val="DATA MATERIAL"/>
      <sheetName val="REKAP MDU"/>
      <sheetName val="REKAP TIANG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AVING KWH SUSUT"/>
    </sheetNames>
    <definedNames>
      <definedName name="terbilang"/>
    </definedNames>
    <sheetDataSet>
      <sheetData sheetId="0"/>
      <sheetData sheetId="1" refreshError="1"/>
      <sheetData sheetId="2" refreshError="1"/>
      <sheetData sheetId="3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ISIATIF STRATEGIS"/>
      <sheetName val="NO. PRK"/>
      <sheetName val="HARGA SATUAN"/>
      <sheetName val="IS"/>
      <sheetName val="REKAP USULAN"/>
      <sheetName val="DETAIL USULAN"/>
      <sheetName val="SAMPUL"/>
      <sheetName val="DATA"/>
      <sheetName val="RAB"/>
      <sheetName val="REKAP MDU"/>
      <sheetName val="REKAP TIANG"/>
      <sheetName val="REKAP KONSTRUKSI"/>
      <sheetName val="GAMBAR-"/>
      <sheetName val="SLD"/>
      <sheetName val="PETA 3D"/>
      <sheetName val=" PETA M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">
          <cell r="D5" t="str">
            <v>AREA DEMAK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D209" sqref="D209"/>
    </sheetView>
  </sheetViews>
  <sheetFormatPr baseColWidth="10" defaultColWidth="9.1640625" defaultRowHeight="15"/>
  <cols>
    <col min="1" max="1" width="5.33203125" style="112" customWidth="1"/>
    <col min="2" max="2" width="5.1640625" style="113" customWidth="1"/>
    <col min="3" max="3" width="51.33203125" style="139" customWidth="1"/>
    <col min="4" max="4" width="12.33203125" style="139" customWidth="1"/>
    <col min="5" max="5" width="8.83203125" style="116" customWidth="1"/>
    <col min="6" max="6" width="12.5" style="116" customWidth="1"/>
    <col min="7" max="7" width="12.6640625" style="116" customWidth="1"/>
    <col min="8" max="8" width="20.83203125" style="117" hidden="1" customWidth="1"/>
    <col min="9" max="9" width="24.6640625" style="117" hidden="1" customWidth="1"/>
    <col min="10" max="10" width="45.6640625" style="117" hidden="1" customWidth="1"/>
    <col min="11" max="12" width="18.6640625" style="117" hidden="1" customWidth="1"/>
    <col min="13" max="16384" width="9.16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5" t="s">
        <v>1134</v>
      </c>
      <c r="C4" s="525"/>
      <c r="D4" s="525"/>
      <c r="E4" s="525"/>
      <c r="F4" s="525"/>
      <c r="G4" s="525"/>
      <c r="H4" s="525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6" t="s">
        <v>0</v>
      </c>
      <c r="C7" s="526" t="s">
        <v>1</v>
      </c>
      <c r="D7" s="527" t="s">
        <v>42</v>
      </c>
      <c r="E7" s="527" t="s">
        <v>43</v>
      </c>
      <c r="F7" s="527" t="s">
        <v>1135</v>
      </c>
      <c r="G7" s="528" t="s">
        <v>41</v>
      </c>
      <c r="H7" s="524" t="s">
        <v>1042</v>
      </c>
      <c r="I7" s="524" t="s">
        <v>1137</v>
      </c>
      <c r="J7" s="524" t="s">
        <v>1026</v>
      </c>
      <c r="K7" s="518" t="s">
        <v>1024</v>
      </c>
      <c r="L7" s="519"/>
    </row>
    <row r="8" spans="1:12" ht="15" customHeight="1">
      <c r="B8" s="526"/>
      <c r="C8" s="526"/>
      <c r="D8" s="527"/>
      <c r="E8" s="527"/>
      <c r="F8" s="527"/>
      <c r="G8" s="528"/>
      <c r="H8" s="524"/>
      <c r="I8" s="524"/>
      <c r="J8" s="524"/>
      <c r="K8" s="520"/>
      <c r="L8" s="521"/>
    </row>
    <row r="9" spans="1:12" ht="15" customHeight="1">
      <c r="B9" s="526"/>
      <c r="C9" s="526"/>
      <c r="D9" s="527"/>
      <c r="E9" s="527"/>
      <c r="F9" s="527"/>
      <c r="G9" s="528"/>
      <c r="H9" s="524"/>
      <c r="I9" s="524"/>
      <c r="J9" s="524"/>
      <c r="K9" s="522"/>
      <c r="L9" s="523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 ht="16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16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 ht="16">
      <c r="A14" s="112">
        <v>3</v>
      </c>
      <c r="B14" s="134">
        <f t="shared" ca="1" si="0"/>
        <v>3</v>
      </c>
      <c r="C14" s="109" t="str">
        <f t="shared" ca="1" si="1"/>
        <v>NFA2X 2 x 16 mm²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Mtr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6600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 ht="16">
      <c r="A15" s="112">
        <v>4</v>
      </c>
      <c r="B15" s="134" t="str">
        <f t="shared" ca="1" si="0"/>
        <v/>
      </c>
      <c r="C15" s="109" t="str">
        <f t="shared" ca="1" si="1"/>
        <v/>
      </c>
      <c r="D15" s="101" t="str">
        <f ca="1">IF(ISERROR(OFFSET('HARGA SATUAN'!$D$6,MATCH(C15,'HARGA SATUAN'!$C$7:$C$1492,0),0)),"",OFFSET('HARGA SATUAN'!$D$6,MATCH(C15,'HARGA SATUAN'!$C$7:$C$1492,0),0))</f>
        <v/>
      </c>
      <c r="E15" s="101">
        <f ca="1">IF(B15="+","Unit",IF(ISERROR(OFFSET('HARGA SATUAN'!$E$6,MATCH(C15,'HARGA SATUAN'!$C$7:$C$1492,0),0)),"",OFFSET('HARGA SATUAN'!$E$6,MATCH(C15,'HARGA SATUAN'!$C$7:$C$1492,0),0)))</f>
        <v>0</v>
      </c>
      <c r="F15" s="138" t="str">
        <f t="shared" ca="1" si="2"/>
        <v/>
      </c>
      <c r="G15" s="41">
        <f ca="1">IF(ISERROR(OFFSET('HARGA SATUAN'!$I$6,MATCH(C15,'HARGA SATUAN'!$C$7:$C$1492,0),0)),"",OFFSET('HARGA SATUAN'!$I$6,MATCH(C15,'HARGA SATUAN'!$C$7:$C$1492,0),0))</f>
        <v>0</v>
      </c>
      <c r="H15" s="136" t="str">
        <f ca="1">IF(B15="","",#REF!)</f>
        <v/>
      </c>
      <c r="I15" s="136" t="str">
        <f ca="1">IF(B15="","",#REF!)</f>
        <v/>
      </c>
      <c r="J15" s="136" t="str">
        <f ca="1">IF(B15="","",#REF!)</f>
        <v/>
      </c>
      <c r="K15" s="136" t="str">
        <f ca="1">IF(B15="","",#REF!)</f>
        <v/>
      </c>
      <c r="L15" s="136" t="str">
        <f ca="1">IF(C15="","",#REF!)</f>
        <v/>
      </c>
    </row>
    <row r="16" spans="1:12" s="137" customFormat="1" ht="16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 ht="16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 ht="16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 ht="16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 ht="16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 ht="16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 ht="16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 ht="16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 ht="16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 ht="16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 ht="16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 ht="16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 ht="16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 ht="16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 ht="16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 ht="16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 ht="16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 ht="16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 ht="16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 ht="16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 ht="16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 ht="16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 ht="16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 ht="16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 ht="16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 ht="16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 ht="16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 ht="16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 ht="16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 ht="16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 ht="16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 ht="16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 ht="16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 ht="16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 ht="16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 ht="16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 ht="16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 ht="16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 ht="16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 ht="16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 ht="16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 ht="16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 ht="16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 ht="16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 ht="16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 ht="16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 ht="16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 ht="16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 ht="16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 ht="16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 ht="16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 ht="16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 ht="16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 ht="16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 ht="16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 ht="16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 ht="16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 ht="16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 ht="16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 ht="16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 ht="16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 ht="16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 ht="16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 ht="16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 ht="16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 ht="16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 ht="16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 ht="16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 ht="16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 ht="16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 ht="16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 ht="16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 ht="16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 ht="16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 ht="16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 ht="16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 ht="16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 ht="16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 ht="16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 ht="16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 ht="16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 ht="16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 ht="16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 ht="16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 ht="16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 ht="16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 ht="16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 ht="16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 ht="16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 ht="16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 ht="16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 ht="16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 ht="16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 ht="16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 ht="16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 ht="16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 ht="16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 ht="16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 ht="16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 ht="16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 ht="16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 ht="16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 ht="16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 ht="16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 ht="16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 ht="16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 ht="16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 ht="16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 ht="16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 ht="16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 ht="16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 ht="16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 ht="16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 ht="16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 ht="16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 ht="16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 ht="16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 ht="16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 ht="16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 ht="16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 ht="16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 ht="16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 ht="16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 ht="16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 ht="16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 ht="16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 ht="16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 ht="16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 ht="16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 ht="16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 ht="16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 ht="16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 ht="16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 ht="16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 ht="16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 ht="16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 ht="16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 ht="16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 ht="16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 ht="16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 ht="16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 ht="16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 ht="16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 ht="16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 ht="16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 ht="16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 ht="16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 ht="16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 ht="16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 ht="16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 ht="16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 ht="16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 ht="16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 ht="16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 ht="16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 ht="16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 ht="16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 ht="16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 ht="16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 ht="16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 ht="16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 ht="16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 ht="16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 ht="16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 ht="16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 ht="16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 ht="16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 ht="16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 ht="16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 ht="16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 ht="16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 ht="16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 ht="16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 ht="16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 ht="16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 ht="16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 ht="16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 ht="16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 ht="16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 ht="16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 ht="16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 ht="16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 ht="16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 ht="16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 ht="16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 ht="16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 ht="16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 ht="16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 ht="16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 ht="16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 ht="16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 ht="16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 ht="16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 ht="16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 ht="16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 ht="16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 ht="16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 ht="16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 ht="16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 ht="16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 ht="16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 ht="16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 ht="16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 ht="16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 ht="16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 ht="16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 ht="16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 ht="16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 ht="16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 ht="16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 ht="16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 ht="16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 ht="16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 ht="16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 ht="16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 ht="16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 ht="16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 ht="16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 ht="16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 ht="16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 ht="16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 ht="16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 ht="16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 ht="16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 ht="16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 ht="16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 ht="16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 ht="16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 ht="16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 ht="16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 ht="16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 ht="16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 ht="16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 ht="16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 ht="16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 ht="16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 ht="16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 ht="16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 ht="16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 ht="16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 ht="16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 ht="16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 ht="16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 ht="16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 ht="16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 ht="16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 ht="16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 ht="16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 ht="16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 ht="16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 ht="16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 ht="16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 ht="16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 ht="16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 ht="16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 ht="16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 ht="16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 ht="16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 ht="16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 ht="16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 ht="16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 ht="16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 ht="16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 ht="16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 ht="16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 ht="16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 ht="16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 ht="16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 ht="16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 ht="16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 ht="16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 ht="16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 ht="16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 ht="16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 ht="16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 ht="16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 ht="16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 ht="16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 ht="16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 ht="16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 ht="16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 ht="16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 ht="16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 ht="16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 ht="16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 ht="16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 ht="16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 ht="16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 ht="16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 ht="16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 ht="16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 ht="16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 ht="16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 ht="16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 ht="16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 ht="16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 ht="16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 ht="16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 ht="16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 ht="16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 ht="16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 ht="16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 ht="16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 ht="16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 ht="16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 ht="16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 ht="16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 ht="16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 ht="16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 ht="16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 ht="16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 ht="16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 ht="16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 ht="16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 ht="16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 ht="16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 ht="16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 ht="16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 ht="16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 ht="16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 ht="16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 ht="16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 ht="16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 ht="16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 ht="16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 ht="16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 ht="16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 ht="16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 ht="16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 ht="16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 ht="16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 ht="16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 ht="16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 ht="16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 ht="16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 ht="16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 ht="16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 ht="16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 ht="16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 ht="16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 ht="16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 ht="16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 ht="16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 ht="16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 ht="16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 ht="16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 ht="16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 ht="16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 ht="16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 ht="16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 ht="16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 ht="16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 ht="16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 ht="16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 ht="16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 ht="16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 ht="16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 ht="16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 ht="16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 ht="16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 ht="16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 ht="16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 ht="16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 ht="16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 ht="16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 ht="16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 ht="16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 ht="16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 ht="16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 ht="16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 ht="16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 ht="16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 ht="16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 ht="16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 ht="16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 ht="16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 ht="16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 ht="16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 ht="16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 ht="16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 ht="16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 ht="16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 ht="16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 ht="16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 ht="16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 ht="16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 ht="16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 ht="16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 ht="16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 ht="16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 ht="16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 ht="16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 ht="16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 ht="16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 ht="16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 ht="16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 ht="16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 ht="16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 ht="16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 ht="16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 ht="16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 ht="16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 ht="16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 ht="16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 ht="16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 ht="16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 ht="16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 ht="16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 ht="16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 ht="16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 ht="16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 ht="16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 ht="16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 ht="16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 ht="16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 ht="16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 ht="16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 ht="16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 ht="16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 ht="16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 ht="16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 ht="16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 ht="16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 ht="16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 ht="16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 ht="16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 ht="16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 ht="16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 ht="16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 ht="16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 ht="16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 ht="16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 ht="16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 ht="16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 ht="16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 ht="16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 ht="16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 ht="16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 ht="16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 ht="16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 ht="16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 ht="16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 ht="16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 ht="16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 ht="16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 ht="16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 ht="16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 ht="16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 ht="16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 ht="16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 ht="16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 ht="16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 ht="16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 ht="16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 ht="16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 ht="16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 ht="16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 ht="16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 ht="16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 ht="16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 ht="16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 ht="16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 ht="16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 ht="16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 ht="16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 ht="16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 ht="16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 ht="16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 ht="16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 ht="16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 ht="16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 ht="16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 ht="16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 ht="16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 ht="16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 ht="16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 ht="16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 ht="16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 ht="16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 ht="16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 ht="16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 ht="16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 ht="16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 ht="16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 ht="16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 ht="16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 ht="16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 ht="16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 ht="16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 ht="16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 ht="16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 ht="16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 ht="16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 ht="16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 ht="16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 ht="16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 ht="16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 ht="16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 ht="16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 ht="16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 ht="16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 ht="16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 ht="16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 ht="16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 ht="16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 ht="16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 ht="16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 ht="16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 ht="16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 ht="16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 ht="16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 ht="16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 ht="16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 ht="16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 ht="16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 ht="16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 ht="16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 ht="16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 ht="16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 ht="16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 ht="16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 ht="16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 ht="16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 ht="16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 ht="16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 ht="16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 ht="16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 ht="16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 ht="16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 ht="16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 ht="16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 ht="16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 ht="16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 ht="16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 ht="16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 ht="16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 ht="16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 ht="16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 ht="16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 ht="16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 ht="16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 ht="16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 ht="16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 ht="16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 ht="16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 ht="16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 ht="16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 ht="16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 ht="16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 ht="16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 ht="16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 ht="16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 ht="16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 ht="16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 ht="16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 ht="16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 ht="16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 ht="16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 ht="16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 ht="16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 ht="16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 ht="16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 ht="16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 ht="16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 ht="16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 ht="16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 ht="16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 ht="16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 ht="16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 ht="16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 ht="16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 ht="16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 ht="16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 ht="16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 ht="16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 ht="16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 ht="16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 ht="16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 ht="16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 ht="16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 ht="16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 ht="16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 ht="16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 ht="16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 ht="16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 ht="16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 ht="16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 ht="16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 ht="16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 ht="16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 ht="16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 ht="16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 ht="16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 ht="16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 ht="16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 ht="16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 ht="16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 ht="16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 ht="16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 ht="16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 ht="16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 ht="16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 ht="16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 ht="16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 ht="16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 ht="16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 ht="16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 ht="16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 ht="16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 ht="16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 ht="16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 ht="16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 ht="16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 ht="16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 ht="16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 ht="16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 ht="16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 ht="16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 ht="16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 ht="16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 ht="16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 ht="16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 ht="16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 ht="16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 ht="16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 ht="16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 ht="16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 ht="16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 ht="16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 ht="16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 ht="16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 ht="16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 ht="16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 ht="16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 ht="16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 ht="16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 ht="16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 ht="16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 ht="16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 ht="16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 ht="16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 ht="16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 ht="16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 ht="16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 ht="16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 ht="16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 ht="16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 ht="16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 ht="16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 ht="16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 ht="16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 ht="16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 ht="16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 ht="16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 ht="16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 ht="16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 ht="16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 ht="16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 ht="16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 ht="16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 ht="16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 ht="16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 ht="16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 ht="16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 ht="16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 ht="16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 ht="16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 ht="16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 ht="16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 ht="16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 ht="16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 ht="16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 ht="16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 ht="16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 ht="16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 ht="16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 ht="16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 ht="16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 ht="16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 ht="16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 ht="16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 ht="16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 ht="16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 ht="16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 ht="16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 ht="16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 ht="16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 ht="16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 ht="16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 ht="16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 ht="16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 ht="16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 ht="16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 ht="16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 ht="16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 ht="16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SUMIFS(RAB!$F$14:$F$136,RAB!$C$14:$C$136,C714)</f>
        <v>1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SUMIFS(RAB!$F$14:$F$136,RAB!$C$14:$C$136,C715)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SUMIFS(RAB!$F$14:$F$136,RAB!$C$14:$C$136,C716)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SUMIFS(RAB!$F$14:$F$136,RAB!$C$14:$C$136,C717)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SUMIFS(RAB!$F$14:$F$136,RAB!$C$14:$C$136,C718)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SUMIFS(RAB!$F$14:$F$136,RAB!$C$14:$C$136,C719)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SUMIFS(RAB!$F$14:$F$136,RAB!$C$14:$C$136,C720)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SUMIFS(RAB!$F$14:$F$136,RAB!$C$14:$C$136,C721)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SUMIFS(RAB!$F$14:$F$136,RAB!$C$14:$C$136,C722)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SUMIFS(RAB!$F$14:$F$136,RAB!$C$14:$C$136,C723)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SUMIFS(RAB!$F$14:$F$136,RAB!$C$14:$C$136,C724)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SUMIFS(RAB!$F$14:$F$136,RAB!$C$14:$C$136,C725)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SUMIFS(RAB!$F$14:$F$136,RAB!$C$14:$C$136,C726)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SUMIFS(RAB!$F$14:$F$136,RAB!$C$14:$C$136,C727)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SUMIFS(RAB!$F$14:$F$136,RAB!$C$14:$C$136,C728)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SUMIFS(RAB!$F$14:$F$136,RAB!$C$14:$C$136,C729)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SUMIFS(RAB!$F$14:$F$136,RAB!$C$14:$C$136,C730)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SUMIFS(RAB!$F$14:$F$136,RAB!$C$14:$C$136,C731)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SUMIFS(RAB!$F$14:$F$136,RAB!$C$14:$C$136,C732)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SUMIFS(RAB!$F$14:$F$136,RAB!$C$14:$C$136,C733)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SUMIFS(RAB!$F$14:$F$136,RAB!$C$14:$C$136,C734)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SUMIFS(RAB!$F$14:$F$136,RAB!$C$14:$C$136,C735)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SUMIFS(RAB!$F$14:$F$136,RAB!$C$14:$C$136,C736)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SUMIFS(RAB!$F$14:$F$136,RAB!$C$14:$C$136,C737)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SUMIFS(RAB!$F$14:$F$136,RAB!$C$14:$C$136,C738)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SUMIFS(RAB!$F$14:$F$136,RAB!$C$14:$C$136,C739)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SUMIFS(RAB!$F$14:$F$136,RAB!$C$14:$C$136,C740)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SUMIFS(RAB!$F$14:$F$136,RAB!$C$14:$C$136,C741)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SUMIFS(RAB!$F$14:$F$136,RAB!$C$14:$C$136,C742)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SUMIFS(RAB!$F$14:$F$136,RAB!$C$14:$C$136,C743)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SUMIFS(RAB!$F$14:$F$136,RAB!$C$14:$C$136,C744)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SUMIFS(RAB!$F$14:$F$136,RAB!$C$14:$C$136,C745)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SUMIFS(RAB!$F$14:$F$136,RAB!$C$14:$C$136,C746)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SUMIFS(RAB!$F$14:$F$136,RAB!$C$14:$C$136,C747)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SUMIFS(RAB!$F$14:$F$136,RAB!$C$14:$C$136,C748)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SUMIFS(RAB!$F$14:$F$136,RAB!$C$14:$C$136,C749)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SUMIFS(RAB!$F$14:$F$136,RAB!$C$14:$C$136,C750)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SUMIFS(RAB!$F$14:$F$136,RAB!$C$14:$C$136,C751)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SUMIFS(RAB!$F$14:$F$136,RAB!$C$14:$C$136,C752)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SUMIFS(RAB!$F$14:$F$136,RAB!$C$14:$C$136,C753)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SUMIFS(RAB!$F$14:$F$136,RAB!$C$14:$C$136,C754)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SUMIFS(RAB!$F$14:$F$136,RAB!$C$14:$C$136,C755)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SUMIFS(RAB!$F$14:$F$136,RAB!$C$14:$C$136,C756)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SUMIFS(RAB!$F$14:$F$136,RAB!$C$14:$C$136,C757)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SUMIFS(RAB!$F$14:$F$136,RAB!$C$14:$C$136,C758)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SUMIFS(RAB!$F$14:$F$136,RAB!$C$14:$C$136,C759)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SUMIFS(RAB!$F$14:$F$136,RAB!$C$14:$C$136,C760)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SUMIFS(RAB!$F$14:$F$136,RAB!$C$14:$C$136,C761)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SUMIFS(RAB!$F$14:$F$136,RAB!$C$14:$C$136,C762)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SUMIFS(RAB!$F$14:$F$136,RAB!$C$14:$C$136,C763)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SUMIFS(RAB!$F$14:$F$136,RAB!$C$14:$C$136,C764)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SUMIFS(RAB!$F$14:$F$136,RAB!$C$14:$C$136,C765)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SUMIFS(RAB!$F$14:$F$136,RAB!$C$14:$C$136,C766)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SUMIFS(RAB!$F$14:$F$136,RAB!$C$14:$C$136,C767)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SUMIFS(RAB!$F$14:$F$136,RAB!$C$14:$C$136,C768)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SUMIFS(RAB!$F$14:$F$136,RAB!$C$14:$C$136,C769)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SUMIFS(RAB!$F$14:$F$136,RAB!$C$14:$C$136,C770)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SUMIFS(RAB!$F$14:$F$136,RAB!$C$14:$C$136,C771)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SUMIFS(RAB!$F$14:$F$136,RAB!$C$14:$C$136,C772)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SUMIFS(RAB!$F$14:$F$136,RAB!$C$14:$C$136,C773)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SUMIFS(RAB!$F$14:$F$136,RAB!$C$14:$C$136,C774)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SUMIFS(RAB!$F$14:$F$136,RAB!$C$14:$C$136,C775)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SUMIFS(RAB!$F$14:$F$136,RAB!$C$14:$C$136,C776)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SUMIFS(RAB!$F$14:$F$136,RAB!$C$14:$C$136,C777)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SUMIFS(RAB!$F$14:$F$136,RAB!$C$14:$C$136,C778)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SUMIFS(RAB!$F$14:$F$136,RAB!$C$14:$C$136,C779)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SUMIFS(RAB!$F$14:$F$136,RAB!$C$14:$C$136,C780)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SUMIFS(RAB!$F$14:$F$136,RAB!$C$14:$C$136,C781)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SUMIFS(RAB!$F$14:$F$136,RAB!$C$14:$C$136,C782)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SUMIFS(RAB!$F$14:$F$136,RAB!$C$14:$C$136,C783)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SUMIFS(RAB!$F$14:$F$136,RAB!$C$14:$C$136,C784)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SUMIFS(RAB!$F$14:$F$136,RAB!$C$14:$C$136,C785)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SUMIFS(RAB!$F$14:$F$136,RAB!$C$14:$C$136,C786)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SUMIFS(RAB!$F$14:$F$136,RAB!$C$14:$C$136,C787)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SUMIFS(RAB!$F$14:$F$136,RAB!$C$14:$C$136,C788)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SUMIFS(RAB!$F$14:$F$136,RAB!$C$14:$C$136,C789)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SUMIFS(RAB!$F$14:$F$136,RAB!$C$14:$C$136,C790)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SUMIFS(RAB!$F$14:$F$136,RAB!$C$14:$C$136,C791)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SUMIFS(RAB!$F$14:$F$136,RAB!$C$14:$C$136,C792)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SUMIFS(RAB!$F$14:$F$136,RAB!$C$14:$C$136,C793)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SUMIFS(RAB!$F$14:$F$136,RAB!$C$14:$C$136,C794)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SUMIFS(RAB!$F$14:$F$136,RAB!$C$14:$C$136,C795)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SUMIFS(RAB!$F$14:$F$136,RAB!$C$14:$C$136,C796)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SUMIFS(RAB!$F$14:$F$136,RAB!$C$14:$C$136,C797)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SUMIFS(RAB!$F$14:$F$136,RAB!$C$14:$C$136,C798)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SUMIFS(RAB!$F$14:$F$136,RAB!$C$14:$C$136,C799)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SUMIFS(RAB!$F$14:$F$136,RAB!$C$14:$C$136,C800)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SUMIFS(RAB!$F$14:$F$136,RAB!$C$14:$C$136,C801)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SUMIFS(RAB!$F$14:$F$136,RAB!$C$14:$C$136,C802)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SUMIFS(RAB!$F$14:$F$136,RAB!$C$14:$C$136,C803)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SUMIFS(RAB!$F$14:$F$136,RAB!$C$14:$C$136,C804)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SUMIFS(RAB!$F$14:$F$136,RAB!$C$14:$C$136,C805)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SUMIFS(RAB!$F$14:$F$136,RAB!$C$14:$C$136,C806)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SUMIFS(RAB!$F$14:$F$136,RAB!$C$14:$C$136,C807)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SUMIFS(RAB!$F$14:$F$136,RAB!$C$14:$C$136,C808)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SUMIFS(RAB!$F$14:$F$136,RAB!$C$14:$C$136,C809)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SUMIFS(RAB!$F$14:$F$136,RAB!$C$14:$C$136,C810)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SUMIFS(RAB!$F$14:$F$136,RAB!$C$14:$C$136,C811)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SUMIFS(RAB!$F$14:$F$136,RAB!$C$14:$C$136,C812)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SUMIFS(RAB!$F$14:$F$136,RAB!$C$14:$C$136,C813)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SUMIFS(RAB!$F$14:$F$136,RAB!$C$14:$C$136,C814)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SUMIFS(RAB!$F$14:$F$136,RAB!$C$14:$C$136,C815)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SUMIFS(RAB!$F$14:$F$136,RAB!$C$14:$C$136,C816)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SUMIFS(RAB!$F$14:$F$136,RAB!$C$14:$C$136,C817)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SUMIFS(RAB!$F$14:$F$136,RAB!$C$14:$C$136,C818)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SUMIFS(RAB!$F$14:$F$136,RAB!$C$14:$C$136,C819)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SUMIFS(RAB!$F$14:$F$136,RAB!$C$14:$C$136,C820)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SUMIFS(RAB!$F$14:$F$136,RAB!$C$14:$C$136,C821)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SUMIFS(RAB!$F$14:$F$136,RAB!$C$14:$C$136,C822)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SUMIFS(RAB!$F$14:$F$136,RAB!$C$14:$C$136,C823)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SUMIFS(RAB!$F$14:$F$136,RAB!$C$14:$C$136,C824)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SUMIFS(RAB!$F$14:$F$136,RAB!$C$14:$C$136,C825)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SUMIFS(RAB!$F$14:$F$136,RAB!$C$14:$C$136,C826)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SUMIFS(RAB!$F$14:$F$136,RAB!$C$14:$C$136,C827)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SUMIFS(RAB!$F$14:$F$136,RAB!$C$14:$C$136,C828)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SUMIFS(RAB!$F$14:$F$136,RAB!$C$14:$C$136,C829)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SUMIFS(RAB!$F$14:$F$136,RAB!$C$14:$C$136,C830)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SUMIFS(RAB!$F$14:$F$136,RAB!$C$14:$C$136,C831)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SUMIFS(RAB!$F$14:$F$136,RAB!$C$14:$C$136,C832)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SUMIFS(RAB!$F$14:$F$136,RAB!$C$14:$C$136,C833)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SUMIFS(RAB!$F$14:$F$136,RAB!$C$14:$C$136,C834)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SUMIFS(RAB!$F$14:$F$136,RAB!$C$14:$C$136,C835)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SUMIFS(RAB!$F$14:$F$136,RAB!$C$14:$C$136,C836)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SUMIFS(RAB!$F$14:$F$136,RAB!$C$14:$C$136,C837)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SUMIFS(RAB!$F$14:$F$136,RAB!$C$14:$C$136,C838)</f>
        <v>1</v>
      </c>
      <c r="E838" s="26">
        <f t="shared" ca="1" si="34"/>
        <v>1</v>
      </c>
      <c r="F838" s="26">
        <f ca="1">IF(D838=0,0,SUM($E$713:E838))</f>
        <v>3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SUMIFS(RAB!$F$14:$F$136,RAB!$C$14:$C$136,C839)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SUMIFS(RAB!$F$14:$F$136,RAB!$C$14:$C$136,C840)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SUMIFS(RAB!$F$14:$F$136,RAB!$C$14:$C$136,C841)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SUMIFS(RAB!$F$14:$F$136,RAB!$C$14:$C$136,C842)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SUMIFS(RAB!$F$14:$F$136,RAB!$C$14:$C$136,C843)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SUMIFS(RAB!$F$14:$F$136,RAB!$C$14:$C$136,C844)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SUMIFS(RAB!$F$14:$F$136,RAB!$C$14:$C$136,C845)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SUMIFS(RAB!$F$14:$F$136,RAB!$C$14:$C$136,C846)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SUMIFS(RAB!$F$14:$F$136,RAB!$C$14:$C$136,C847)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SUMIFS(RAB!$F$14:$F$136,RAB!$C$14:$C$136,C848)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SUMIFS(RAB!$F$14:$F$136,RAB!$C$14:$C$136,C849)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SUMIFS(RAB!$F$14:$F$136,RAB!$C$14:$C$136,C850)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SUMIFS(RAB!$F$14:$F$136,RAB!$C$14:$C$136,C851)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SUMIFS(RAB!$F$14:$F$136,RAB!$C$14:$C$136,C852)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SUMIFS(RAB!$F$14:$F$136,RAB!$C$14:$C$136,C853)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SUMIFS(RAB!$F$14:$F$136,RAB!$C$14:$C$136,C854)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SUMIFS(RAB!$F$14:$F$136,RAB!$C$14:$C$136,C855)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SUMIFS(RAB!$F$14:$F$136,RAB!$C$14:$C$136,C856)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SUMIFS(RAB!$F$14:$F$136,RAB!$C$14:$C$136,C857)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SUMIFS(RAB!$F$14:$F$136,RAB!$C$14:$C$136,C858)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SUMIFS(RAB!$F$14:$F$136,RAB!$C$14:$C$136,C859)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SUMIFS(RAB!$F$14:$F$136,RAB!$C$14:$C$136,C860)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SUMIFS(RAB!$F$14:$F$136,RAB!$C$14:$C$136,C861)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SUMIFS(RAB!$F$14:$F$136,RAB!$C$14:$C$136,C862)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SUMIFS(RAB!$F$14:$F$136,RAB!$C$14:$C$136,C863)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SUMIFS(RAB!$F$14:$F$136,RAB!$C$14:$C$136,C864)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SUMIFS(RAB!$F$14:$F$136,RAB!$C$14:$C$136,C865)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SUMIFS(RAB!$F$14:$F$136,RAB!$C$14:$C$136,C866)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SUMIFS(RAB!$F$14:$F$136,RAB!$C$14:$C$136,C867)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SUMIFS(RAB!$F$14:$F$136,RAB!$C$14:$C$136,C868)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SUMIFS(RAB!$F$14:$F$136,RAB!$C$14:$C$136,C869)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SUMIFS(RAB!$F$14:$F$136,RAB!$C$14:$C$136,C870)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SUMIFS(RAB!$F$14:$F$136,RAB!$C$14:$C$136,C871)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SUMIFS(RAB!$F$14:$F$136,RAB!$C$14:$C$136,C872)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SUMIFS(RAB!$F$14:$F$136,RAB!$C$14:$C$136,C873)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SUMIFS(RAB!$F$14:$F$136,RAB!$C$14:$C$136,C874)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SUMIFS(RAB!$F$14:$F$136,RAB!$C$14:$C$136,C875)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SUMIFS(RAB!$F$14:$F$136,RAB!$C$14:$C$136,C876)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SUMIFS(RAB!$F$14:$F$136,RAB!$C$14:$C$136,C877)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SUMIFS(RAB!$F$14:$F$136,RAB!$C$14:$C$136,C878)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SUMIFS(RAB!$F$14:$F$136,RAB!$C$14:$C$136,C879)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SUMIFS(RAB!$F$14:$F$136,RAB!$C$14:$C$136,C880)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SUMIFS(RAB!$F$14:$F$136,RAB!$C$14:$C$136,C881)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SUMIFS(RAB!$F$14:$F$136,RAB!$C$14:$C$136,C882)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SUMIFS(RAB!$F$14:$F$136,RAB!$C$14:$C$136,C883)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SUMIFS(RAB!$F$14:$F$136,RAB!$C$14:$C$136,C884)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SUMIFS(RAB!$F$14:$F$136,RAB!$C$14:$C$136,C885)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SUMIFS(RAB!$F$14:$F$136,RAB!$C$14:$C$136,C886)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SUMIFS(RAB!$F$14:$F$136,RAB!$C$14:$C$136,C887)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SUMIFS(RAB!$F$14:$F$136,RAB!$C$14:$C$136,C888)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SUMIFS(RAB!$F$14:$F$136,RAB!$C$14:$C$136,C889)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SUMIFS(RAB!$F$14:$F$136,RAB!$C$14:$C$136,C890)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SUMIFS(RAB!$F$14:$F$136,RAB!$C$14:$C$136,C891)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SUMIFS(RAB!$F$14:$F$136,RAB!$C$14:$C$136,C892)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SUMIFS(RAB!$F$14:$F$136,RAB!$C$14:$C$136,C893)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SUMIFS(RAB!$F$14:$F$136,RAB!$C$14:$C$136,C894)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SUMIFS(RAB!$F$14:$F$136,RAB!$C$14:$C$136,C895)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SUMIFS(RAB!$F$14:$F$136,RAB!$C$14:$C$136,C896)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SUMIFS(RAB!$F$14:$F$136,RAB!$C$14:$C$136,C897)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SUMIFS(RAB!$F$14:$F$136,RAB!$C$14:$C$136,C898)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SUMIFS(RAB!$F$14:$F$136,RAB!$C$14:$C$136,C899)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SUMIFS(RAB!$F$14:$F$136,RAB!$C$14:$C$136,C900)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SUMIFS(RAB!$F$14:$F$136,RAB!$C$14:$C$136,C901)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SUMIFS(RAB!$F$14:$F$136,RAB!$C$14:$C$136,C902)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SUMIFS(RAB!$F$14:$F$136,RAB!$C$14:$C$136,C903)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SUMIFS(RAB!$F$14:$F$136,RAB!$C$14:$C$136,C904)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SUMIFS(RAB!$F$14:$F$136,RAB!$C$14:$C$136,C905)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SUMIFS(RAB!$F$14:$F$136,RAB!$C$14:$C$136,C906)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SUMIFS(RAB!$F$14:$F$136,RAB!$C$14:$C$136,C907)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SUMIFS(RAB!$F$14:$F$136,RAB!$C$14:$C$136,C908)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SUMIFS(RAB!$F$14:$F$136,RAB!$C$14:$C$136,C909)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SUMIFS(RAB!$F$14:$F$136,RAB!$C$14:$C$136,C910)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SUMIFS(RAB!$F$14:$F$136,RAB!$C$14:$C$136,C911)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SUMIFS(RAB!$F$14:$F$136,RAB!$C$14:$C$136,C912)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SUMIFS(RAB!$F$14:$F$136,RAB!$C$14:$C$136,C913)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SUMIFS(RAB!$F$14:$F$136,RAB!$C$14:$C$136,C914)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SUMIFS(RAB!$F$14:$F$136,RAB!$C$14:$C$136,C915)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SUMIFS(RAB!$F$14:$F$136,RAB!$C$14:$C$136,C916)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SUMIFS(RAB!$F$14:$F$136,RAB!$C$14:$C$136,C917)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SUMIFS(RAB!$F$14:$F$136,RAB!$C$14:$C$136,C918)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SUMIFS(RAB!$F$14:$F$136,RAB!$C$14:$C$136,C919)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SUMIFS(RAB!$F$14:$F$136,RAB!$C$14:$C$136,C920)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SUMIFS(RAB!$F$14:$F$136,RAB!$C$14:$C$136,C921)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SUMIFS(RAB!$F$14:$F$136,RAB!$C$14:$C$136,C922)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SUMIFS(RAB!$F$14:$F$136,RAB!$C$14:$C$136,C923)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SUMIFS(RAB!$F$14:$F$136,RAB!$C$14:$C$136,C924)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SUMIFS(RAB!$F$14:$F$136,RAB!$C$14:$C$136,C925)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SUMIFS(RAB!$F$14:$F$136,RAB!$C$14:$C$136,C926)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SUMIFS(RAB!$F$14:$F$136,RAB!$C$14:$C$136,C927)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SUMIFS(RAB!$F$14:$F$136,RAB!$C$14:$C$136,C928)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SUMIFS(RAB!$F$14:$F$136,RAB!$C$14:$C$136,C929)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SUMIFS(RAB!$F$14:$F$136,RAB!$C$14:$C$136,C930)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SUMIFS(RAB!$F$14:$F$136,RAB!$C$14:$C$136,C931)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SUMIFS(RAB!$F$14:$F$136,RAB!$C$14:$C$136,C932)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SUMIFS(RAB!$F$14:$F$136,RAB!$C$14:$C$136,C933)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SUMIFS(RAB!$F$14:$F$136,RAB!$C$14:$C$136,C934)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SUMIFS(RAB!$F$14:$F$136,RAB!$C$14:$C$136,C935)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SUMIFS(RAB!$F$14:$F$136,RAB!$C$14:$C$136,C936)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SUMIFS(RAB!$F$14:$F$136,RAB!$C$14:$C$136,C937)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SUMIFS(RAB!$F$14:$F$136,RAB!$C$14:$C$136,C938)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SUMIFS(RAB!$F$14:$F$136,RAB!$C$14:$C$136,C939)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SUMIFS(RAB!$F$14:$F$136,RAB!$C$14:$C$136,C940)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SUMIFS(RAB!$F$14:$F$136,RAB!$C$14:$C$136,C941)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SUMIFS(RAB!$F$14:$F$136,RAB!$C$14:$C$136,C942)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SUMIFS(RAB!$F$14:$F$136,RAB!$C$14:$C$136,C943)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SUMIFS(RAB!$F$14:$F$136,RAB!$C$14:$C$136,C944)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SUMIFS(RAB!$F$14:$F$136,RAB!$C$14:$C$136,C945)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SUMIFS(RAB!$F$14:$F$136,RAB!$C$14:$C$136,C946)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SUMIFS(RAB!$F$14:$F$136,RAB!$C$14:$C$136,C947)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SUMIFS(RAB!$F$14:$F$136,RAB!$C$14:$C$136,C948)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SUMIFS(RAB!$F$14:$F$136,RAB!$C$14:$C$136,C949)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SUMIFS(RAB!$F$14:$F$136,RAB!$C$14:$C$136,C950)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SUMIFS(RAB!$F$14:$F$136,RAB!$C$14:$C$136,C951)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SUMIFS(RAB!$F$14:$F$136,RAB!$C$14:$C$136,C952)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SUMIFS(RAB!$F$14:$F$136,RAB!$C$14:$C$136,C953)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SUMIFS(RAB!$F$14:$F$136,RAB!$C$14:$C$136,C954)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SUMIFS(RAB!$F$14:$F$136,RAB!$C$14:$C$136,C955)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SUMIFS(RAB!$F$14:$F$136,RAB!$C$14:$C$136,C956)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SUMIFS(RAB!$F$14:$F$136,RAB!$C$14:$C$136,C957)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SUMIFS(RAB!$F$14:$F$136,RAB!$C$14:$C$136,C958)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SUMIFS(RAB!$F$14:$F$136,RAB!$C$14:$C$136,C959)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SUMIFS(RAB!$F$14:$F$136,RAB!$C$14:$C$136,C960)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SUMIFS(RAB!$F$14:$F$136,RAB!$C$14:$C$136,C961)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SUMIFS(RAB!$F$14:$F$136,RAB!$C$14:$C$136,C962)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SUMIFS(RAB!$F$14:$F$136,RAB!$C$14:$C$136,C963)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SUMIFS(RAB!$F$14:$F$136,RAB!$C$14:$C$136,C964)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SUMIFS(RAB!$F$14:$F$136,RAB!$C$14:$C$136,C965)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SUMIFS(RAB!$F$14:$F$136,RAB!$C$14:$C$136,C966)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SUMIFS(RAB!$F$14:$F$136,RAB!$C$14:$C$136,C967)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SUMIFS(RAB!$F$14:$F$136,RAB!$C$14:$C$136,C968)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SUMIFS(RAB!$F$14:$F$136,RAB!$C$14:$C$136,C969)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SUMIFS(RAB!$F$14:$F$136,RAB!$C$14:$C$136,C970)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SUMIFS(RAB!$F$14:$F$136,RAB!$C$14:$C$136,C971)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SUMIFS(RAB!$F$14:$F$136,RAB!$C$14:$C$136,C972)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SUMIFS(RAB!$F$14:$F$136,RAB!$C$14:$C$136,C973)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SUMIFS(RAB!$F$14:$F$136,RAB!$C$14:$C$136,C974)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SUMIFS(RAB!$F$14:$F$136,RAB!$C$14:$C$136,C975)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SUMIFS(RAB!$F$14:$F$136,RAB!$C$14:$C$136,C976)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SUMIFS(RAB!$F$14:$F$136,RAB!$C$14:$C$136,C977)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SUMIFS(RAB!$F$14:$F$136,RAB!$C$14:$C$136,C978)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SUMIFS(RAB!$F$14:$F$136,RAB!$C$14:$C$136,C979)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SUMIFS(RAB!$F$14:$F$136,RAB!$C$14:$C$136,C980)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SUMIFS(RAB!$F$14:$F$136,RAB!$C$14:$C$136,C981)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SUMIFS(RAB!$F$14:$F$136,RAB!$C$14:$C$136,C982)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SUMIFS(RAB!$F$14:$F$136,RAB!$C$14:$C$136,C983)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SUMIFS(RAB!$F$14:$F$136,RAB!$C$14:$C$136,C984)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SUMIFS(RAB!$F$14:$F$136,RAB!$C$14:$C$136,C985)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SUMIFS(RAB!$F$14:$F$136,RAB!$C$14:$C$136,C986)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SUMIFS(RAB!$F$14:$F$136,RAB!$C$14:$C$136,C987)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SUMIFS(RAB!$F$14:$F$136,RAB!$C$14:$C$136,C988)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SUMIFS(RAB!$F$14:$F$136,RAB!$C$14:$C$136,C989)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SUMIFS(RAB!$F$14:$F$136,RAB!$C$14:$C$136,C990)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SUMIFS(RAB!$F$14:$F$136,RAB!$C$14:$C$136,C991)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SUMIFS(RAB!$F$14:$F$136,RAB!$C$14:$C$136,C992)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SUMIFS(RAB!$F$14:$F$136,RAB!$C$14:$C$136,C993)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SUMIFS(RAB!$F$14:$F$136,RAB!$C$14:$C$136,C994)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SUMIFS(RAB!$F$14:$F$136,RAB!$C$14:$C$136,C995)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SUMIFS(RAB!$F$14:$F$136,RAB!$C$14:$C$136,C996)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SUMIFS(RAB!$F$14:$F$136,RAB!$C$14:$C$136,C997)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SUMIFS(RAB!$F$14:$F$136,RAB!$C$14:$C$136,C998)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SUMIFS(RAB!$F$14:$F$136,RAB!$C$14:$C$136,C999)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SUMIFS(RAB!$F$14:$F$136,RAB!$C$14:$C$136,C1000)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SUMIFS(RAB!$F$14:$F$136,RAB!$C$14:$C$136,C1001)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SUMIFS(RAB!$F$14:$F$136,RAB!$C$14:$C$136,C1002)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SUMIFS(RAB!$F$14:$F$136,RAB!$C$14:$C$136,C1003)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SUMIFS(RAB!$F$14:$F$136,RAB!$C$14:$C$136,C1004)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SUMIFS(RAB!$F$14:$F$136,RAB!$C$14:$C$136,C1005)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SUMIFS(RAB!$F$14:$F$136,RAB!$C$14:$C$136,C1006)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SUMIFS(RAB!$F$14:$F$136,RAB!$C$14:$C$136,C1007)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SUMIFS(RAB!$F$14:$F$136,RAB!$C$14:$C$136,C1008)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SUMIFS(RAB!$F$14:$F$136,RAB!$C$14:$C$136,C1009)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SUMIFS(RAB!$F$14:$F$136,RAB!$C$14:$C$136,C1010)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SUMIFS(RAB!$F$14:$F$136,RAB!$C$14:$C$136,C1011)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SUMIFS(RAB!$F$14:$F$136,RAB!$C$14:$C$136,C1012)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SUMIFS(RAB!$F$14:$F$136,RAB!$C$14:$C$136,C1013)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SUMIFS(RAB!$F$14:$F$136,RAB!$C$14:$C$136,C1014)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SUMIFS(RAB!$F$14:$F$136,RAB!$C$14:$C$136,C1015)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SUMIFS(RAB!$F$14:$F$136,RAB!$C$14:$C$136,C1016)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SUMIFS(RAB!$F$14:$F$136,RAB!$C$14:$C$136,C1017)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SUMIFS(RAB!$F$14:$F$136,RAB!$C$14:$C$136,C1018)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SUMIFS(RAB!$F$14:$F$136,RAB!$C$14:$C$136,C1019)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SUMIFS(RAB!$F$14:$F$136,RAB!$C$14:$C$136,C1020)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SUMIFS(RAB!$F$14:$F$136,RAB!$C$14:$C$136,C1021)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SUMIFS(RAB!$F$14:$F$136,RAB!$C$14:$C$136,C1022)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SUMIFS(RAB!$F$14:$F$136,RAB!$C$14:$C$136,C1023)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SUMIFS(RAB!$F$14:$F$136,RAB!$C$14:$C$136,C1024)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SUMIFS(RAB!$F$14:$F$136,RAB!$C$14:$C$136,C1025)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SUMIFS(RAB!$F$14:$F$136,RAB!$C$14:$C$136,C1026)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SUMIFS(RAB!$F$14:$F$136,RAB!$C$14:$C$136,C1027)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SUMIFS(RAB!$F$14:$F$136,RAB!$C$14:$C$136,C1028)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SUMIFS(RAB!$F$14:$F$136,RAB!$C$14:$C$136,C1029)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SUMIFS(RAB!$F$14:$F$136,RAB!$C$14:$C$136,C1030)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SUMIFS(RAB!$F$14:$F$136,RAB!$C$14:$C$136,C1031)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SUMIFS(RAB!$F$14:$F$136,RAB!$C$14:$C$136,C1032)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SUMIFS(RAB!$F$14:$F$136,RAB!$C$14:$C$136,C1033)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SUMIFS(RAB!$F$14:$F$136,RAB!$C$14:$C$136,C1034)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SUMIFS(RAB!$F$14:$F$136,RAB!$C$14:$C$136,C1035)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SUMIFS(RAB!$F$14:$F$136,RAB!$C$14:$C$136,C1036)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SUMIFS(RAB!$F$14:$F$136,RAB!$C$14:$C$136,C1037)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SUMIFS(RAB!$F$14:$F$136,RAB!$C$14:$C$136,C1038)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SUMIFS(RAB!$F$14:$F$136,RAB!$C$14:$C$136,C1039)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SUMIFS(RAB!$F$14:$F$136,RAB!$C$14:$C$136,C1040)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SUMIFS(RAB!$F$14:$F$136,RAB!$C$14:$C$136,C1041)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SUMIFS(RAB!$F$14:$F$136,RAB!$C$14:$C$136,C1042)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SUMIFS(RAB!$F$14:$F$136,RAB!$C$14:$C$136,C1043)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SUMIFS(RAB!$F$14:$F$136,RAB!$C$14:$C$136,C1044)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SUMIFS(RAB!$F$14:$F$136,RAB!$C$14:$C$136,C1045)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SUMIFS(RAB!$F$14:$F$136,RAB!$C$14:$C$136,C1046)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SUMIFS(RAB!$F$14:$F$136,RAB!$C$14:$C$136,C1047)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SUMIFS(RAB!$F$14:$F$136,RAB!$C$14:$C$136,C1048)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SUMIFS(RAB!$F$14:$F$136,RAB!$C$14:$C$136,C1049)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SUMIFS(RAB!$F$14:$F$136,RAB!$C$14:$C$136,C1050)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SUMIFS(RAB!$F$14:$F$136,RAB!$C$14:$C$136,C1051)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SUMIFS(RAB!$F$14:$F$136,RAB!$C$14:$C$136,C1052)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SUMIFS(RAB!$F$14:$F$136,RAB!$C$14:$C$136,C1053)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SUMIFS(RAB!$F$14:$F$136,RAB!$C$14:$C$136,C1054)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SUMIFS(RAB!$F$14:$F$136,RAB!$C$14:$C$136,C1055)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SUMIFS(RAB!$F$14:$F$136,RAB!$C$14:$C$136,C1056)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SUMIFS(RAB!$F$14:$F$136,RAB!$C$14:$C$136,C1057)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SUMIFS(RAB!$F$14:$F$136,RAB!$C$14:$C$136,C1058)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SUMIFS(RAB!$F$14:$F$136,RAB!$C$14:$C$136,C1059)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SUMIFS(RAB!$F$14:$F$136,RAB!$C$14:$C$136,C1060)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SUMIFS(RAB!$F$14:$F$136,RAB!$C$14:$C$136,C1061)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SUMIFS(RAB!$F$14:$F$136,RAB!$C$14:$C$136,C1062)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SUMIFS(RAB!$F$14:$F$136,RAB!$C$14:$C$136,C1063)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SUMIFS(RAB!$F$14:$F$136,RAB!$C$14:$C$136,C1064)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SUMIFS(RAB!$F$14:$F$136,RAB!$C$14:$C$136,C1065)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SUMIFS(RAB!$F$14:$F$136,RAB!$C$14:$C$136,C1066)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SUMIFS(RAB!$F$14:$F$136,RAB!$C$14:$C$136,C1067)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SUMIFS(RAB!$F$14:$F$136,RAB!$C$14:$C$136,C1068)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SUMIFS(RAB!$F$14:$F$136,RAB!$C$14:$C$136,C1069)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SUMIFS(RAB!$F$14:$F$136,RAB!$C$14:$C$136,C1070)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SUMIFS(RAB!$F$14:$F$136,RAB!$C$14:$C$136,C1071)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SUMIFS(RAB!$F$14:$F$136,RAB!$C$14:$C$136,C1072)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SUMIFS(RAB!$F$14:$F$136,RAB!$C$14:$C$136,C1073)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SUMIFS(RAB!$F$14:$F$136,RAB!$C$14:$C$136,C1074)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SUMIFS(RAB!$F$14:$F$136,RAB!$C$14:$C$136,C1075)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SUMIFS(RAB!$F$14:$F$136,RAB!$C$14:$C$136,C1076)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SUMIFS(RAB!$F$14:$F$136,RAB!$C$14:$C$136,C1077)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SUMIFS(RAB!$F$14:$F$136,RAB!$C$14:$C$136,C1078)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SUMIFS(RAB!$F$14:$F$136,RAB!$C$14:$C$136,C1079)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SUMIFS(RAB!$F$14:$F$136,RAB!$C$14:$C$136,C1080)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SUMIFS(RAB!$F$14:$F$136,RAB!$C$14:$C$136,C1081)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SUMIFS(RAB!$F$14:$F$136,RAB!$C$14:$C$136,C1082)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SUMIFS(RAB!$F$14:$F$136,RAB!$C$14:$C$136,C1083)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SUMIFS(RAB!$F$14:$F$136,RAB!$C$14:$C$136,C1084)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SUMIFS(RAB!$F$14:$F$136,RAB!$C$14:$C$136,C1085)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SUMIFS(RAB!$F$14:$F$136,RAB!$C$14:$C$136,C1086)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SUMIFS(RAB!$F$14:$F$136,RAB!$C$14:$C$136,C1087)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SUMIFS(RAB!$F$14:$F$136,RAB!$C$14:$C$136,C1088)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SUMIFS(RAB!$F$14:$F$136,RAB!$C$14:$C$136,C1089)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SUMIFS(RAB!$F$14:$F$136,RAB!$C$14:$C$136,C1090)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SUMIFS(RAB!$F$14:$F$136,RAB!$C$14:$C$136,C1091)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SUMIFS(RAB!$F$14:$F$136,RAB!$C$14:$C$136,C1092)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SUMIFS(RAB!$F$14:$F$136,RAB!$C$14:$C$136,C1093)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SUMIFS(RAB!$F$14:$F$136,RAB!$C$14:$C$136,C1094)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SUMIFS(RAB!$F$14:$F$136,RAB!$C$14:$C$136,C1095)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SUMIFS(RAB!$F$14:$F$136,RAB!$C$14:$C$136,C1096)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SUMIFS(RAB!$F$14:$F$136,RAB!$C$14:$C$136,C1097)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SUMIFS(RAB!$F$14:$F$136,RAB!$C$14:$C$136,C1098)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SUMIFS(RAB!$F$14:$F$136,RAB!$C$14:$C$136,C1099)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SUMIFS(RAB!$F$14:$F$136,RAB!$C$14:$C$136,C1100)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SUMIFS(RAB!$F$14:$F$136,RAB!$C$14:$C$136,C1101)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SUMIFS(RAB!$F$14:$F$136,RAB!$C$14:$C$136,C1102)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SUMIFS(RAB!$F$14:$F$136,RAB!$C$14:$C$136,C1103)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SUMIFS(RAB!$F$14:$F$136,RAB!$C$14:$C$136,C1104)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SUMIFS(RAB!$F$14:$F$136,RAB!$C$14:$C$136,C1105)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SUMIFS(RAB!$F$14:$F$136,RAB!$C$14:$C$136,C1106)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SUMIFS(RAB!$F$14:$F$136,RAB!$C$14:$C$136,C1107)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SUMIFS(RAB!$F$14:$F$136,RAB!$C$14:$C$136,C1108)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SUMIFS(RAB!$F$14:$F$136,RAB!$C$14:$C$136,C1109)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SUMIFS(RAB!$F$14:$F$136,RAB!$C$14:$C$136,C1110)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SUMIFS(RAB!$F$14:$F$136,RAB!$C$14:$C$136,C1111)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SUMIFS(RAB!$F$14:$F$136,RAB!$C$14:$C$136,C1112)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SUMIFS(RAB!$F$14:$F$136,RAB!$C$14:$C$136,C1113)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SUMIFS(RAB!$F$14:$F$136,RAB!$C$14:$C$136,C1114)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SUMIFS(RAB!$F$14:$F$136,RAB!$C$14:$C$136,C1115)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SUMIFS(RAB!$F$14:$F$136,RAB!$C$14:$C$136,C1116)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SUMIFS(RAB!$F$14:$F$136,RAB!$C$14:$C$136,C1117)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SUMIFS(RAB!$F$14:$F$136,RAB!$C$14:$C$136,C1118)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SUMIFS(RAB!$F$14:$F$136,RAB!$C$14:$C$136,C1119)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SUMIFS(RAB!$F$14:$F$136,RAB!$C$14:$C$136,C1120)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SUMIFS(RAB!$F$14:$F$136,RAB!$C$14:$C$136,C1121)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SUMIFS(RAB!$F$14:$F$136,RAB!$C$14:$C$136,C1122)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SUMIFS(RAB!$F$14:$F$136,RAB!$C$14:$C$136,C1123)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SUMIFS(RAB!$F$14:$F$136,RAB!$C$14:$C$136,C1124)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SUMIFS(RAB!$F$14:$F$136,RAB!$C$14:$C$136,C1125)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SUMIFS(RAB!$F$14:$F$136,RAB!$C$14:$C$136,C1126)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SUMIFS(RAB!$F$14:$F$136,RAB!$C$14:$C$136,C1127)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SUMIFS(RAB!$F$14:$F$136,RAB!$C$14:$C$136,C1128)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SUMIFS(RAB!$F$14:$F$136,RAB!$C$14:$C$136,C1129)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SUMIFS(RAB!$F$14:$F$136,RAB!$C$14:$C$136,C1130)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SUMIFS(RAB!$F$14:$F$136,RAB!$C$14:$C$136,C1131)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SUMIFS(RAB!$F$14:$F$136,RAB!$C$14:$C$136,C1132)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SUMIFS(RAB!$F$14:$F$136,RAB!$C$14:$C$136,C1133)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SUMIFS(RAB!$F$14:$F$136,RAB!$C$14:$C$136,C1134)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SUMIFS(RAB!$F$14:$F$136,RAB!$C$14:$C$136,C1135)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SUMIFS(RAB!$F$14:$F$136,RAB!$C$14:$C$136,C1136)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SUMIFS(RAB!$F$14:$F$136,RAB!$C$14:$C$136,C1137)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SUMIFS(RAB!$F$14:$F$136,RAB!$C$14:$C$136,C1138)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SUMIFS(RAB!$F$14:$F$136,RAB!$C$14:$C$136,C1139)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SUMIFS(RAB!$F$14:$F$136,RAB!$C$14:$C$136,C1140)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SUMIFS(RAB!$F$14:$F$136,RAB!$C$14:$C$136,C1141)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SUMIFS(RAB!$F$14:$F$136,RAB!$C$14:$C$136,C1142)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SUMIFS(RAB!$F$14:$F$136,RAB!$C$14:$C$136,C1143)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SUMIFS(RAB!$F$14:$F$136,RAB!$C$14:$C$136,C1144)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SUMIFS(RAB!$F$14:$F$136,RAB!$C$14:$C$136,C1145)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SUMIFS(RAB!$F$14:$F$136,RAB!$C$14:$C$136,C1146)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SUMIFS(RAB!$F$14:$F$136,RAB!$C$14:$C$136,C1147)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SUMIFS(RAB!$F$14:$F$136,RAB!$C$14:$C$136,C1148)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SUMIFS(RAB!$F$14:$F$136,RAB!$C$14:$C$136,C1149)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SUMIFS(RAB!$F$14:$F$136,RAB!$C$14:$C$136,C1150)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SUMIFS(RAB!$F$14:$F$136,RAB!$C$14:$C$136,C1151)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SUMIFS(RAB!$F$14:$F$136,RAB!$C$14:$C$136,C1152)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SUMIFS(RAB!$F$14:$F$136,RAB!$C$14:$C$136,C1153)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SUMIFS(RAB!$F$14:$F$136,RAB!$C$14:$C$136,C1154)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SUMIFS(RAB!$F$14:$F$136,RAB!$C$14:$C$136,C1155)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SUMIFS(RAB!$F$14:$F$136,RAB!$C$14:$C$136,C1156)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SUMIFS(RAB!$F$14:$F$136,RAB!$C$14:$C$136,C1157)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SUMIFS(RAB!$F$14:$F$136,RAB!$C$14:$C$136,C1158)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SUMIFS(RAB!$F$14:$F$136,RAB!$C$14:$C$136,C1159)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SUMIFS(RAB!$F$14:$F$136,RAB!$C$14:$C$136,C1160)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SUMIFS(RAB!$F$14:$F$136,RAB!$C$14:$C$136,C1161)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SUMIFS(RAB!$F$14:$F$136,RAB!$C$14:$C$136,C1162)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SUMIFS(RAB!$F$14:$F$136,RAB!$C$14:$C$136,C1163)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SUMIFS(RAB!$F$14:$F$136,RAB!$C$14:$C$136,C1164)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SUMIFS(RAB!$F$14:$F$136,RAB!$C$14:$C$136,C1165)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SUMIFS(RAB!$F$14:$F$136,RAB!$C$14:$C$136,C1166)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SUMIFS(RAB!$F$14:$F$136,RAB!$C$14:$C$136,C1167)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SUMIFS(RAB!$F$14:$F$136,RAB!$C$14:$C$136,C1168)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SUMIFS(RAB!$F$14:$F$136,RAB!$C$14:$C$136,C1169)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SUMIFS(RAB!$F$14:$F$136,RAB!$C$14:$C$136,C1170)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SUMIFS(RAB!$F$14:$F$136,RAB!$C$14:$C$136,C1171)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SUMIFS(RAB!$F$14:$F$136,RAB!$C$14:$C$136,C1172)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SUMIFS(RAB!$F$14:$F$136,RAB!$C$14:$C$136,C1173)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SUMIFS(RAB!$F$14:$F$136,RAB!$C$14:$C$136,C1174)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SUMIFS(RAB!$F$14:$F$136,RAB!$C$14:$C$136,C1175)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SUMIFS(RAB!$F$14:$F$136,RAB!$C$14:$C$136,C1176)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SUMIFS(RAB!$F$14:$F$136,RAB!$C$14:$C$136,C1177)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SUMIFS(RAB!$F$14:$F$136,RAB!$C$14:$C$136,C1178)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SUMIFS(RAB!$F$14:$F$136,RAB!$C$14:$C$136,C1179)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SUMIFS(RAB!$F$14:$F$136,RAB!$C$14:$C$136,C1180)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SUMIFS(RAB!$F$14:$F$136,RAB!$C$14:$C$136,C1181)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SUMIFS(RAB!$F$14:$F$136,RAB!$C$14:$C$136,C1182)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SUMIFS(RAB!$F$14:$F$136,RAB!$C$14:$C$136,C1183)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SUMIFS(RAB!$F$14:$F$136,RAB!$C$14:$C$136,C1184)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SUMIFS(RAB!$F$14:$F$136,RAB!$C$14:$C$136,C1185)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SUMIFS(RAB!$F$14:$F$136,RAB!$C$14:$C$136,C1186)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SUMIFS(RAB!$F$14:$F$136,RAB!$C$14:$C$136,C1187)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SUMIFS(RAB!$F$14:$F$136,RAB!$C$14:$C$136,C1188)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SUMIFS(RAB!$F$14:$F$136,RAB!$C$14:$C$136,C1189)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SUMIFS(RAB!$F$14:$F$136,RAB!$C$14:$C$136,C1190)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SUMIFS(RAB!$F$14:$F$136,RAB!$C$14:$C$136,C1191)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SUMIFS(RAB!$F$14:$F$136,RAB!$C$14:$C$136,C1192)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SUMIFS(RAB!$F$14:$F$136,RAB!$C$14:$C$136,C1193)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SUMIFS(RAB!$F$14:$F$136,RAB!$C$14:$C$136,C1194)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SUMIFS(RAB!$F$14:$F$136,RAB!$C$14:$C$136,C1195)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SUMIFS(RAB!$F$14:$F$136,RAB!$C$14:$C$136,C1196)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SUMIFS(RAB!$F$14:$F$136,RAB!$C$14:$C$136,C1197)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SUMIFS(RAB!$F$14:$F$136,RAB!$C$14:$C$136,C1198)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SUMIFS(RAB!$F$14:$F$136,RAB!$C$14:$C$136,C1199)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SUMIFS(RAB!$F$14:$F$136,RAB!$C$14:$C$136,C1200)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SUMIFS(RAB!$F$14:$F$136,RAB!$C$14:$C$136,C1201)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SUMIFS(RAB!$F$14:$F$136,RAB!$C$14:$C$136,C1202)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SUMIFS(RAB!$F$14:$F$136,RAB!$C$14:$C$136,C1203)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SUMIFS(RAB!$F$14:$F$136,RAB!$C$14:$C$136,C1204)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SUMIFS(RAB!$F$14:$F$136,RAB!$C$14:$C$136,C1205)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SUMIFS(RAB!$F$14:$F$136,RAB!$C$14:$C$136,C1206)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SUMIFS(RAB!$F$14:$F$136,RAB!$C$14:$C$136,C1207)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SUMIFS(RAB!$F$14:$F$136,RAB!$C$14:$C$136,C1208)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SUMIFS(RAB!$F$14:$F$136,RAB!$C$14:$C$136,C1209)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SUMIFS(RAB!$F$14:$F$136,RAB!$C$14:$C$136,C1210)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SUMIFS(RAB!$F$14:$F$136,RAB!$C$14:$C$136,C1211)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SUMIFS(RAB!$F$14:$F$136,RAB!$C$14:$C$136,C1212)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SUMIFS(RAB!$F$14:$F$136,RAB!$C$14:$C$136,C1213)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SUMIFS(RAB!$F$14:$F$136,RAB!$C$14:$C$136,C1214)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SUMIFS(RAB!$F$14:$F$136,RAB!$C$14:$C$136,C1215)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SUMIFS(RAB!$F$14:$F$136,RAB!$C$14:$C$136,C1216)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SUMIFS(RAB!$F$14:$F$136,RAB!$C$14:$C$136,C1217)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SUMIFS(RAB!$F$14:$F$136,RAB!$C$14:$C$136,C1218)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SUMIFS(RAB!$F$14:$F$136,RAB!$C$14:$C$136,C1219)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SUMIFS(RAB!$F$14:$F$136,RAB!$C$14:$C$136,C1220)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SUMIFS(RAB!$F$14:$F$136,RAB!$C$14:$C$136,C1221)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SUMIFS(RAB!$F$14:$F$136,RAB!$C$14:$C$136,C1222)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SUMIFS(RAB!$F$14:$F$136,RAB!$C$14:$C$136,C1223)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SUMIFS(RAB!$F$14:$F$136,RAB!$C$14:$C$136,C1224)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SUMIFS(RAB!$F$14:$F$136,RAB!$C$14:$C$136,C1225)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SUMIFS(RAB!$F$14:$F$136,RAB!$C$14:$C$136,C1226)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SUMIFS(RAB!$F$14:$F$136,RAB!$C$14:$C$136,C1227)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SUMIFS(RAB!$F$14:$F$136,RAB!$C$14:$C$136,C1228)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SUMIFS(RAB!$F$14:$F$136,RAB!$C$14:$C$136,C1229)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SUMIFS(RAB!$F$14:$F$136,RAB!$C$14:$C$136,C1230)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SUMIFS(RAB!$F$14:$F$136,RAB!$C$14:$C$136,C1231)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SUMIFS(RAB!$F$14:$F$136,RAB!$C$14:$C$136,C1232)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SUMIFS(RAB!$F$14:$F$136,RAB!$C$14:$C$136,C1233)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SUMIFS(RAB!$F$14:$F$136,RAB!$C$14:$C$136,C1234)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SUMIFS(RAB!$F$14:$F$136,RAB!$C$14:$C$136,C1235)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SUMIFS(RAB!$F$14:$F$136,RAB!$C$14:$C$136,C1236)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SUMIFS(RAB!$F$14:$F$136,RAB!$C$14:$C$136,C1237)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SUMIFS(RAB!$F$14:$F$136,RAB!$C$14:$C$136,C1238)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SUMIFS(RAB!$F$14:$F$136,RAB!$C$14:$C$136,C1239)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SUMIFS(RAB!$F$14:$F$136,RAB!$C$14:$C$136,C1240)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SUMIFS(RAB!$F$14:$F$136,RAB!$C$14:$C$136,C1241)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SUMIFS(RAB!$F$14:$F$136,RAB!$C$14:$C$136,C1242)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SUMIFS(RAB!$F$14:$F$136,RAB!$C$14:$C$136,C1243)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SUMIFS(RAB!$F$14:$F$136,RAB!$C$14:$C$136,C1244)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SUMIFS(RAB!$F$14:$F$136,RAB!$C$14:$C$136,C1245)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SUMIFS(RAB!$F$14:$F$136,RAB!$C$14:$C$136,C1246)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SUMIFS(RAB!$F$14:$F$136,RAB!$C$14:$C$136,C1247)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SUMIFS(RAB!$F$14:$F$136,RAB!$C$14:$C$136,C1248)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SUMIFS(RAB!$F$14:$F$136,RAB!$C$14:$C$136,C1249)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SUMIFS(RAB!$F$14:$F$136,RAB!$C$14:$C$136,C1250)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SUMIFS(RAB!$F$14:$F$136,RAB!$C$14:$C$136,C1251)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SUMIFS(RAB!$F$14:$F$136,RAB!$C$14:$C$136,C1252)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SUMIFS(RAB!$F$14:$F$136,RAB!$C$14:$C$136,C1253)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SUMIFS(RAB!$F$14:$F$136,RAB!$C$14:$C$136,C1254)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SUMIFS(RAB!$F$14:$F$136,RAB!$C$14:$C$136,C1255)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SUMIFS(RAB!$F$14:$F$136,RAB!$C$14:$C$136,C1256)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SUMIFS(RAB!$F$14:$F$136,RAB!$C$14:$C$136,C1257)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SUMIFS(RAB!$F$14:$F$136,RAB!$C$14:$C$136,C1258)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SUMIFS(RAB!$F$14:$F$136,RAB!$C$14:$C$136,C1259)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SUMIFS(RAB!$F$14:$F$136,RAB!$C$14:$C$136,C1260)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SUMIFS(RAB!$F$14:$F$136,RAB!$C$14:$C$136,C1261)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SUMIFS(RAB!$F$14:$F$136,RAB!$C$14:$C$136,C1262)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SUMIFS(RAB!$F$14:$F$136,RAB!$C$14:$C$136,C1263)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SUMIFS(RAB!$F$14:$F$136,RAB!$C$14:$C$136,C1264)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SUMIFS(RAB!$F$14:$F$136,RAB!$C$14:$C$136,C1265)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SUMIFS(RAB!$F$14:$F$136,RAB!$C$14:$C$136,C1266)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SUMIFS(RAB!$F$14:$F$136,RAB!$C$14:$C$136,C1267)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SUMIFS(RAB!$F$14:$F$136,RAB!$C$14:$C$136,C1268)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SUMIFS(RAB!$F$14:$F$136,RAB!$C$14:$C$136,C1269)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SUMIFS(RAB!$F$14:$F$136,RAB!$C$14:$C$136,C1270)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SUMIFS(RAB!$F$14:$F$136,RAB!$C$14:$C$136,C1271)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SUMIFS(RAB!$F$14:$F$136,RAB!$C$14:$C$136,C1272)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SUMIFS(RAB!$F$14:$F$136,RAB!$C$14:$C$136,C1273)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SUMIFS(RAB!$F$14:$F$136,RAB!$C$14:$C$136,C1274)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SUMIFS(RAB!$F$14:$F$136,RAB!$C$14:$C$136,C1275)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SUMIFS(RAB!$F$14:$F$136,RAB!$C$14:$C$136,C1276)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SUMIFS(RAB!$F$14:$F$136,RAB!$C$14:$C$136,C1277)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SUMIFS(RAB!$F$14:$F$136,RAB!$C$14:$C$136,C1278)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SUMIFS(RAB!$F$14:$F$136,RAB!$C$14:$C$136,C1279)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SUMIFS(RAB!$F$14:$F$136,RAB!$C$14:$C$136,C1280)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SUMIFS(RAB!$F$14:$F$136,RAB!$C$14:$C$136,C1281)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SUMIFS(RAB!$F$14:$F$136,RAB!$C$14:$C$136,C1282)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SUMIFS(RAB!$F$14:$F$136,RAB!$C$14:$C$136,C1283)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SUMIFS(RAB!$F$14:$F$136,RAB!$C$14:$C$136,C1284)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SUMIFS(RAB!$F$14:$F$136,RAB!$C$14:$C$136,C1285)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SUMIFS(RAB!$F$14:$F$136,RAB!$C$14:$C$136,C1286)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SUMIFS(RAB!$F$14:$F$136,RAB!$C$14:$C$136,C1287)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SUMIFS(RAB!$F$14:$F$136,RAB!$C$14:$C$136,C1288)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SUMIFS(RAB!$F$14:$F$136,RAB!$C$14:$C$136,C1289)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SUMIFS(RAB!$F$14:$F$136,RAB!$C$14:$C$136,C1290)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SUMIFS(RAB!$F$14:$F$136,RAB!$C$14:$C$136,C1291)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SUMIFS(RAB!$F$14:$F$136,RAB!$C$14:$C$136,C1292)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SUMIFS(RAB!$F$14:$F$136,RAB!$C$14:$C$136,C1293)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SUMIFS(RAB!$F$14:$F$136,RAB!$C$14:$C$136,C1294)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SUMIFS(RAB!$F$14:$F$136,RAB!$C$14:$C$136,C1295)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SUMIFS(RAB!$F$14:$F$136,RAB!$C$14:$C$136,C1296)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SUMIFS(RAB!$F$14:$F$136,RAB!$C$14:$C$136,C1297)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SUMIFS(RAB!$F$14:$F$136,RAB!$C$14:$C$136,C1298)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SUMIFS(RAB!$F$14:$F$136,RAB!$C$14:$C$136,C1299)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SUMIFS(RAB!$F$14:$F$136,RAB!$C$14:$C$136,C1300)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SUMIFS(RAB!$F$14:$F$136,RAB!$C$14:$C$136,C1301)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SUMIFS(RAB!$F$14:$F$136,RAB!$C$14:$C$136,C1302)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SUMIFS(RAB!$F$14:$F$136,RAB!$C$14:$C$136,C1303)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SUMIFS(RAB!$F$14:$F$136,RAB!$C$14:$C$136,C1304)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SUMIFS(RAB!$F$14:$F$136,RAB!$C$14:$C$136,C1305)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SUMIFS(RAB!$F$14:$F$136,RAB!$C$14:$C$136,C1306)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SUMIFS(RAB!$F$14:$F$136,RAB!$C$14:$C$136,C1307)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SUMIFS(RAB!$F$14:$F$136,RAB!$C$14:$C$136,C1308)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SUMIFS(RAB!$F$14:$F$136,RAB!$C$14:$C$136,C1309)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SUMIFS(RAB!$F$14:$F$136,RAB!$C$14:$C$136,C1310)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SUMIFS(RAB!$F$14:$F$136,RAB!$C$14:$C$136,C1311)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SUMIFS(RAB!$F$14:$F$136,RAB!$C$14:$C$136,C1312)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SUMIFS(RAB!$F$14:$F$136,RAB!$C$14:$C$136,C1313)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SUMIFS(RAB!$F$14:$F$136,RAB!$C$14:$C$136,C1314)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SUMIFS(RAB!$F$14:$F$136,RAB!$C$14:$C$136,C1315)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SUMIFS(RAB!$F$14:$F$136,RAB!$C$14:$C$136,C1316)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SUMIFS(RAB!$F$14:$F$136,RAB!$C$14:$C$136,C1317)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SUMIFS(RAB!$F$14:$F$136,RAB!$C$14:$C$136,C1318)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SUMIFS(RAB!$F$14:$F$136,RAB!$C$14:$C$136,C1319)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SUMIFS(RAB!$F$14:$F$136,RAB!$C$14:$C$136,C1320)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5" priority="5" operator="equal">
      <formula>0</formula>
    </cfRule>
  </conditionalFormatting>
  <conditionalFormatting sqref="A10:L65536">
    <cfRule type="cellIs" dxfId="54" priority="1" operator="equal">
      <formula>0</formula>
    </cfRule>
  </conditionalFormatting>
  <conditionalFormatting sqref="C12:C711">
    <cfRule type="cellIs" dxfId="53" priority="66" stopIfTrue="1" operator="equal">
      <formula>0</formula>
    </cfRule>
  </conditionalFormatting>
  <conditionalFormatting sqref="E712:E65536">
    <cfRule type="cellIs" dxfId="52" priority="16" stopIfTrue="1" operator="equal">
      <formula>0</formula>
    </cfRule>
  </conditionalFormatting>
  <conditionalFormatting sqref="G1:G11 E6:E11 E1:E3 H7 H10:H11 F10:F711 G712:G65536">
    <cfRule type="cellIs" dxfId="51" priority="69" stopIfTrue="1" operator="equal">
      <formula>0</formula>
    </cfRule>
  </conditionalFormatting>
  <conditionalFormatting sqref="G12:H711">
    <cfRule type="cellIs" dxfId="50" priority="12" stopIfTrue="1" operator="equal">
      <formula>0</formula>
    </cfRule>
  </conditionalFormatting>
  <conditionalFormatting sqref="I7:K7">
    <cfRule type="cellIs" dxfId="49" priority="4" stopIfTrue="1" operator="equal">
      <formula>0</formula>
    </cfRule>
  </conditionalFormatting>
  <conditionalFormatting sqref="I10:L711">
    <cfRule type="cellIs" dxfId="48" priority="2" stopIfTrue="1" operator="equal">
      <formula>0</formula>
    </cfRule>
  </conditionalFormatting>
  <conditionalFormatting sqref="L1:L6">
    <cfRule type="cellIs" dxfId="47" priority="10" operator="equal">
      <formula>0</formula>
    </cfRule>
  </conditionalFormatting>
  <conditionalFormatting sqref="M1:IV1048576 A8:G9">
    <cfRule type="cellIs" dxfId="46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85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baseColWidth="10" defaultColWidth="9.1640625" defaultRowHeight="15"/>
  <cols>
    <col min="1" max="1" width="5.33203125" style="30" customWidth="1"/>
    <col min="2" max="2" width="5.1640625" style="24" customWidth="1"/>
    <col min="3" max="3" width="45.6640625" style="72" customWidth="1"/>
    <col min="4" max="4" width="8.83203125" style="72" customWidth="1"/>
    <col min="5" max="5" width="11.6640625" style="26" customWidth="1"/>
    <col min="6" max="6" width="7.6640625" style="26" customWidth="1"/>
    <col min="7" max="7" width="12.6640625" style="26" customWidth="1"/>
    <col min="8" max="9" width="16.6640625" style="27" customWidth="1"/>
    <col min="10" max="11" width="16.6640625" style="28" customWidth="1"/>
    <col min="12" max="12" width="3.83203125" style="29" customWidth="1"/>
    <col min="13" max="13" width="6.6640625" style="23" customWidth="1"/>
    <col min="14" max="14" width="7.33203125" style="23" customWidth="1"/>
    <col min="15" max="16" width="12.6640625" style="23" customWidth="1"/>
    <col min="17" max="17" width="2.5" style="23" customWidth="1"/>
    <col min="18" max="20" width="10.83203125" style="23" customWidth="1"/>
    <col min="21" max="16384" width="9.16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5" t="s">
        <v>1127</v>
      </c>
      <c r="C4" s="545"/>
      <c r="D4" s="545"/>
      <c r="E4" s="545"/>
      <c r="F4" s="545"/>
      <c r="G4" s="545"/>
      <c r="H4" s="545"/>
      <c r="I4" s="545"/>
      <c r="J4" s="545"/>
      <c r="K4" s="54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8" t="str">
        <f>RAB!G6</f>
        <v>NURUDIN</v>
      </c>
      <c r="H6" s="538"/>
      <c r="I6" s="538"/>
      <c r="J6" s="538"/>
      <c r="K6" s="53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TEMUROSO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6" thickBot="1">
      <c r="C10" s="25"/>
      <c r="D10" s="25"/>
      <c r="S10" s="73"/>
      <c r="T10" s="73"/>
    </row>
    <row r="11" spans="1:21" ht="15.75" customHeight="1">
      <c r="B11" s="546" t="s">
        <v>0</v>
      </c>
      <c r="C11" s="548" t="s">
        <v>1</v>
      </c>
      <c r="D11" s="551" t="s">
        <v>42</v>
      </c>
      <c r="E11" s="551" t="s">
        <v>43</v>
      </c>
      <c r="F11" s="551" t="s">
        <v>2</v>
      </c>
      <c r="G11" s="552" t="s">
        <v>41</v>
      </c>
      <c r="H11" s="551" t="s">
        <v>3</v>
      </c>
      <c r="I11" s="551"/>
      <c r="J11" s="551"/>
      <c r="K11" s="555"/>
      <c r="M11" s="33"/>
      <c r="N11" s="33"/>
      <c r="O11" s="33"/>
      <c r="P11" s="33"/>
      <c r="R11" s="34"/>
      <c r="S11" s="74"/>
      <c r="T11" s="74"/>
    </row>
    <row r="12" spans="1:21" ht="15" customHeight="1">
      <c r="B12" s="547"/>
      <c r="C12" s="549"/>
      <c r="D12" s="541"/>
      <c r="E12" s="541"/>
      <c r="F12" s="541"/>
      <c r="G12" s="553"/>
      <c r="H12" s="543" t="s">
        <v>46</v>
      </c>
      <c r="I12" s="543" t="s">
        <v>5</v>
      </c>
      <c r="J12" s="541" t="s">
        <v>47</v>
      </c>
      <c r="K12" s="54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7"/>
      <c r="C13" s="550"/>
      <c r="D13" s="541"/>
      <c r="E13" s="541"/>
      <c r="F13" s="541"/>
      <c r="G13" s="554"/>
      <c r="H13" s="544"/>
      <c r="I13" s="544"/>
      <c r="J13" s="541"/>
      <c r="K13" s="54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 ht="16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16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4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13530400</v>
      </c>
      <c r="J16" s="42">
        <f t="shared" ca="1" si="3"/>
        <v>0</v>
      </c>
      <c r="K16" s="43">
        <f t="shared" ca="1" si="0"/>
        <v>13530400</v>
      </c>
      <c r="L16" s="46"/>
      <c r="Q16" s="36"/>
      <c r="R16" s="45"/>
      <c r="S16" s="45"/>
      <c r="T16" s="45"/>
    </row>
    <row r="17" spans="1:20" s="47" customFormat="1" ht="16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 ht="16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 ht="16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 ht="16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 ht="16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 ht="16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 ht="16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 ht="16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 ht="16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 ht="16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 ht="16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 ht="16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 ht="16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 ht="16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 ht="16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 ht="16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 ht="16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 ht="16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 ht="16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9" t="s">
        <v>1008</v>
      </c>
      <c r="D38" s="539"/>
      <c r="E38" s="539"/>
      <c r="F38" s="539"/>
      <c r="G38" s="77" t="s">
        <v>9</v>
      </c>
      <c r="H38" s="55">
        <f ca="1">SUM(H14:H37)</f>
        <v>0</v>
      </c>
      <c r="I38" s="55">
        <f ca="1">SUM(I14:I37)</f>
        <v>13530400</v>
      </c>
      <c r="J38" s="55">
        <f ca="1">SUM(J14:J37)</f>
        <v>0</v>
      </c>
      <c r="K38" s="55">
        <f ca="1">SUM(K14:K37)</f>
        <v>13530400</v>
      </c>
      <c r="L38" s="44"/>
      <c r="R38" s="99"/>
      <c r="S38" s="99"/>
      <c r="T38" s="99"/>
    </row>
    <row r="39" spans="1:20" s="36" customFormat="1">
      <c r="A39" s="30"/>
      <c r="B39" s="56"/>
      <c r="C39" s="540" t="s">
        <v>462</v>
      </c>
      <c r="D39" s="540"/>
      <c r="E39" s="540"/>
      <c r="F39" s="540"/>
      <c r="G39" s="59" t="s">
        <v>9</v>
      </c>
      <c r="H39" s="60">
        <f ca="1">H38*0.1</f>
        <v>0</v>
      </c>
      <c r="I39" s="60">
        <f ca="1">I38*0.1</f>
        <v>1353040</v>
      </c>
      <c r="J39" s="60">
        <f ca="1">J38*0.1</f>
        <v>0</v>
      </c>
      <c r="K39" s="60">
        <f ca="1">K38*0.1</f>
        <v>1353040</v>
      </c>
      <c r="L39" s="44"/>
      <c r="N39" s="57"/>
      <c r="R39" s="58"/>
      <c r="S39" s="58"/>
      <c r="T39" s="58"/>
    </row>
    <row r="40" spans="1:20" s="36" customFormat="1" ht="16" thickBot="1">
      <c r="A40" s="30"/>
      <c r="B40" s="56"/>
      <c r="C40" s="529" t="s">
        <v>463</v>
      </c>
      <c r="D40" s="529"/>
      <c r="E40" s="529"/>
      <c r="F40" s="529"/>
      <c r="G40" s="61" t="s">
        <v>9</v>
      </c>
      <c r="H40" s="78">
        <f ca="1">SUM(H38:H39)</f>
        <v>0</v>
      </c>
      <c r="I40" s="78">
        <f ca="1">SUM(I38:I39)</f>
        <v>14883440</v>
      </c>
      <c r="J40" s="61">
        <f ca="1">SUM(J38:J39)</f>
        <v>0</v>
      </c>
      <c r="K40" s="61">
        <f ca="1">SUM(K38:K39)</f>
        <v>14883440</v>
      </c>
      <c r="L40" s="44"/>
      <c r="R40" s="99"/>
      <c r="S40" s="99"/>
      <c r="T40" s="99"/>
    </row>
    <row r="41" spans="1:20" s="36" customFormat="1">
      <c r="A41" s="30"/>
      <c r="B41" s="532" t="e">
        <f ca="1">"Terbilang : ( "&amp;L42&amp;" Rupiah )"</f>
        <v>#NAME?</v>
      </c>
      <c r="C41" s="533"/>
      <c r="D41" s="533"/>
      <c r="E41" s="533"/>
      <c r="F41" s="533"/>
      <c r="G41" s="533"/>
      <c r="H41" s="533"/>
      <c r="I41" s="533"/>
      <c r="J41" s="533"/>
      <c r="K41" s="534"/>
      <c r="L41" s="44"/>
      <c r="R41" s="58"/>
      <c r="S41" s="58"/>
      <c r="T41" s="58"/>
    </row>
    <row r="42" spans="1:20" s="36" customFormat="1">
      <c r="A42" s="30"/>
      <c r="B42" s="535"/>
      <c r="C42" s="536"/>
      <c r="D42" s="536"/>
      <c r="E42" s="536"/>
      <c r="F42" s="536"/>
      <c r="G42" s="536"/>
      <c r="H42" s="536"/>
      <c r="I42" s="536"/>
      <c r="J42" s="536"/>
      <c r="K42" s="537"/>
      <c r="L42" s="62" t="e">
        <f ca="1">PROPER([83]!terbilang(K40))</f>
        <v>#NAME?</v>
      </c>
    </row>
    <row r="43" spans="1:20" s="36" customFormat="1" ht="16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0"/>
      <c r="I45" s="530"/>
      <c r="J45" s="531"/>
      <c r="K45" s="531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0"/>
      <c r="I46" s="530"/>
      <c r="J46" s="531"/>
      <c r="K46" s="531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0"/>
      <c r="I47" s="530"/>
      <c r="J47" s="531"/>
      <c r="K47" s="531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0"/>
      <c r="I52" s="530"/>
      <c r="J52" s="531"/>
      <c r="K52" s="531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SUMIFS(RAB!$F$14:$F$136,RAB!$C$14:$C$136,'REKAP TIANG'!C57)</f>
        <v>4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SUMIFS(RAB!$F$14:$F$136,RAB!$C$14:$C$136,'REKAP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SUMIFS(RAB!$F$14:$F$136,RAB!$C$14:$C$136,'REKAP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SUMIFS(RAB!$F$14:$F$136,RAB!$C$14:$C$136,'REKAP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SUMIFS(RAB!$F$14:$F$136,RAB!$C$14:$C$136,'REKAP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SUMIFS(RAB!$F$14:$F$136,RAB!$C$14:$C$136,'REKAP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SUMIFS(RAB!$F$14:$F$136,RAB!$C$14:$C$136,'REKAP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SUMIFS(RAB!$F$14:$F$136,RAB!$C$14:$C$136,'REKAP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SUMIFS(RAB!$F$14:$F$136,RAB!$C$14:$C$136,'REKAP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SUMIFS(RAB!$F$14:$F$136,RAB!$C$14:$C$136,'REKAP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SUMIFS(RAB!$F$14:$F$136,RAB!$C$14:$C$136,'REKAP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SUMIFS(RAB!$F$14:$F$136,RAB!$C$14:$C$136,'REKAP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SUMIFS(RAB!$F$14:$F$136,RAB!$C$14:$C$136,'REKAP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SUMIFS(RAB!$F$14:$F$136,RAB!$C$14:$C$136,'REKAP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SUMIFS(RAB!$F$14:$F$136,RAB!$C$14:$C$136,'REKAP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SUMIFS(RAB!$F$14:$F$136,RAB!$C$14:$C$136,'REKAP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SUMIFS(RAB!$F$14:$F$136,RAB!$C$14:$C$136,'REKAP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SUMIFS(RAB!$F$14:$F$136,RAB!$C$14:$C$136,'REKAP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SUMIFS(RAB!$F$14:$F$136,RAB!$C$14:$C$136,'REKAP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SUMIFS(RAB!$F$14:$F$136,RAB!$C$14:$C$136,'REKAP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5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4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baseColWidth="10" defaultColWidth="9.1640625" defaultRowHeight="15"/>
  <cols>
    <col min="1" max="1" width="5.33203125" style="30" customWidth="1"/>
    <col min="2" max="2" width="5.1640625" style="24" customWidth="1"/>
    <col min="3" max="3" width="45.6640625" style="72" customWidth="1"/>
    <col min="4" max="4" width="8.83203125" style="72" customWidth="1"/>
    <col min="5" max="5" width="11.6640625" style="26" customWidth="1"/>
    <col min="6" max="6" width="7.6640625" style="26" customWidth="1"/>
    <col min="7" max="7" width="12.6640625" style="26" customWidth="1"/>
    <col min="8" max="9" width="16.6640625" style="27" customWidth="1"/>
    <col min="10" max="11" width="16.6640625" style="28" customWidth="1"/>
    <col min="12" max="12" width="3.83203125" style="29" customWidth="1"/>
    <col min="13" max="13" width="6.6640625" style="23" customWidth="1"/>
    <col min="14" max="14" width="7.33203125" style="23" customWidth="1"/>
    <col min="15" max="16" width="12.6640625" style="23" customWidth="1"/>
    <col min="17" max="17" width="2.5" style="23" customWidth="1"/>
    <col min="18" max="20" width="10.83203125" style="23" customWidth="1"/>
    <col min="21" max="16384" width="9.16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5" t="s">
        <v>1034</v>
      </c>
      <c r="C4" s="545"/>
      <c r="D4" s="545"/>
      <c r="E4" s="545"/>
      <c r="F4" s="545"/>
      <c r="G4" s="545"/>
      <c r="H4" s="545"/>
      <c r="I4" s="545"/>
      <c r="J4" s="545"/>
      <c r="K4" s="54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8" t="str">
        <f>RAB!G6</f>
        <v>NURUDIN</v>
      </c>
      <c r="H6" s="538"/>
      <c r="I6" s="538"/>
      <c r="J6" s="538"/>
      <c r="K6" s="53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TEMUROSO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6" thickBot="1">
      <c r="C10" s="25"/>
      <c r="D10" s="25"/>
      <c r="F10" s="144"/>
      <c r="S10" s="73"/>
      <c r="T10" s="73"/>
    </row>
    <row r="11" spans="1:21" ht="15.75" customHeight="1">
      <c r="B11" s="546" t="s">
        <v>0</v>
      </c>
      <c r="C11" s="548" t="s">
        <v>1</v>
      </c>
      <c r="D11" s="551" t="s">
        <v>42</v>
      </c>
      <c r="E11" s="551" t="s">
        <v>43</v>
      </c>
      <c r="F11" s="551" t="s">
        <v>2</v>
      </c>
      <c r="G11" s="552" t="s">
        <v>41</v>
      </c>
      <c r="H11" s="551" t="s">
        <v>3</v>
      </c>
      <c r="I11" s="551"/>
      <c r="J11" s="551"/>
      <c r="K11" s="555"/>
      <c r="M11" s="33"/>
      <c r="N11" s="33"/>
      <c r="O11" s="33"/>
      <c r="P11" s="33"/>
      <c r="R11" s="34"/>
      <c r="S11" s="74"/>
      <c r="T11" s="74"/>
    </row>
    <row r="12" spans="1:21" ht="15" customHeight="1">
      <c r="B12" s="547"/>
      <c r="C12" s="549"/>
      <c r="D12" s="541"/>
      <c r="E12" s="541"/>
      <c r="F12" s="541"/>
      <c r="G12" s="553"/>
      <c r="H12" s="543" t="s">
        <v>46</v>
      </c>
      <c r="I12" s="543" t="s">
        <v>5</v>
      </c>
      <c r="J12" s="541" t="s">
        <v>47</v>
      </c>
      <c r="K12" s="54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7"/>
      <c r="C13" s="550"/>
      <c r="D13" s="541"/>
      <c r="E13" s="541"/>
      <c r="F13" s="541"/>
      <c r="G13" s="554"/>
      <c r="H13" s="544"/>
      <c r="I13" s="544"/>
      <c r="J13" s="541"/>
      <c r="K13" s="54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 ht="16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16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327600</v>
      </c>
      <c r="H16" s="42">
        <f t="shared" ca="1" si="1"/>
        <v>327600</v>
      </c>
      <c r="I16" s="42">
        <f t="shared" ca="1" si="2"/>
        <v>0</v>
      </c>
      <c r="J16" s="42">
        <f t="shared" ca="1" si="3"/>
        <v>0</v>
      </c>
      <c r="K16" s="43">
        <f t="shared" ca="1" si="0"/>
        <v>327600</v>
      </c>
      <c r="L16" s="46"/>
      <c r="Q16" s="36"/>
      <c r="R16" s="45"/>
      <c r="S16" s="45"/>
      <c r="T16" s="45"/>
    </row>
    <row r="17" spans="1:20" s="47" customFormat="1" ht="16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 ht="16">
      <c r="A18" s="30">
        <v>3</v>
      </c>
      <c r="B18" s="100">
        <f t="shared" ca="1" si="4"/>
        <v>3</v>
      </c>
      <c r="C18" s="109" t="str">
        <f t="shared" ca="1" si="5"/>
        <v>NFA2X 2 x 16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6600</v>
      </c>
      <c r="H18" s="42">
        <f t="shared" ca="1" si="1"/>
        <v>6600</v>
      </c>
      <c r="I18" s="42">
        <f t="shared" ca="1" si="2"/>
        <v>0</v>
      </c>
      <c r="J18" s="42">
        <f t="shared" ca="1" si="3"/>
        <v>0</v>
      </c>
      <c r="K18" s="43">
        <f t="shared" ca="1" si="0"/>
        <v>6600</v>
      </c>
      <c r="L18" s="46"/>
      <c r="Q18" s="36"/>
      <c r="R18" s="45"/>
      <c r="S18" s="45"/>
      <c r="T18" s="45"/>
    </row>
    <row r="19" spans="1:20" s="47" customFormat="1" ht="16">
      <c r="A19" s="30">
        <v>4</v>
      </c>
      <c r="B19" s="100" t="str">
        <f t="shared" ca="1" si="4"/>
        <v/>
      </c>
      <c r="C19" s="109" t="str">
        <f t="shared" ca="1" si="5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6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 ht="16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 ht="16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 ht="16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 ht="16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 ht="16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 ht="16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 ht="16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 ht="16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 ht="16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 ht="16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 ht="16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 ht="16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 ht="16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 ht="16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 ht="16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 ht="16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 ht="16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 ht="16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 ht="16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 ht="16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 ht="16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 ht="16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 ht="16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 ht="16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 ht="16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 ht="16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 ht="16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 ht="16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 ht="16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 ht="16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 ht="16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 ht="16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 ht="16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 ht="16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 ht="16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 ht="16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 ht="16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 ht="16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 ht="16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 ht="16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 ht="16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 ht="16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 ht="16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 ht="16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 ht="16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 ht="16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 ht="16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 ht="16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 ht="16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 ht="16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 ht="16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 ht="16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 ht="16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 ht="16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 ht="16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 ht="16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 ht="16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 ht="16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 ht="16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 ht="16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 ht="16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 ht="16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 ht="16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 ht="16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 ht="16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 ht="16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 ht="16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 ht="16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 ht="16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 ht="16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 ht="16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 ht="16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 ht="16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 ht="16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 ht="16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 ht="16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 ht="16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 ht="16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 ht="16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 ht="16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 ht="16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 ht="16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 ht="16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 ht="16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 ht="16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 ht="16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 ht="16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 ht="16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 ht="16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 ht="16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 ht="16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 ht="16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 ht="16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 ht="16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 ht="16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 ht="16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 ht="16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 ht="16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 ht="16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 ht="16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 ht="16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 ht="16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 ht="16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 ht="16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 ht="16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 ht="16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 ht="16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 ht="16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 ht="16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 ht="16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 ht="16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 ht="16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 ht="16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 ht="16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 ht="16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 ht="16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 ht="16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 ht="16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 ht="16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 ht="16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 ht="16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 ht="16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 ht="16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 ht="16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 ht="16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 ht="16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 ht="16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 ht="16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 ht="16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 ht="16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 ht="16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 ht="16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 ht="16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 ht="16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 ht="16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 ht="16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 ht="16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 ht="16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 ht="16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 ht="16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 ht="16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 ht="16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 ht="16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 ht="16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 ht="16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 ht="16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9" t="s">
        <v>1008</v>
      </c>
      <c r="D168" s="539"/>
      <c r="E168" s="539"/>
      <c r="F168" s="539"/>
      <c r="G168" s="77" t="s">
        <v>9</v>
      </c>
      <c r="H168" s="55">
        <f ca="1">SUM(H14:H167)</f>
        <v>373200</v>
      </c>
      <c r="I168" s="55">
        <f ca="1">SUM(I14:I167)</f>
        <v>0</v>
      </c>
      <c r="J168" s="55">
        <f ca="1">SUM(J14:J167)</f>
        <v>0</v>
      </c>
      <c r="K168" s="55">
        <f ca="1">SUM(K14:K167)</f>
        <v>373200</v>
      </c>
      <c r="L168" s="44"/>
      <c r="R168" s="99"/>
      <c r="S168" s="99"/>
      <c r="T168" s="99"/>
    </row>
    <row r="169" spans="1:20" s="36" customFormat="1">
      <c r="A169" s="30"/>
      <c r="B169" s="56"/>
      <c r="C169" s="540" t="s">
        <v>462</v>
      </c>
      <c r="D169" s="540"/>
      <c r="E169" s="540"/>
      <c r="F169" s="540"/>
      <c r="G169" s="59" t="s">
        <v>9</v>
      </c>
      <c r="H169" s="60">
        <f ca="1">H168*0.1</f>
        <v>37320</v>
      </c>
      <c r="I169" s="60">
        <f ca="1">I168*0.1</f>
        <v>0</v>
      </c>
      <c r="J169" s="60">
        <f ca="1">J168*0.1</f>
        <v>0</v>
      </c>
      <c r="K169" s="60">
        <f ca="1">K168*0.1</f>
        <v>37320</v>
      </c>
      <c r="L169" s="44"/>
      <c r="N169" s="57"/>
      <c r="R169" s="58"/>
      <c r="S169" s="58"/>
      <c r="T169" s="58"/>
    </row>
    <row r="170" spans="1:20" s="36" customFormat="1" ht="16" thickBot="1">
      <c r="A170" s="30"/>
      <c r="B170" s="56"/>
      <c r="C170" s="529" t="s">
        <v>463</v>
      </c>
      <c r="D170" s="529"/>
      <c r="E170" s="529"/>
      <c r="F170" s="529"/>
      <c r="G170" s="61" t="s">
        <v>9</v>
      </c>
      <c r="H170" s="78">
        <f ca="1">SUM(H168:H169)</f>
        <v>410520</v>
      </c>
      <c r="I170" s="78">
        <f ca="1">SUM(I168:I169)</f>
        <v>0</v>
      </c>
      <c r="J170" s="61">
        <f ca="1">SUM(J168:J169)</f>
        <v>0</v>
      </c>
      <c r="K170" s="61">
        <f ca="1">SUM(K168:K169)</f>
        <v>410520</v>
      </c>
      <c r="L170" s="44"/>
      <c r="R170" s="99"/>
      <c r="S170" s="99"/>
      <c r="T170" s="99"/>
    </row>
    <row r="171" spans="1:20" s="36" customFormat="1">
      <c r="A171" s="30"/>
      <c r="B171" s="532" t="e">
        <f ca="1">"Terbilang : ( "&amp;L172&amp;" Rupiah )"</f>
        <v>#NAME?</v>
      </c>
      <c r="C171" s="533"/>
      <c r="D171" s="533"/>
      <c r="E171" s="533"/>
      <c r="F171" s="533"/>
      <c r="G171" s="533"/>
      <c r="H171" s="533"/>
      <c r="I171" s="533"/>
      <c r="J171" s="533"/>
      <c r="K171" s="534"/>
      <c r="L171" s="44"/>
      <c r="R171" s="58"/>
      <c r="S171" s="58"/>
      <c r="T171" s="58"/>
    </row>
    <row r="172" spans="1:20" s="36" customFormat="1">
      <c r="A172" s="30"/>
      <c r="B172" s="535"/>
      <c r="C172" s="536"/>
      <c r="D172" s="536"/>
      <c r="E172" s="536"/>
      <c r="F172" s="536"/>
      <c r="G172" s="536"/>
      <c r="H172" s="536"/>
      <c r="I172" s="536"/>
      <c r="J172" s="536"/>
      <c r="K172" s="537"/>
      <c r="L172" s="62" t="e">
        <f ca="1">PROPER([83]!terbilang(K170))</f>
        <v>#NAME?</v>
      </c>
    </row>
    <row r="173" spans="1:20" s="36" customFormat="1" ht="16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0"/>
      <c r="I175" s="530"/>
      <c r="J175" s="531"/>
      <c r="K175" s="531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0"/>
      <c r="I176" s="530"/>
      <c r="J176" s="531"/>
      <c r="K176" s="531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0"/>
      <c r="I177" s="530"/>
      <c r="J177" s="531"/>
      <c r="K177" s="531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0"/>
      <c r="I182" s="530"/>
      <c r="J182" s="531"/>
      <c r="K182" s="531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SUMIFS(RAB!$F$14:$F$136,RAB!$C$14:$C$136,C224)</f>
        <v>1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SUMIFS(RAB!$F$14:$F$136,RAB!$C$14:$C$136,C225)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SUMIFS(RAB!$F$14:$F$136,RAB!$C$14:$C$136,C226)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SUMIFS(RAB!$F$14:$F$136,RAB!$C$14:$C$136,C227)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SUMIFS(RAB!$F$14:$F$136,RAB!$C$14:$C$136,C228)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SUMIFS(RAB!$F$14:$F$136,RAB!$C$14:$C$136,C229)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SUMIFS(RAB!$F$14:$F$136,RAB!$C$14:$C$136,C230)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SUMIFS(RAB!$F$14:$F$136,RAB!$C$14:$C$136,C231)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SUMIFS(RAB!$F$14:$F$136,RAB!$C$14:$C$136,C232)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SUMIFS(RAB!$F$14:$F$136,RAB!$C$14:$C$136,C233)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SUMIFS(RAB!$F$14:$F$136,RAB!$C$14:$C$136,C234)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SUMIFS(RAB!$F$14:$F$136,RAB!$C$14:$C$136,C235)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SUMIFS(RAB!$F$14:$F$136,RAB!$C$14:$C$136,C236)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SUMIFS(RAB!$F$14:$F$136,RAB!$C$14:$C$136,C237)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SUMIFS(RAB!$F$14:$F$136,RAB!$C$14:$C$136,C238)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SUMIFS(RAB!$F$14:$F$136,RAB!$C$14:$C$136,C239)</f>
        <v>1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SUMIFS(RAB!$F$14:$F$136,RAB!$C$14:$C$136,C240)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SUMIFS(RAB!$F$14:$F$136,RAB!$C$14:$C$136,C241)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SUMIFS(RAB!$F$14:$F$136,RAB!$C$14:$C$136,C242)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SUMIFS(RAB!$F$14:$F$136,RAB!$C$14:$C$136,C243)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SUMIFS(RAB!$F$14:$F$136,RAB!$C$14:$C$136,C244)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SUMIFS(RAB!$F$14:$F$136,RAB!$C$14:$C$136,C245)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SUMIFS(RAB!$F$14:$F$136,RAB!$C$14:$C$136,C246)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SUMIFS(RAB!$F$14:$F$136,RAB!$C$14:$C$136,C247)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SUMIFS(RAB!$F$14:$F$136,RAB!$C$14:$C$136,C248)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SUMIFS(RAB!$F$14:$F$136,RAB!$C$14:$C$136,C249)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SUMIFS(RAB!$F$14:$F$136,RAB!$C$14:$C$136,C250)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SUMIFS(RAB!$F$14:$F$136,RAB!$C$14:$C$136,C251)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SUMIFS(RAB!$F$14:$F$136,RAB!$C$14:$C$136,C252)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SUMIFS(RAB!$F$14:$F$136,RAB!$C$14:$C$136,C253)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SUMIFS(RAB!$F$14:$F$136,RAB!$C$14:$C$136,C254)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SUMIFS(RAB!$F$14:$F$136,RAB!$C$14:$C$136,C255)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SUMIFS(RAB!$F$14:$F$136,RAB!$C$14:$C$136,C256)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SUMIFS(RAB!$F$14:$F$136,RAB!$C$14:$C$136,C257)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SUMIFS(RAB!$F$14:$F$136,RAB!$C$14:$C$136,C258)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SUMIFS(RAB!$F$14:$F$136,RAB!$C$14:$C$136,C259)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SUMIFS(RAB!$F$14:$F$136,RAB!$C$14:$C$136,C260)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SUMIFS(RAB!$F$14:$F$136,RAB!$C$14:$C$136,C261)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SUMIFS(RAB!$F$14:$F$136,RAB!$C$14:$C$136,C262)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SUMIFS(RAB!$F$14:$F$136,RAB!$C$14:$C$136,C263)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SUMIFS(RAB!$F$14:$F$136,RAB!$C$14:$C$136,C264)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SUMIFS(RAB!$F$14:$F$136,RAB!$C$14:$C$136,C265)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SUMIFS(RAB!$F$14:$F$136,RAB!$C$14:$C$136,C266)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SUMIFS(RAB!$F$14:$F$136,RAB!$C$14:$C$136,C267)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SUMIFS(RAB!$F$14:$F$136,RAB!$C$14:$C$136,C268)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SUMIFS(RAB!$F$14:$F$136,RAB!$C$14:$C$136,C269)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SUMIFS(RAB!$F$14:$F$136,RAB!$C$14:$C$136,C270)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SUMIFS(RAB!$F$14:$F$136,RAB!$C$14:$C$136,C271)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SUMIFS(RAB!$F$14:$F$136,RAB!$C$14:$C$136,C272)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SUMIFS(RAB!$F$14:$F$136,RAB!$C$14:$C$136,C273)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SUMIFS(RAB!$F$14:$F$136,RAB!$C$14:$C$136,C274)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SUMIFS(RAB!$F$14:$F$136,RAB!$C$14:$C$136,C275)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SUMIFS(RAB!$F$14:$F$136,RAB!$C$14:$C$136,C276)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SUMIFS(RAB!$F$14:$F$136,RAB!$C$14:$C$136,C277)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SUMIFS(RAB!$F$14:$F$136,RAB!$C$14:$C$136,C278)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SUMIFS(RAB!$F$14:$F$136,RAB!$C$14:$C$136,C279)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SUMIFS(RAB!$F$14:$F$136,RAB!$C$14:$C$136,C280)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SUMIFS(RAB!$F$14:$F$136,RAB!$C$14:$C$136,C281)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SUMIFS(RAB!$F$14:$F$136,RAB!$C$14:$C$136,C282)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SUMIFS(RAB!$F$14:$F$136,RAB!$C$14:$C$136,C283)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SUMIFS(RAB!$F$14:$F$136,RAB!$C$14:$C$136,C284)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SUMIFS(RAB!$F$14:$F$136,RAB!$C$14:$C$136,C285)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SUMIFS(RAB!$F$14:$F$136,RAB!$C$14:$C$136,C286)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SUMIFS(RAB!$F$14:$F$136,RAB!$C$14:$C$136,C287)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SUMIFS(RAB!$F$14:$F$136,RAB!$C$14:$C$136,C288)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SUMIFS(RAB!$F$14:$F$136,RAB!$C$14:$C$136,C289)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SUMIFS(RAB!$F$14:$F$136,RAB!$C$14:$C$136,C290)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SUMIFS(RAB!$F$14:$F$136,RAB!$C$14:$C$136,C291)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SUMIFS(RAB!$F$14:$F$136,RAB!$C$14:$C$136,C292)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SUMIFS(RAB!$F$14:$F$136,RAB!$C$14:$C$136,C293)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SUMIFS(RAB!$F$14:$F$136,RAB!$C$14:$C$136,C294)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SUMIFS(RAB!$F$14:$F$136,RAB!$C$14:$C$136,C295)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SUMIFS(RAB!$F$14:$F$136,RAB!$C$14:$C$136,C296)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SUMIFS(RAB!$F$14:$F$136,RAB!$C$14:$C$136,C297)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SUMIFS(RAB!$F$14:$F$136,RAB!$C$14:$C$136,C298)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SUMIFS(RAB!$F$14:$F$136,RAB!$C$14:$C$136,C299)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SUMIFS(RAB!$F$14:$F$136,RAB!$C$14:$C$136,C300)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SUMIFS(RAB!$F$14:$F$136,RAB!$C$14:$C$136,C301)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SUMIFS(RAB!$F$14:$F$136,RAB!$C$14:$C$136,C302)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SUMIFS(RAB!$F$14:$F$136,RAB!$C$14:$C$136,C303)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SUMIFS(RAB!$F$14:$F$136,RAB!$C$14:$C$136,C304)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SUMIFS(RAB!$F$14:$F$136,RAB!$C$14:$C$136,C305)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SUMIFS(RAB!$F$14:$F$136,RAB!$C$14:$C$136,C306)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SUMIFS(RAB!$F$14:$F$136,RAB!$C$14:$C$136,C307)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SUMIFS(RAB!$F$14:$F$136,RAB!$C$14:$C$136,C308)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SUMIFS(RAB!$F$14:$F$136,RAB!$C$14:$C$136,C309)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SUMIFS(RAB!$F$14:$F$136,RAB!$C$14:$C$136,C310)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SUMIFS(RAB!$F$14:$F$136,RAB!$C$14:$C$136,C311)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SUMIFS(RAB!$F$14:$F$136,RAB!$C$14:$C$136,C312)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SUMIFS(RAB!$F$14:$F$136,RAB!$C$14:$C$136,C313)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SUMIFS(RAB!$F$14:$F$136,RAB!$C$14:$C$136,C314)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SUMIFS(RAB!$F$14:$F$136,RAB!$C$14:$C$136,C315)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SUMIFS(RAB!$F$14:$F$136,RAB!$C$14:$C$136,C316)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SUMIFS(RAB!$F$14:$F$136,RAB!$C$14:$C$136,C317)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SUMIFS(RAB!$F$14:$F$136,RAB!$C$14:$C$136,C318)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SUMIFS(RAB!$F$14:$F$136,RAB!$C$14:$C$136,C319)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SUMIFS(RAB!$F$14:$F$136,RAB!$C$14:$C$136,C320)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SUMIFS(RAB!$F$14:$F$136,RAB!$C$14:$C$136,C321)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SUMIFS(RAB!$F$14:$F$136,RAB!$C$14:$C$136,C322)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SUMIFS(RAB!$F$14:$F$136,RAB!$C$14:$C$136,C323)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SUMIFS(RAB!$F$14:$F$136,RAB!$C$14:$C$136,C324)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SUMIFS(RAB!$F$14:$F$136,RAB!$C$14:$C$136,C325)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SUMIFS(RAB!$F$14:$F$136,RAB!$C$14:$C$136,C326)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SUMIFS(RAB!$F$14:$F$136,RAB!$C$14:$C$136,C327)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SUMIFS(RAB!$F$14:$F$136,RAB!$C$14:$C$136,C328)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SUMIFS(RAB!$F$14:$F$136,RAB!$C$14:$C$136,C329)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SUMIFS(RAB!$F$14:$F$136,RAB!$C$14:$C$136,C330)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SUMIFS(RAB!$F$14:$F$136,RAB!$C$14:$C$136,C331)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SUMIFS(RAB!$F$14:$F$136,RAB!$C$14:$C$136,C332)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SUMIFS(RAB!$F$14:$F$136,RAB!$C$14:$C$136,C333)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SUMIFS(RAB!$F$14:$F$136,RAB!$C$14:$C$136,C334)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SUMIFS(RAB!$F$14:$F$136,RAB!$C$14:$C$136,C335)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SUMIFS(RAB!$F$14:$F$136,RAB!$C$14:$C$136,C336)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SUMIFS(RAB!$F$14:$F$136,RAB!$C$14:$C$136,C337)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SUMIFS(RAB!$F$14:$F$136,RAB!$C$14:$C$136,C338)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SUMIFS(RAB!$F$14:$F$136,RAB!$C$14:$C$136,C339)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SUMIFS(RAB!$F$14:$F$136,RAB!$C$14:$C$136,C340)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SUMIFS(RAB!$F$14:$F$136,RAB!$C$14:$C$136,C341)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SUMIFS(RAB!$F$14:$F$136,RAB!$C$14:$C$136,C342)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SUMIFS(RAB!$F$14:$F$136,RAB!$C$14:$C$136,C343)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SUMIFS(RAB!$F$14:$F$136,RAB!$C$14:$C$136,C344)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SUMIFS(RAB!$F$14:$F$136,RAB!$C$14:$C$136,C345)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SUMIFS(RAB!$F$14:$F$136,RAB!$C$14:$C$136,C346)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SUMIFS(RAB!$F$14:$F$136,RAB!$C$14:$C$136,C347)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SUMIFS(RAB!$F$14:$F$136,RAB!$C$14:$C$136,C348)</f>
        <v>1</v>
      </c>
      <c r="E348" s="24">
        <f t="shared" ca="1" si="22"/>
        <v>1</v>
      </c>
      <c r="F348" s="24">
        <f ca="1">IF(D348=0,0,SUM($E$223:E348))</f>
        <v>3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SUMIFS(RAB!$F$14:$F$136,RAB!$C$14:$C$136,C349)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SUMIFS(RAB!$F$14:$F$136,RAB!$C$14:$C$136,C350)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SUMIFS(RAB!$F$14:$F$136,RAB!$C$14:$C$136,C351)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SUMIFS(RAB!$F$14:$F$136,RAB!$C$14:$C$136,C352)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SUMIFS(RAB!$F$14:$F$136,RAB!$C$14:$C$136,C353)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SUMIFS(RAB!$F$14:$F$136,RAB!$C$14:$C$136,C354)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SUMIFS(RAB!$F$14:$F$136,RAB!$C$14:$C$136,C355)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SUMIFS(RAB!$F$14:$F$136,RAB!$C$14:$C$136,C356)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SUMIFS(RAB!$F$14:$F$136,RAB!$C$14:$C$136,C357)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SUMIFS(RAB!$F$14:$F$136,RAB!$C$14:$C$136,C358)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SUMIFS(RAB!$F$14:$F$136,RAB!$C$14:$C$136,C359)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SUMIFS(RAB!$F$14:$F$136,RAB!$C$14:$C$136,C360)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SUMIFS(RAB!$F$14:$F$136,RAB!$C$14:$C$136,C361)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SUMIFS(RAB!$F$14:$F$136,RAB!$C$14:$C$136,C362)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SUMIFS(RAB!$F$14:$F$136,RAB!$C$14:$C$136,C363)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SUMIFS(RAB!$F$14:$F$136,RAB!$C$14:$C$136,C364)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SUMIFS(RAB!$F$14:$F$136,RAB!$C$14:$C$136,C365)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SUMIFS(RAB!$F$14:$F$136,RAB!$C$14:$C$136,C366)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SUMIFS(RAB!$F$14:$F$136,RAB!$C$14:$C$136,C367)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SUMIFS(RAB!$F$14:$F$136,RAB!$C$14:$C$136,C368)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SUMIFS(RAB!$F$14:$F$136,RAB!$C$14:$C$136,C369)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SUMIFS(RAB!$F$14:$F$136,RAB!$C$14:$C$136,C370)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SUMIFS(RAB!$F$14:$F$136,RAB!$C$14:$C$136,C371)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SUMIFS(RAB!$F$14:$F$136,RAB!$C$14:$C$136,C372)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SUMIFS(RAB!$F$14:$F$136,RAB!$C$14:$C$136,C373)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3" priority="5" operator="equal">
      <formula>0</formula>
    </cfRule>
  </conditionalFormatting>
  <conditionalFormatting sqref="C16:C165">
    <cfRule type="cellIs" dxfId="42" priority="4" stopIfTrue="1" operator="equal">
      <formula>0</formula>
    </cfRule>
  </conditionalFormatting>
  <conditionalFormatting sqref="C16:E165">
    <cfRule type="cellIs" dxfId="41" priority="1" operator="equal">
      <formula>0</formula>
    </cfRule>
  </conditionalFormatting>
  <conditionalFormatting sqref="D224:F373">
    <cfRule type="cellIs" dxfId="40" priority="8" operator="equal">
      <formula>0</formula>
    </cfRule>
  </conditionalFormatting>
  <conditionalFormatting sqref="E1:E3 G1:G115 E6:E15 H12:I12 N13 F14:F15 H14:K115 E166:K166 G166:G223 E167:F167 H167:K167">
    <cfRule type="cellIs" dxfId="39" priority="43" stopIfTrue="1" operator="equal">
      <formula>0</formula>
    </cfRule>
  </conditionalFormatting>
  <conditionalFormatting sqref="E171:E65536">
    <cfRule type="cellIs" dxfId="38" priority="9" stopIfTrue="1" operator="equal">
      <formula>0</formula>
    </cfRule>
  </conditionalFormatting>
  <conditionalFormatting sqref="G224">
    <cfRule type="cellIs" dxfId="37" priority="10" operator="equal">
      <formula>0</formula>
    </cfRule>
  </conditionalFormatting>
  <conditionalFormatting sqref="G225:G65536">
    <cfRule type="cellIs" dxfId="36" priority="14" stopIfTrue="1" operator="equal">
      <formula>0</formula>
    </cfRule>
  </conditionalFormatting>
  <conditionalFormatting sqref="R14:T166 G116:K165">
    <cfRule type="cellIs" dxfId="35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baseColWidth="10" defaultColWidth="8.83203125" defaultRowHeight="13"/>
  <cols>
    <col min="5" max="5" width="12.33203125" customWidth="1"/>
  </cols>
  <sheetData>
    <row r="1" spans="4:4" ht="89.25" customHeight="1"/>
    <row r="3" spans="4:4" ht="50.25" customHeight="1">
      <c r="D3" s="424"/>
    </row>
    <row r="4" spans="4:4" ht="57" customHeight="1">
      <c r="D4" s="424">
        <v>3</v>
      </c>
    </row>
    <row r="5" spans="4:4" ht="57" customHeight="1">
      <c r="D5" s="424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H1179" activePane="bottomRight" state="frozen"/>
      <selection activeCell="D209" sqref="D209"/>
      <selection pane="topRight" activeCell="D209" sqref="D209"/>
      <selection pane="bottomLeft" activeCell="D209" sqref="D209"/>
      <selection pane="bottomRight" activeCell="F1501" sqref="F1501"/>
    </sheetView>
  </sheetViews>
  <sheetFormatPr baseColWidth="10" defaultColWidth="31.83203125" defaultRowHeight="15"/>
  <cols>
    <col min="1" max="1" width="1.6640625" style="1" customWidth="1"/>
    <col min="2" max="2" width="5" style="11" customWidth="1"/>
    <col min="3" max="3" width="58.33203125" style="81" customWidth="1"/>
    <col min="4" max="4" width="11.6640625" style="3" customWidth="1"/>
    <col min="5" max="5" width="9.6640625" style="1" customWidth="1"/>
    <col min="6" max="7" width="16.6640625" style="4" customWidth="1"/>
    <col min="8" max="8" width="22.6640625" style="91" customWidth="1"/>
    <col min="9" max="9" width="24.6640625" style="4" customWidth="1"/>
    <col min="10" max="10" width="7.1640625" style="155" customWidth="1"/>
    <col min="11" max="11" width="21.33203125" style="155" customWidth="1"/>
    <col min="12" max="12" width="7.1640625" style="155" customWidth="1"/>
    <col min="13" max="15" width="7.1640625" style="145" customWidth="1"/>
    <col min="16" max="16" width="7.1640625" style="156" customWidth="1"/>
    <col min="17" max="17" width="12.6640625" style="156" bestFit="1" customWidth="1"/>
    <col min="18" max="250" width="9.1640625" style="5" customWidth="1"/>
    <col min="251" max="251" width="6.6640625" style="5" customWidth="1"/>
    <col min="252" max="252" width="3.83203125" style="5" customWidth="1"/>
    <col min="253" max="253" width="27.6640625" style="5" customWidth="1"/>
    <col min="254" max="254" width="5" style="5" customWidth="1"/>
    <col min="255" max="255" width="30" style="5" customWidth="1"/>
    <col min="256" max="16384" width="31.83203125" style="5"/>
  </cols>
  <sheetData>
    <row r="1" spans="1:17" ht="15" customHeight="1">
      <c r="B1" s="2"/>
      <c r="C1" s="80"/>
    </row>
    <row r="2" spans="1:17" ht="21" customHeight="1">
      <c r="A2" s="6"/>
      <c r="B2" s="557" t="s">
        <v>41</v>
      </c>
      <c r="C2" s="557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8" t="s">
        <v>23</v>
      </c>
      <c r="C4" s="559" t="s">
        <v>1012</v>
      </c>
      <c r="D4" s="559" t="s">
        <v>42</v>
      </c>
      <c r="E4" s="558" t="s">
        <v>43</v>
      </c>
      <c r="F4" s="108" t="s">
        <v>1608</v>
      </c>
      <c r="G4" s="108" t="s">
        <v>1607</v>
      </c>
      <c r="H4" s="556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8"/>
      <c r="C5" s="559"/>
      <c r="D5" s="559"/>
      <c r="E5" s="558"/>
      <c r="F5" s="93"/>
      <c r="G5" s="93"/>
      <c r="H5" s="556"/>
      <c r="I5" s="193" t="s">
        <v>1607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37"/>
      <c r="E8" s="238"/>
      <c r="F8" s="176">
        <f>(IF(D8="JASA",G8*'[84]DETAIL USULAN'!$K$58,0))+(IF(D8="HDW",G8*'[84]DETAIL USULAN'!$J$58,0))+(IF(D8="MDU",G8*'[84]DETAIL USULAN'!$I$58,0))+(IF(D8="MDU-KD",G8*'[84]DETAIL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37" t="s">
        <v>44</v>
      </c>
      <c r="E9" s="238" t="s">
        <v>8</v>
      </c>
      <c r="F9" s="239">
        <v>294100</v>
      </c>
      <c r="G9" s="239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37" t="s">
        <v>45</v>
      </c>
      <c r="E10" s="238" t="s">
        <v>8</v>
      </c>
      <c r="F10" s="239">
        <v>1719200</v>
      </c>
      <c r="G10" s="239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37" t="s">
        <v>44</v>
      </c>
      <c r="E11" s="238" t="s">
        <v>8</v>
      </c>
      <c r="F11" s="239">
        <v>151000</v>
      </c>
      <c r="G11" s="239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37" t="s">
        <v>44</v>
      </c>
      <c r="E12" s="238" t="s">
        <v>8</v>
      </c>
      <c r="F12" s="239">
        <v>1430000</v>
      </c>
      <c r="G12" s="239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37" t="s">
        <v>44</v>
      </c>
      <c r="E13" s="238" t="s">
        <v>8</v>
      </c>
      <c r="F13" s="239">
        <v>16495000</v>
      </c>
      <c r="G13" s="239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37" t="s">
        <v>44</v>
      </c>
      <c r="E14" s="238" t="s">
        <v>8</v>
      </c>
      <c r="F14" s="239">
        <v>1281430</v>
      </c>
      <c r="G14" s="239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37" t="s">
        <v>44</v>
      </c>
      <c r="E15" s="238" t="s">
        <v>8</v>
      </c>
      <c r="F15" s="239">
        <v>1344430</v>
      </c>
      <c r="G15" s="239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37" t="s">
        <v>44</v>
      </c>
      <c r="E16" s="238" t="s">
        <v>8</v>
      </c>
      <c r="F16" s="239">
        <v>1350430</v>
      </c>
      <c r="G16" s="239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37" t="s">
        <v>45</v>
      </c>
      <c r="E17" s="238" t="s">
        <v>14</v>
      </c>
      <c r="F17" s="239">
        <v>1000000</v>
      </c>
      <c r="G17" s="239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37" t="s">
        <v>44</v>
      </c>
      <c r="E18" s="238" t="s">
        <v>8</v>
      </c>
      <c r="F18" s="239">
        <v>35000</v>
      </c>
      <c r="G18" s="239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37" t="s">
        <v>44</v>
      </c>
      <c r="E19" s="238" t="s">
        <v>8</v>
      </c>
      <c r="F19" s="239">
        <v>35000</v>
      </c>
      <c r="G19" s="239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37" t="s">
        <v>44</v>
      </c>
      <c r="E20" s="238" t="s">
        <v>8</v>
      </c>
      <c r="F20" s="239">
        <v>35000</v>
      </c>
      <c r="G20" s="239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37" t="s">
        <v>44</v>
      </c>
      <c r="E21" s="238" t="s">
        <v>8</v>
      </c>
      <c r="F21" s="239">
        <v>35000</v>
      </c>
      <c r="G21" s="239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37" t="s">
        <v>44</v>
      </c>
      <c r="E22" s="238" t="s">
        <v>8</v>
      </c>
      <c r="F22" s="239">
        <v>35000</v>
      </c>
      <c r="G22" s="239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37" t="s">
        <v>44</v>
      </c>
      <c r="E23" s="238" t="s">
        <v>8</v>
      </c>
      <c r="F23" s="239">
        <v>35000</v>
      </c>
      <c r="G23" s="239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37" t="s">
        <v>44</v>
      </c>
      <c r="E24" s="238" t="s">
        <v>8</v>
      </c>
      <c r="F24" s="239">
        <v>35000</v>
      </c>
      <c r="G24" s="239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37" t="s">
        <v>44</v>
      </c>
      <c r="E25" s="238" t="s">
        <v>8</v>
      </c>
      <c r="F25" s="239">
        <v>35000</v>
      </c>
      <c r="G25" s="239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37" t="s">
        <v>44</v>
      </c>
      <c r="E26" s="238" t="s">
        <v>8</v>
      </c>
      <c r="F26" s="239">
        <v>35000</v>
      </c>
      <c r="G26" s="239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37" t="s">
        <v>44</v>
      </c>
      <c r="E27" s="238" t="s">
        <v>8</v>
      </c>
      <c r="F27" s="239">
        <v>155100</v>
      </c>
      <c r="G27" s="239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37" t="s">
        <v>44</v>
      </c>
      <c r="E28" s="238" t="s">
        <v>8</v>
      </c>
      <c r="F28" s="239">
        <v>155100</v>
      </c>
      <c r="G28" s="239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37" t="s">
        <v>44</v>
      </c>
      <c r="E29" s="238" t="s">
        <v>8</v>
      </c>
      <c r="F29" s="239">
        <v>155100</v>
      </c>
      <c r="G29" s="239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37" t="s">
        <v>44</v>
      </c>
      <c r="E30" s="238" t="s">
        <v>8</v>
      </c>
      <c r="F30" s="239">
        <v>155100</v>
      </c>
      <c r="G30" s="239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37" t="s">
        <v>44</v>
      </c>
      <c r="E31" s="238" t="s">
        <v>8</v>
      </c>
      <c r="F31" s="239">
        <v>155100</v>
      </c>
      <c r="G31" s="239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37" t="s">
        <v>45</v>
      </c>
      <c r="E32" s="238" t="s">
        <v>8</v>
      </c>
      <c r="F32" s="239">
        <v>723500</v>
      </c>
      <c r="G32" s="239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37" t="s">
        <v>45</v>
      </c>
      <c r="E33" s="238" t="s">
        <v>8</v>
      </c>
      <c r="F33" s="239">
        <v>723500</v>
      </c>
      <c r="G33" s="239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37" t="s">
        <v>45</v>
      </c>
      <c r="E34" s="238" t="s">
        <v>8</v>
      </c>
      <c r="F34" s="239">
        <v>757500</v>
      </c>
      <c r="G34" s="239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37" t="s">
        <v>45</v>
      </c>
      <c r="E35" s="238" t="s">
        <v>8</v>
      </c>
      <c r="F35" s="239">
        <v>757500</v>
      </c>
      <c r="G35" s="239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1551</v>
      </c>
      <c r="D36" s="237" t="s">
        <v>45</v>
      </c>
      <c r="E36" s="238" t="s">
        <v>8</v>
      </c>
      <c r="F36" s="239">
        <v>733500</v>
      </c>
      <c r="G36" s="239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1552</v>
      </c>
      <c r="D37" s="237" t="s">
        <v>45</v>
      </c>
      <c r="E37" s="238" t="s">
        <v>8</v>
      </c>
      <c r="F37" s="239">
        <v>823500</v>
      </c>
      <c r="G37" s="239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1553</v>
      </c>
      <c r="D38" s="237" t="s">
        <v>45</v>
      </c>
      <c r="E38" s="238" t="s">
        <v>8</v>
      </c>
      <c r="F38" s="239">
        <v>1156500</v>
      </c>
      <c r="G38" s="239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1554</v>
      </c>
      <c r="D39" s="237" t="s">
        <v>45</v>
      </c>
      <c r="E39" s="238" t="s">
        <v>8</v>
      </c>
      <c r="F39" s="239">
        <v>1237500</v>
      </c>
      <c r="G39" s="239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1555</v>
      </c>
      <c r="D40" s="237" t="s">
        <v>45</v>
      </c>
      <c r="E40" s="238" t="s">
        <v>8</v>
      </c>
      <c r="F40" s="239">
        <v>1287000</v>
      </c>
      <c r="G40" s="239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1556</v>
      </c>
      <c r="D41" s="237" t="s">
        <v>45</v>
      </c>
      <c r="E41" s="238" t="s">
        <v>8</v>
      </c>
      <c r="F41" s="239">
        <v>1336500</v>
      </c>
      <c r="G41" s="239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1557</v>
      </c>
      <c r="D42" s="237" t="s">
        <v>45</v>
      </c>
      <c r="E42" s="238" t="s">
        <v>8</v>
      </c>
      <c r="F42" s="239">
        <v>1336500</v>
      </c>
      <c r="G42" s="239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1558</v>
      </c>
      <c r="D43" s="237" t="s">
        <v>45</v>
      </c>
      <c r="E43" s="238" t="s">
        <v>8</v>
      </c>
      <c r="F43" s="239">
        <v>2866500</v>
      </c>
      <c r="G43" s="239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37" t="s">
        <v>45</v>
      </c>
      <c r="E44" s="238" t="s">
        <v>8</v>
      </c>
      <c r="F44" s="239">
        <v>545000</v>
      </c>
      <c r="G44" s="239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37" t="s">
        <v>45</v>
      </c>
      <c r="E45" s="238" t="s">
        <v>8</v>
      </c>
      <c r="F45" s="239">
        <v>545000</v>
      </c>
      <c r="G45" s="239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37" t="s">
        <v>44</v>
      </c>
      <c r="E46" s="238" t="s">
        <v>8</v>
      </c>
      <c r="F46" s="239">
        <v>2250810</v>
      </c>
      <c r="G46" s="239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37" t="s">
        <v>44</v>
      </c>
      <c r="E47" s="238" t="s">
        <v>8</v>
      </c>
      <c r="F47" s="239">
        <v>2250810</v>
      </c>
      <c r="G47" s="239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37" t="s">
        <v>44</v>
      </c>
      <c r="E48" s="238" t="s">
        <v>8</v>
      </c>
      <c r="F48" s="239">
        <v>2250810</v>
      </c>
      <c r="G48" s="239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37" t="s">
        <v>44</v>
      </c>
      <c r="E49" s="238" t="s">
        <v>8</v>
      </c>
      <c r="F49" s="239">
        <v>2250810</v>
      </c>
      <c r="G49" s="239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37" t="s">
        <v>44</v>
      </c>
      <c r="E50" s="238" t="s">
        <v>8</v>
      </c>
      <c r="F50" s="239">
        <v>2250810</v>
      </c>
      <c r="G50" s="239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37" t="s">
        <v>44</v>
      </c>
      <c r="E51" s="238" t="s">
        <v>8</v>
      </c>
      <c r="F51" s="239">
        <v>2250810</v>
      </c>
      <c r="G51" s="239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37" t="s">
        <v>44</v>
      </c>
      <c r="E52" s="238" t="s">
        <v>8</v>
      </c>
      <c r="F52" s="239">
        <v>2250810</v>
      </c>
      <c r="G52" s="239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37" t="s">
        <v>44</v>
      </c>
      <c r="E53" s="238" t="s">
        <v>8</v>
      </c>
      <c r="F53" s="239">
        <v>2250810</v>
      </c>
      <c r="G53" s="239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37" t="s">
        <v>44</v>
      </c>
      <c r="E54" s="238" t="s">
        <v>8</v>
      </c>
      <c r="F54" s="239">
        <v>2250810</v>
      </c>
      <c r="G54" s="239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37" t="s">
        <v>44</v>
      </c>
      <c r="E55" s="238" t="s">
        <v>8</v>
      </c>
      <c r="F55" s="239">
        <v>2250810</v>
      </c>
      <c r="G55" s="239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37" t="s">
        <v>44</v>
      </c>
      <c r="E56" s="238" t="s">
        <v>8</v>
      </c>
      <c r="F56" s="239">
        <v>2250810</v>
      </c>
      <c r="G56" s="239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37" t="s">
        <v>44</v>
      </c>
      <c r="E57" s="238" t="s">
        <v>8</v>
      </c>
      <c r="F57" s="239">
        <v>2250810</v>
      </c>
      <c r="G57" s="239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37" t="s">
        <v>44</v>
      </c>
      <c r="E58" s="238" t="s">
        <v>8</v>
      </c>
      <c r="F58" s="239">
        <v>2250810</v>
      </c>
      <c r="G58" s="239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37" t="s">
        <v>44</v>
      </c>
      <c r="E59" s="238" t="s">
        <v>8</v>
      </c>
      <c r="F59" s="239">
        <v>2250810</v>
      </c>
      <c r="G59" s="239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37" t="s">
        <v>44</v>
      </c>
      <c r="E60" s="238" t="s">
        <v>8</v>
      </c>
      <c r="F60" s="239">
        <v>2250810</v>
      </c>
      <c r="G60" s="239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37" t="s">
        <v>44</v>
      </c>
      <c r="E61" s="238" t="s">
        <v>8</v>
      </c>
      <c r="F61" s="239">
        <v>2250810</v>
      </c>
      <c r="G61" s="239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37" t="s">
        <v>44</v>
      </c>
      <c r="E62" s="238" t="s">
        <v>8</v>
      </c>
      <c r="F62" s="239">
        <v>2250810</v>
      </c>
      <c r="G62" s="239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37" t="s">
        <v>44</v>
      </c>
      <c r="E63" s="238" t="s">
        <v>8</v>
      </c>
      <c r="F63" s="239">
        <v>2250810</v>
      </c>
      <c r="G63" s="239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37" t="s">
        <v>44</v>
      </c>
      <c r="E64" s="238" t="s">
        <v>8</v>
      </c>
      <c r="F64" s="239">
        <v>2250810</v>
      </c>
      <c r="G64" s="239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37" t="s">
        <v>44</v>
      </c>
      <c r="E65" s="238" t="s">
        <v>8</v>
      </c>
      <c r="F65" s="239">
        <v>2250810</v>
      </c>
      <c r="G65" s="239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37" t="s">
        <v>44</v>
      </c>
      <c r="E66" s="238" t="s">
        <v>8</v>
      </c>
      <c r="F66" s="239">
        <v>7034000</v>
      </c>
      <c r="G66" s="239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37" t="s">
        <v>44</v>
      </c>
      <c r="E67" s="238" t="s">
        <v>8</v>
      </c>
      <c r="F67" s="239">
        <v>7034000</v>
      </c>
      <c r="G67" s="239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37" t="s">
        <v>44</v>
      </c>
      <c r="E68" s="238" t="s">
        <v>8</v>
      </c>
      <c r="F68" s="239">
        <v>3826640</v>
      </c>
      <c r="G68" s="239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37" t="s">
        <v>44</v>
      </c>
      <c r="E69" s="238" t="s">
        <v>8</v>
      </c>
      <c r="F69" s="239">
        <v>3826640</v>
      </c>
      <c r="G69" s="239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37" t="s">
        <v>44</v>
      </c>
      <c r="E70" s="238" t="s">
        <v>8</v>
      </c>
      <c r="F70" s="239">
        <v>3826640</v>
      </c>
      <c r="G70" s="239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37" t="s">
        <v>44</v>
      </c>
      <c r="E71" s="238" t="s">
        <v>8</v>
      </c>
      <c r="F71" s="239">
        <v>3826640</v>
      </c>
      <c r="G71" s="239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37" t="s">
        <v>44</v>
      </c>
      <c r="E72" s="238" t="s">
        <v>8</v>
      </c>
      <c r="F72" s="239">
        <v>3826640</v>
      </c>
      <c r="G72" s="239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37" t="s">
        <v>44</v>
      </c>
      <c r="E73" s="238" t="s">
        <v>8</v>
      </c>
      <c r="F73" s="239">
        <v>3826640</v>
      </c>
      <c r="G73" s="239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37" t="s">
        <v>44</v>
      </c>
      <c r="E74" s="238" t="s">
        <v>8</v>
      </c>
      <c r="F74" s="239">
        <v>3826640</v>
      </c>
      <c r="G74" s="239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37" t="s">
        <v>44</v>
      </c>
      <c r="E75" s="238" t="s">
        <v>8</v>
      </c>
      <c r="F75" s="239">
        <v>3826640</v>
      </c>
      <c r="G75" s="239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37" t="s">
        <v>44</v>
      </c>
      <c r="E76" s="238" t="s">
        <v>8</v>
      </c>
      <c r="F76" s="239">
        <v>3826640</v>
      </c>
      <c r="G76" s="239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37" t="s">
        <v>44</v>
      </c>
      <c r="E77" s="238" t="s">
        <v>8</v>
      </c>
      <c r="F77" s="239">
        <v>3826640</v>
      </c>
      <c r="G77" s="239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37" t="s">
        <v>44</v>
      </c>
      <c r="E78" s="238" t="s">
        <v>8</v>
      </c>
      <c r="F78" s="239">
        <v>3826640</v>
      </c>
      <c r="G78" s="239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37" t="s">
        <v>44</v>
      </c>
      <c r="E79" s="238" t="s">
        <v>8</v>
      </c>
      <c r="F79" s="239">
        <v>3826640</v>
      </c>
      <c r="G79" s="239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37" t="s">
        <v>44</v>
      </c>
      <c r="E80" s="238" t="s">
        <v>8</v>
      </c>
      <c r="F80" s="239">
        <v>3826640</v>
      </c>
      <c r="G80" s="239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37" t="s">
        <v>44</v>
      </c>
      <c r="E81" s="238" t="s">
        <v>8</v>
      </c>
      <c r="F81" s="239">
        <v>3826640</v>
      </c>
      <c r="G81" s="239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37" t="s">
        <v>44</v>
      </c>
      <c r="E82" s="238" t="s">
        <v>8</v>
      </c>
      <c r="F82" s="239">
        <v>3826640</v>
      </c>
      <c r="G82" s="239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37" t="s">
        <v>44</v>
      </c>
      <c r="E83" s="238" t="s">
        <v>8</v>
      </c>
      <c r="F83" s="239">
        <v>3826640</v>
      </c>
      <c r="G83" s="239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37" t="s">
        <v>44</v>
      </c>
      <c r="E84" s="238" t="s">
        <v>8</v>
      </c>
      <c r="F84" s="239">
        <v>3551000</v>
      </c>
      <c r="G84" s="239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37" t="s">
        <v>44</v>
      </c>
      <c r="E85" s="238" t="s">
        <v>8</v>
      </c>
      <c r="F85" s="239">
        <v>4585000</v>
      </c>
      <c r="G85" s="239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37" t="s">
        <v>48</v>
      </c>
      <c r="E86" s="238"/>
      <c r="F86" s="239"/>
      <c r="G86" s="239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37" t="s">
        <v>48</v>
      </c>
      <c r="E87" s="238"/>
      <c r="F87" s="239"/>
      <c r="G87" s="239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37" t="s">
        <v>44</v>
      </c>
      <c r="E88" s="238" t="s">
        <v>14</v>
      </c>
      <c r="F88" s="239">
        <v>2980000</v>
      </c>
      <c r="G88" s="239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37" t="s">
        <v>44</v>
      </c>
      <c r="E89" s="238" t="s">
        <v>14</v>
      </c>
      <c r="F89" s="239">
        <v>2980000</v>
      </c>
      <c r="G89" s="239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37" t="s">
        <v>44</v>
      </c>
      <c r="E90" s="238" t="s">
        <v>14</v>
      </c>
      <c r="F90" s="239">
        <v>2980000</v>
      </c>
      <c r="G90" s="239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37" t="s">
        <v>44</v>
      </c>
      <c r="E91" s="238" t="s">
        <v>14</v>
      </c>
      <c r="F91" s="239">
        <v>2980000</v>
      </c>
      <c r="G91" s="239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37" t="s">
        <v>44</v>
      </c>
      <c r="E92" s="238" t="s">
        <v>14</v>
      </c>
      <c r="F92" s="239">
        <v>2980000</v>
      </c>
      <c r="G92" s="239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37" t="s">
        <v>44</v>
      </c>
      <c r="E93" s="238" t="s">
        <v>14</v>
      </c>
      <c r="F93" s="239">
        <v>2980000</v>
      </c>
      <c r="G93" s="239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37" t="s">
        <v>44</v>
      </c>
      <c r="E94" s="238" t="s">
        <v>14</v>
      </c>
      <c r="F94" s="239">
        <v>2980000</v>
      </c>
      <c r="G94" s="239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37" t="s">
        <v>44</v>
      </c>
      <c r="E95" s="238" t="s">
        <v>14</v>
      </c>
      <c r="F95" s="239">
        <v>2980000</v>
      </c>
      <c r="G95" s="239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37" t="s">
        <v>44</v>
      </c>
      <c r="E96" s="238" t="s">
        <v>14</v>
      </c>
      <c r="F96" s="239">
        <v>12249100</v>
      </c>
      <c r="G96" s="239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37" t="s">
        <v>44</v>
      </c>
      <c r="E97" s="238" t="s">
        <v>14</v>
      </c>
      <c r="F97" s="239">
        <v>12249100</v>
      </c>
      <c r="G97" s="239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37" t="s">
        <v>44</v>
      </c>
      <c r="E98" s="238" t="s">
        <v>14</v>
      </c>
      <c r="F98" s="239">
        <v>12764100</v>
      </c>
      <c r="G98" s="239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37" t="s">
        <v>44</v>
      </c>
      <c r="E99" s="238" t="s">
        <v>14</v>
      </c>
      <c r="F99" s="239">
        <v>12764100</v>
      </c>
      <c r="G99" s="239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37" t="s">
        <v>44</v>
      </c>
      <c r="E100" s="238" t="s">
        <v>14</v>
      </c>
      <c r="F100" s="239">
        <v>13444100</v>
      </c>
      <c r="G100" s="239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37" t="s">
        <v>44</v>
      </c>
      <c r="E101" s="238" t="s">
        <v>14</v>
      </c>
      <c r="F101" s="239">
        <v>13444100</v>
      </c>
      <c r="G101" s="239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37" t="s">
        <v>44</v>
      </c>
      <c r="E102" s="238" t="s">
        <v>14</v>
      </c>
      <c r="F102" s="239">
        <v>13444100</v>
      </c>
      <c r="G102" s="239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37" t="s">
        <v>44</v>
      </c>
      <c r="E103" s="238" t="s">
        <v>14</v>
      </c>
      <c r="F103" s="239">
        <v>14119100</v>
      </c>
      <c r="G103" s="239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37" t="s">
        <v>44</v>
      </c>
      <c r="E104" s="238" t="s">
        <v>14</v>
      </c>
      <c r="F104" s="239">
        <v>3050000</v>
      </c>
      <c r="G104" s="239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37" t="s">
        <v>45</v>
      </c>
      <c r="E105" s="238" t="s">
        <v>24</v>
      </c>
      <c r="F105" s="239">
        <v>61350.369301283834</v>
      </c>
      <c r="G105" s="239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37" t="s">
        <v>45</v>
      </c>
      <c r="E106" s="238" t="s">
        <v>24</v>
      </c>
      <c r="F106" s="239">
        <v>297606.44984038931</v>
      </c>
      <c r="G106" s="239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37" t="s">
        <v>45</v>
      </c>
      <c r="E107" s="238" t="s">
        <v>8</v>
      </c>
      <c r="F107" s="239">
        <v>63410.286500000002</v>
      </c>
      <c r="G107" s="239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37" t="s">
        <v>45</v>
      </c>
      <c r="E108" s="238" t="s">
        <v>8</v>
      </c>
      <c r="F108" s="239">
        <v>259574.27222222224</v>
      </c>
      <c r="G108" s="239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37" t="s">
        <v>45</v>
      </c>
      <c r="E109" s="238" t="s">
        <v>8</v>
      </c>
      <c r="F109" s="239">
        <v>5918293.4066666672</v>
      </c>
      <c r="G109" s="239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37" t="s">
        <v>45</v>
      </c>
      <c r="E110" s="238" t="s">
        <v>8</v>
      </c>
      <c r="F110" s="239">
        <v>7304865.0047999993</v>
      </c>
      <c r="G110" s="239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37" t="s">
        <v>45</v>
      </c>
      <c r="E111" s="238" t="s">
        <v>8</v>
      </c>
      <c r="F111" s="239">
        <v>7575415.5605333354</v>
      </c>
      <c r="G111" s="239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37" t="s">
        <v>45</v>
      </c>
      <c r="E112" s="238" t="s">
        <v>8</v>
      </c>
      <c r="F112" s="239">
        <v>7034314.449066666</v>
      </c>
      <c r="G112" s="239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37" t="s">
        <v>48</v>
      </c>
      <c r="E113" s="238"/>
      <c r="F113" s="239"/>
      <c r="G113" s="239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37" t="s">
        <v>48</v>
      </c>
      <c r="E114" s="238"/>
      <c r="F114" s="239"/>
      <c r="G114" s="239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37" t="s">
        <v>45</v>
      </c>
      <c r="E115" s="238" t="s">
        <v>14</v>
      </c>
      <c r="F115" s="239"/>
      <c r="G115" s="239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37" t="s">
        <v>44</v>
      </c>
      <c r="E116" s="238" t="s">
        <v>525</v>
      </c>
      <c r="F116" s="239">
        <v>16002920</v>
      </c>
      <c r="G116" s="239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37" t="s">
        <v>44</v>
      </c>
      <c r="E117" s="238" t="s">
        <v>525</v>
      </c>
      <c r="F117" s="239">
        <v>18311920</v>
      </c>
      <c r="G117" s="239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37" t="s">
        <v>44</v>
      </c>
      <c r="E118" s="238" t="s">
        <v>525</v>
      </c>
      <c r="F118" s="239">
        <v>79514150</v>
      </c>
      <c r="G118" s="239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37" t="s">
        <v>44</v>
      </c>
      <c r="E119" s="238" t="s">
        <v>525</v>
      </c>
      <c r="F119" s="239">
        <v>46492920</v>
      </c>
      <c r="G119" s="239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37" t="s">
        <v>44</v>
      </c>
      <c r="E120" s="238" t="s">
        <v>525</v>
      </c>
      <c r="F120" s="239">
        <v>229416150</v>
      </c>
      <c r="G120" s="239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37" t="s">
        <v>44</v>
      </c>
      <c r="E121" s="238" t="s">
        <v>525</v>
      </c>
      <c r="F121" s="239">
        <v>46425420</v>
      </c>
      <c r="G121" s="239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37" t="s">
        <v>48</v>
      </c>
      <c r="E122" s="238"/>
      <c r="F122" s="239"/>
      <c r="G122" s="239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37" t="s">
        <v>44</v>
      </c>
      <c r="E123" s="238" t="s">
        <v>525</v>
      </c>
      <c r="F123" s="239">
        <v>241300000</v>
      </c>
      <c r="G123" s="239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37" t="s">
        <v>44</v>
      </c>
      <c r="E124" s="238" t="s">
        <v>14</v>
      </c>
      <c r="F124" s="239">
        <v>42499000</v>
      </c>
      <c r="G124" s="239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37"/>
      <c r="E125" s="238"/>
      <c r="F125" s="239"/>
      <c r="G125" s="239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37" t="s">
        <v>48</v>
      </c>
      <c r="E126" s="238"/>
      <c r="F126" s="239"/>
      <c r="G126" s="239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37" t="s">
        <v>44</v>
      </c>
      <c r="E127" s="238" t="s">
        <v>525</v>
      </c>
      <c r="F127" s="239">
        <v>126104830</v>
      </c>
      <c r="G127" s="239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37" t="s">
        <v>44</v>
      </c>
      <c r="E128" s="238" t="s">
        <v>525</v>
      </c>
      <c r="F128" s="239">
        <v>191704830</v>
      </c>
      <c r="G128" s="239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37" t="s">
        <v>45</v>
      </c>
      <c r="E129" s="238" t="s">
        <v>525</v>
      </c>
      <c r="F129" s="239">
        <v>79200000</v>
      </c>
      <c r="G129" s="239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37" t="s">
        <v>45</v>
      </c>
      <c r="E130" s="238" t="s">
        <v>14</v>
      </c>
      <c r="F130" s="239">
        <v>5975000</v>
      </c>
      <c r="G130" s="239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37" t="s">
        <v>45</v>
      </c>
      <c r="E131" s="238" t="s">
        <v>24</v>
      </c>
      <c r="F131" s="239">
        <v>12500000</v>
      </c>
      <c r="G131" s="239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37" t="s">
        <v>48</v>
      </c>
      <c r="E132" s="238"/>
      <c r="F132" s="239"/>
      <c r="G132" s="239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37" t="s">
        <v>48</v>
      </c>
      <c r="E133" s="238"/>
      <c r="F133" s="239"/>
      <c r="G133" s="239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37" t="s">
        <v>44</v>
      </c>
      <c r="E134" s="238" t="s">
        <v>8</v>
      </c>
      <c r="F134" s="239">
        <v>24998100</v>
      </c>
      <c r="G134" s="239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37" t="s">
        <v>44</v>
      </c>
      <c r="E135" s="238" t="s">
        <v>8</v>
      </c>
      <c r="F135" s="239">
        <v>26746100</v>
      </c>
      <c r="G135" s="239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37" t="s">
        <v>44</v>
      </c>
      <c r="E136" s="238" t="s">
        <v>8</v>
      </c>
      <c r="F136" s="239">
        <v>38097500</v>
      </c>
      <c r="G136" s="239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37" t="s">
        <v>44</v>
      </c>
      <c r="E137" s="238" t="s">
        <v>8</v>
      </c>
      <c r="F137" s="239">
        <v>46697500</v>
      </c>
      <c r="G137" s="239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37" t="s">
        <v>44</v>
      </c>
      <c r="E138" s="238" t="s">
        <v>8</v>
      </c>
      <c r="F138" s="239">
        <v>21530100</v>
      </c>
      <c r="G138" s="239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37" t="s">
        <v>44</v>
      </c>
      <c r="E139" s="238" t="s">
        <v>8</v>
      </c>
      <c r="F139" s="239">
        <v>31630800</v>
      </c>
      <c r="G139" s="239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37" t="s">
        <v>44</v>
      </c>
      <c r="E140" s="238" t="s">
        <v>8</v>
      </c>
      <c r="F140" s="239">
        <v>32680800</v>
      </c>
      <c r="G140" s="239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37" t="s">
        <v>44</v>
      </c>
      <c r="E141" s="238" t="s">
        <v>8</v>
      </c>
      <c r="F141" s="239">
        <v>37313100</v>
      </c>
      <c r="G141" s="239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1461</v>
      </c>
      <c r="D142" s="237" t="s">
        <v>44</v>
      </c>
      <c r="E142" s="238" t="s">
        <v>8</v>
      </c>
      <c r="F142" s="239">
        <v>63057400</v>
      </c>
      <c r="G142" s="239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1559</v>
      </c>
      <c r="D143" s="237" t="s">
        <v>44</v>
      </c>
      <c r="E143" s="238" t="s">
        <v>8</v>
      </c>
      <c r="F143" s="239">
        <v>87094400</v>
      </c>
      <c r="G143" s="239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37" t="s">
        <v>44</v>
      </c>
      <c r="E144" s="238" t="s">
        <v>8</v>
      </c>
      <c r="F144" s="239">
        <v>10270090</v>
      </c>
      <c r="G144" s="239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37" t="s">
        <v>44</v>
      </c>
      <c r="E145" s="238" t="s">
        <v>8</v>
      </c>
      <c r="F145" s="239">
        <v>8972560</v>
      </c>
      <c r="G145" s="239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37" t="s">
        <v>44</v>
      </c>
      <c r="E146" s="238" t="s">
        <v>8</v>
      </c>
      <c r="F146" s="239">
        <v>10973865</v>
      </c>
      <c r="G146" s="239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37" t="s">
        <v>44</v>
      </c>
      <c r="E147" s="238" t="s">
        <v>8</v>
      </c>
      <c r="F147" s="239">
        <v>12622540</v>
      </c>
      <c r="G147" s="239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1560</v>
      </c>
      <c r="D148" s="237" t="s">
        <v>44</v>
      </c>
      <c r="E148" s="238" t="s">
        <v>14</v>
      </c>
      <c r="F148" s="239">
        <v>15724250</v>
      </c>
      <c r="G148" s="239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37"/>
      <c r="E149" s="238"/>
      <c r="F149" s="239"/>
      <c r="G149" s="239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37" t="s">
        <v>48</v>
      </c>
      <c r="E150" s="238"/>
      <c r="F150" s="239"/>
      <c r="G150" s="239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37" t="s">
        <v>44</v>
      </c>
      <c r="E151" s="238" t="s">
        <v>8</v>
      </c>
      <c r="F151" s="239">
        <v>848250</v>
      </c>
      <c r="G151" s="239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37" t="s">
        <v>45</v>
      </c>
      <c r="E152" s="238" t="s">
        <v>8</v>
      </c>
      <c r="F152" s="239">
        <v>17500</v>
      </c>
      <c r="G152" s="239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37" t="s">
        <v>45</v>
      </c>
      <c r="E153" s="238" t="s">
        <v>8</v>
      </c>
      <c r="F153" s="239">
        <v>17500</v>
      </c>
      <c r="G153" s="239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37" t="s">
        <v>45</v>
      </c>
      <c r="E154" s="238" t="s">
        <v>8</v>
      </c>
      <c r="F154" s="239">
        <v>17500</v>
      </c>
      <c r="G154" s="239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37" t="s">
        <v>45</v>
      </c>
      <c r="E155" s="238" t="s">
        <v>8</v>
      </c>
      <c r="F155" s="239">
        <v>18000</v>
      </c>
      <c r="G155" s="239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37" t="s">
        <v>45</v>
      </c>
      <c r="E156" s="238" t="s">
        <v>8</v>
      </c>
      <c r="F156" s="239">
        <v>18000</v>
      </c>
      <c r="G156" s="239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37" t="s">
        <v>45</v>
      </c>
      <c r="E157" s="238" t="s">
        <v>8</v>
      </c>
      <c r="F157" s="239">
        <v>18000</v>
      </c>
      <c r="G157" s="239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37" t="s">
        <v>45</v>
      </c>
      <c r="E158" s="238" t="s">
        <v>8</v>
      </c>
      <c r="F158" s="239">
        <v>18000</v>
      </c>
      <c r="G158" s="239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37" t="s">
        <v>45</v>
      </c>
      <c r="E159" s="238" t="s">
        <v>8</v>
      </c>
      <c r="F159" s="239">
        <v>18000</v>
      </c>
      <c r="G159" s="239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37" t="s">
        <v>45</v>
      </c>
      <c r="E160" s="238" t="s">
        <v>8</v>
      </c>
      <c r="F160" s="239">
        <v>20000</v>
      </c>
      <c r="G160" s="239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37" t="s">
        <v>45</v>
      </c>
      <c r="E161" s="238" t="s">
        <v>8</v>
      </c>
      <c r="F161" s="239">
        <v>23000</v>
      </c>
      <c r="G161" s="239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37" t="s">
        <v>45</v>
      </c>
      <c r="E162" s="238" t="s">
        <v>8</v>
      </c>
      <c r="F162" s="239">
        <v>23700</v>
      </c>
      <c r="G162" s="239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37" t="s">
        <v>45</v>
      </c>
      <c r="E163" s="238" t="s">
        <v>8</v>
      </c>
      <c r="F163" s="239">
        <v>32500</v>
      </c>
      <c r="G163" s="239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37" t="s">
        <v>45</v>
      </c>
      <c r="E164" s="238" t="s">
        <v>8</v>
      </c>
      <c r="F164" s="239">
        <v>32500</v>
      </c>
      <c r="G164" s="239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37" t="s">
        <v>45</v>
      </c>
      <c r="E165" s="238" t="s">
        <v>8</v>
      </c>
      <c r="F165" s="239">
        <v>32500</v>
      </c>
      <c r="G165" s="239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37" t="s">
        <v>45</v>
      </c>
      <c r="E166" s="238" t="s">
        <v>8</v>
      </c>
      <c r="F166" s="239">
        <v>32500</v>
      </c>
      <c r="G166" s="239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37" t="s">
        <v>45</v>
      </c>
      <c r="E167" s="238" t="s">
        <v>8</v>
      </c>
      <c r="F167" s="239">
        <v>35700</v>
      </c>
      <c r="G167" s="239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37" t="s">
        <v>45</v>
      </c>
      <c r="E168" s="238" t="s">
        <v>8</v>
      </c>
      <c r="F168" s="239">
        <v>38700</v>
      </c>
      <c r="G168" s="239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37" t="s">
        <v>45</v>
      </c>
      <c r="E169" s="238" t="s">
        <v>8</v>
      </c>
      <c r="F169" s="239">
        <v>38700</v>
      </c>
      <c r="G169" s="239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37" t="s">
        <v>45</v>
      </c>
      <c r="E170" s="238" t="s">
        <v>8</v>
      </c>
      <c r="F170" s="239">
        <v>38700</v>
      </c>
      <c r="G170" s="239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37" t="s">
        <v>45</v>
      </c>
      <c r="E171" s="238" t="s">
        <v>8</v>
      </c>
      <c r="F171" s="239">
        <v>38700</v>
      </c>
      <c r="G171" s="239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37" t="s">
        <v>45</v>
      </c>
      <c r="E172" s="238" t="s">
        <v>8</v>
      </c>
      <c r="F172" s="239">
        <v>51000</v>
      </c>
      <c r="G172" s="239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37" t="s">
        <v>45</v>
      </c>
      <c r="E173" s="238" t="s">
        <v>8</v>
      </c>
      <c r="F173" s="239">
        <v>94200</v>
      </c>
      <c r="G173" s="239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37" t="s">
        <v>45</v>
      </c>
      <c r="E174" s="238" t="s">
        <v>8</v>
      </c>
      <c r="F174" s="239">
        <v>119300</v>
      </c>
      <c r="G174" s="239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37" t="s">
        <v>45</v>
      </c>
      <c r="E175" s="238" t="s">
        <v>8</v>
      </c>
      <c r="F175" s="239">
        <v>432900</v>
      </c>
      <c r="G175" s="239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37" t="s">
        <v>45</v>
      </c>
      <c r="E176" s="238" t="s">
        <v>8</v>
      </c>
      <c r="F176" s="239">
        <v>56700</v>
      </c>
      <c r="G176" s="239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37" t="s">
        <v>45</v>
      </c>
      <c r="E177" s="238" t="s">
        <v>8</v>
      </c>
      <c r="F177" s="239">
        <v>68300</v>
      </c>
      <c r="G177" s="239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37" t="s">
        <v>45</v>
      </c>
      <c r="E178" s="238" t="s">
        <v>8</v>
      </c>
      <c r="F178" s="239">
        <v>116200</v>
      </c>
      <c r="G178" s="239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37" t="s">
        <v>45</v>
      </c>
      <c r="E179" s="238" t="s">
        <v>8</v>
      </c>
      <c r="F179" s="239">
        <v>183000</v>
      </c>
      <c r="G179" s="239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37" t="s">
        <v>45</v>
      </c>
      <c r="E180" s="238" t="s">
        <v>8</v>
      </c>
      <c r="F180" s="239">
        <v>271100</v>
      </c>
      <c r="G180" s="239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37" t="s">
        <v>45</v>
      </c>
      <c r="E181" s="238" t="s">
        <v>8</v>
      </c>
      <c r="F181" s="239">
        <v>669000</v>
      </c>
      <c r="G181" s="239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37" t="s">
        <v>45</v>
      </c>
      <c r="E182" s="238" t="s">
        <v>8</v>
      </c>
      <c r="F182" s="239">
        <v>37900</v>
      </c>
      <c r="G182" s="239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37" t="s">
        <v>48</v>
      </c>
      <c r="E183" s="238"/>
      <c r="F183" s="239"/>
      <c r="G183" s="239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37" t="s">
        <v>48</v>
      </c>
      <c r="E184" s="238"/>
      <c r="F184" s="239"/>
      <c r="G184" s="239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37" t="s">
        <v>45</v>
      </c>
      <c r="E185" s="238" t="s">
        <v>24</v>
      </c>
      <c r="F185" s="239">
        <v>22250000</v>
      </c>
      <c r="G185" s="239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37" t="s">
        <v>44</v>
      </c>
      <c r="E186" s="238" t="s">
        <v>24</v>
      </c>
      <c r="F186" s="239">
        <v>80895000</v>
      </c>
      <c r="G186" s="239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37" t="s">
        <v>44</v>
      </c>
      <c r="E187" s="238" t="s">
        <v>24</v>
      </c>
      <c r="F187" s="239">
        <v>157800000</v>
      </c>
      <c r="G187" s="239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1561</v>
      </c>
      <c r="D188" s="237" t="s">
        <v>44</v>
      </c>
      <c r="E188" s="238" t="s">
        <v>24</v>
      </c>
      <c r="F188" s="239">
        <v>8595700</v>
      </c>
      <c r="G188" s="239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1562</v>
      </c>
      <c r="D189" s="237" t="s">
        <v>44</v>
      </c>
      <c r="E189" s="238" t="s">
        <v>24</v>
      </c>
      <c r="F189" s="239">
        <v>8595700</v>
      </c>
      <c r="G189" s="239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37"/>
      <c r="E190" s="238"/>
      <c r="F190" s="239"/>
      <c r="G190" s="239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37" t="s">
        <v>48</v>
      </c>
      <c r="E191" s="238"/>
      <c r="F191" s="239"/>
      <c r="G191" s="239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37" t="s">
        <v>44</v>
      </c>
      <c r="E192" s="238" t="s">
        <v>8</v>
      </c>
      <c r="F192" s="239">
        <v>648050</v>
      </c>
      <c r="G192" s="239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37" t="s">
        <v>44</v>
      </c>
      <c r="E193" s="238" t="s">
        <v>8</v>
      </c>
      <c r="F193" s="239">
        <v>674300</v>
      </c>
      <c r="G193" s="239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37" t="s">
        <v>45</v>
      </c>
      <c r="E194" s="238" t="s">
        <v>8</v>
      </c>
      <c r="F194" s="239">
        <v>42100</v>
      </c>
      <c r="G194" s="239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37" t="s">
        <v>45</v>
      </c>
      <c r="E195" s="238" t="s">
        <v>8</v>
      </c>
      <c r="F195" s="239">
        <v>42100</v>
      </c>
      <c r="G195" s="239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37" t="s">
        <v>45</v>
      </c>
      <c r="E196" s="238" t="s">
        <v>8</v>
      </c>
      <c r="F196" s="239">
        <v>3800000</v>
      </c>
      <c r="G196" s="239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37" t="s">
        <v>48</v>
      </c>
      <c r="E197" s="238"/>
      <c r="F197" s="239"/>
      <c r="G197" s="239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37" t="s">
        <v>48</v>
      </c>
      <c r="E198" s="238"/>
      <c r="F198" s="239"/>
      <c r="G198" s="239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37" t="s">
        <v>45</v>
      </c>
      <c r="E199" s="238" t="s">
        <v>24</v>
      </c>
      <c r="F199" s="239">
        <v>280800000</v>
      </c>
      <c r="G199" s="239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37" t="s">
        <v>45</v>
      </c>
      <c r="E200" s="238" t="s">
        <v>8</v>
      </c>
      <c r="F200" s="239">
        <v>34688200</v>
      </c>
      <c r="G200" s="239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37" t="s">
        <v>45</v>
      </c>
      <c r="E201" s="238" t="s">
        <v>8</v>
      </c>
      <c r="F201" s="239">
        <v>24774500</v>
      </c>
      <c r="G201" s="239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37" t="s">
        <v>48</v>
      </c>
      <c r="E202" s="238"/>
      <c r="F202" s="239"/>
      <c r="G202" s="239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37" t="s">
        <v>48</v>
      </c>
      <c r="E203" s="238"/>
      <c r="F203" s="239"/>
      <c r="G203" s="239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37" t="s">
        <v>45</v>
      </c>
      <c r="E204" s="238" t="s">
        <v>100</v>
      </c>
      <c r="F204" s="239">
        <v>3036730</v>
      </c>
      <c r="G204" s="239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37" t="s">
        <v>45</v>
      </c>
      <c r="E205" s="240" t="s">
        <v>100</v>
      </c>
      <c r="F205" s="239">
        <v>4137730</v>
      </c>
      <c r="G205" s="239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37" t="s">
        <v>45</v>
      </c>
      <c r="E206" s="238" t="s">
        <v>100</v>
      </c>
      <c r="F206" s="239">
        <v>5206920</v>
      </c>
      <c r="G206" s="239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37" t="s">
        <v>45</v>
      </c>
      <c r="E207" s="238" t="s">
        <v>100</v>
      </c>
      <c r="F207" s="239">
        <v>5453270</v>
      </c>
      <c r="G207" s="239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37" t="s">
        <v>45</v>
      </c>
      <c r="E208" s="238" t="s">
        <v>100</v>
      </c>
      <c r="F208" s="239">
        <v>6453770</v>
      </c>
      <c r="G208" s="239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37" t="s">
        <v>45</v>
      </c>
      <c r="E209" s="238" t="s">
        <v>100</v>
      </c>
      <c r="F209" s="239">
        <v>7728790</v>
      </c>
      <c r="G209" s="239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37" t="s">
        <v>47</v>
      </c>
      <c r="E210" s="238" t="s">
        <v>100</v>
      </c>
      <c r="F210" s="239">
        <v>10066.666666666668</v>
      </c>
      <c r="G210" s="239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37" t="s">
        <v>45</v>
      </c>
      <c r="E211" s="238" t="s">
        <v>24</v>
      </c>
      <c r="F211" s="239">
        <v>200000</v>
      </c>
      <c r="G211" s="239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37" t="s">
        <v>48</v>
      </c>
      <c r="E212" s="238"/>
      <c r="F212" s="239"/>
      <c r="G212" s="239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37" t="s">
        <v>48</v>
      </c>
      <c r="E213" s="238"/>
      <c r="F213" s="239"/>
      <c r="G213" s="239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1563</v>
      </c>
      <c r="D214" s="237" t="s">
        <v>44</v>
      </c>
      <c r="E214" s="238" t="s">
        <v>8</v>
      </c>
      <c r="F214" s="239">
        <v>217470</v>
      </c>
      <c r="G214" s="239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37" t="s">
        <v>44</v>
      </c>
      <c r="E215" s="238" t="s">
        <v>8</v>
      </c>
      <c r="F215" s="239">
        <v>212320</v>
      </c>
      <c r="G215" s="239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1564</v>
      </c>
      <c r="D216" s="237" t="s">
        <v>44</v>
      </c>
      <c r="E216" s="238" t="s">
        <v>24</v>
      </c>
      <c r="F216" s="239">
        <v>394550</v>
      </c>
      <c r="G216" s="239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1565</v>
      </c>
      <c r="D217" s="237" t="s">
        <v>44</v>
      </c>
      <c r="E217" s="238" t="s">
        <v>24</v>
      </c>
      <c r="F217" s="239">
        <v>220800</v>
      </c>
      <c r="G217" s="239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37"/>
      <c r="E218" s="238"/>
      <c r="F218" s="239"/>
      <c r="G218" s="239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37" t="s">
        <v>48</v>
      </c>
      <c r="E219" s="238"/>
      <c r="F219" s="239"/>
      <c r="G219" s="239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37" t="s">
        <v>44</v>
      </c>
      <c r="E220" s="238" t="s">
        <v>7</v>
      </c>
      <c r="F220" s="239">
        <v>9831</v>
      </c>
      <c r="G220" s="239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37" t="s">
        <v>44</v>
      </c>
      <c r="E221" s="238" t="s">
        <v>7</v>
      </c>
      <c r="F221" s="239">
        <v>19368</v>
      </c>
      <c r="G221" s="239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37" t="s">
        <v>44</v>
      </c>
      <c r="E222" s="238" t="s">
        <v>7</v>
      </c>
      <c r="F222" s="239">
        <v>32428</v>
      </c>
      <c r="G222" s="239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37" t="s">
        <v>44</v>
      </c>
      <c r="E223" s="238" t="s">
        <v>7</v>
      </c>
      <c r="F223" s="239">
        <v>13740</v>
      </c>
      <c r="G223" s="239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37" t="s">
        <v>44</v>
      </c>
      <c r="E224" s="238" t="s">
        <v>7</v>
      </c>
      <c r="F224" s="239">
        <v>24590</v>
      </c>
      <c r="G224" s="239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37" t="s">
        <v>44</v>
      </c>
      <c r="E225" s="238" t="s">
        <v>7</v>
      </c>
      <c r="F225" s="239">
        <v>39175</v>
      </c>
      <c r="G225" s="239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37" t="s">
        <v>48</v>
      </c>
      <c r="E226" s="238"/>
      <c r="F226" s="239"/>
      <c r="G226" s="239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37" t="s">
        <v>48</v>
      </c>
      <c r="E227" s="238"/>
      <c r="F227" s="239"/>
      <c r="G227" s="239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37" t="s">
        <v>44</v>
      </c>
      <c r="E228" s="238" t="s">
        <v>7</v>
      </c>
      <c r="F228" s="239">
        <v>47850</v>
      </c>
      <c r="G228" s="239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37" t="s">
        <v>44</v>
      </c>
      <c r="E229" s="238" t="s">
        <v>7</v>
      </c>
      <c r="F229" s="239">
        <v>27280</v>
      </c>
      <c r="G229" s="239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1462</v>
      </c>
      <c r="D230" s="237" t="s">
        <v>44</v>
      </c>
      <c r="E230" s="238" t="s">
        <v>7</v>
      </c>
      <c r="F230" s="239">
        <v>48905</v>
      </c>
      <c r="G230" s="239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37" t="s">
        <v>44</v>
      </c>
      <c r="E231" s="238" t="s">
        <v>7</v>
      </c>
      <c r="F231" s="239">
        <v>3780</v>
      </c>
      <c r="G231" s="239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37" t="s">
        <v>44</v>
      </c>
      <c r="E232" s="238" t="s">
        <v>7</v>
      </c>
      <c r="F232" s="239">
        <v>5890</v>
      </c>
      <c r="G232" s="239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37" t="s">
        <v>45</v>
      </c>
      <c r="E233" s="238" t="s">
        <v>7</v>
      </c>
      <c r="F233" s="239">
        <v>8900</v>
      </c>
      <c r="G233" s="239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37" t="s">
        <v>45</v>
      </c>
      <c r="E234" s="238" t="s">
        <v>7</v>
      </c>
      <c r="F234" s="239">
        <v>10000</v>
      </c>
      <c r="G234" s="239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37" t="s">
        <v>44</v>
      </c>
      <c r="E235" s="238" t="s">
        <v>7</v>
      </c>
      <c r="F235" s="239">
        <v>12120</v>
      </c>
      <c r="G235" s="239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37" t="s">
        <v>45</v>
      </c>
      <c r="E236" s="238" t="s">
        <v>7</v>
      </c>
      <c r="F236" s="239">
        <v>23600</v>
      </c>
      <c r="G236" s="239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37" t="s">
        <v>44</v>
      </c>
      <c r="E237" s="238" t="s">
        <v>7</v>
      </c>
      <c r="F237" s="239">
        <v>290975</v>
      </c>
      <c r="G237" s="239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1463</v>
      </c>
      <c r="D238" s="237" t="s">
        <v>45</v>
      </c>
      <c r="E238" s="238" t="s">
        <v>7</v>
      </c>
      <c r="F238" s="239">
        <v>62800</v>
      </c>
      <c r="G238" s="239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37" t="s">
        <v>45</v>
      </c>
      <c r="E239" s="238" t="s">
        <v>7</v>
      </c>
      <c r="F239" s="239">
        <v>107300</v>
      </c>
      <c r="G239" s="239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37" t="s">
        <v>45</v>
      </c>
      <c r="E240" s="238" t="s">
        <v>7</v>
      </c>
      <c r="F240" s="239">
        <v>468300</v>
      </c>
      <c r="G240" s="239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37" t="s">
        <v>45</v>
      </c>
      <c r="E241" s="238" t="s">
        <v>7</v>
      </c>
      <c r="F241" s="239">
        <v>633500</v>
      </c>
      <c r="G241" s="239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37" t="s">
        <v>45</v>
      </c>
      <c r="E242" s="238" t="s">
        <v>7</v>
      </c>
      <c r="F242" s="239">
        <v>983500</v>
      </c>
      <c r="G242" s="239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37" t="s">
        <v>44</v>
      </c>
      <c r="E243" s="238" t="s">
        <v>7</v>
      </c>
      <c r="F243" s="239">
        <v>84991</v>
      </c>
      <c r="G243" s="239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37" t="s">
        <v>44</v>
      </c>
      <c r="E244" s="238" t="s">
        <v>7</v>
      </c>
      <c r="F244" s="239">
        <v>125850</v>
      </c>
      <c r="G244" s="239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37" t="s">
        <v>44</v>
      </c>
      <c r="E245" s="238" t="s">
        <v>7</v>
      </c>
      <c r="F245" s="239">
        <v>196270</v>
      </c>
      <c r="G245" s="239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37" t="s">
        <v>44</v>
      </c>
      <c r="E246" s="238" t="s">
        <v>7</v>
      </c>
      <c r="F246" s="239">
        <v>318390</v>
      </c>
      <c r="G246" s="239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37" t="s">
        <v>45</v>
      </c>
      <c r="E247" s="238" t="s">
        <v>7</v>
      </c>
      <c r="F247" s="239">
        <v>121560.8</v>
      </c>
      <c r="G247" s="239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37" t="s">
        <v>45</v>
      </c>
      <c r="E248" s="238" t="s">
        <v>7</v>
      </c>
      <c r="F248" s="239">
        <v>164883</v>
      </c>
      <c r="G248" s="239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37" t="s">
        <v>44</v>
      </c>
      <c r="E249" s="238" t="s">
        <v>7</v>
      </c>
      <c r="F249" s="239">
        <v>378330</v>
      </c>
      <c r="G249" s="239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37" t="s">
        <v>45</v>
      </c>
      <c r="E250" s="238" t="s">
        <v>7</v>
      </c>
      <c r="F250" s="239">
        <v>417044.06800000003</v>
      </c>
      <c r="G250" s="239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37" t="s">
        <v>45</v>
      </c>
      <c r="E251" s="238" t="s">
        <v>7</v>
      </c>
      <c r="F251" s="239">
        <v>82600</v>
      </c>
      <c r="G251" s="239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37" t="s">
        <v>45</v>
      </c>
      <c r="E252" s="238" t="s">
        <v>7</v>
      </c>
      <c r="F252" s="239">
        <v>116300</v>
      </c>
      <c r="G252" s="239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37" t="s">
        <v>45</v>
      </c>
      <c r="E253" s="238" t="s">
        <v>7</v>
      </c>
      <c r="F253" s="239">
        <v>139900</v>
      </c>
      <c r="G253" s="239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37" t="s">
        <v>45</v>
      </c>
      <c r="E254" s="238" t="s">
        <v>7</v>
      </c>
      <c r="F254" s="239">
        <v>154600</v>
      </c>
      <c r="G254" s="239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37" t="s">
        <v>45</v>
      </c>
      <c r="E255" s="238" t="s">
        <v>7</v>
      </c>
      <c r="F255" s="239">
        <v>103500</v>
      </c>
      <c r="G255" s="239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37" t="s">
        <v>45</v>
      </c>
      <c r="E256" s="238" t="s">
        <v>7</v>
      </c>
      <c r="F256" s="239">
        <v>106000</v>
      </c>
      <c r="G256" s="239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37" t="s">
        <v>45</v>
      </c>
      <c r="E257" s="238" t="s">
        <v>7</v>
      </c>
      <c r="F257" s="239">
        <v>135900</v>
      </c>
      <c r="G257" s="239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37" t="s">
        <v>45</v>
      </c>
      <c r="E258" s="238" t="s">
        <v>7</v>
      </c>
      <c r="F258" s="239">
        <v>160100</v>
      </c>
      <c r="G258" s="239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37" t="s">
        <v>44</v>
      </c>
      <c r="E259" s="238" t="s">
        <v>7</v>
      </c>
      <c r="F259" s="239">
        <v>362130</v>
      </c>
      <c r="G259" s="239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37" t="s">
        <v>44</v>
      </c>
      <c r="E260" s="238" t="s">
        <v>7</v>
      </c>
      <c r="F260" s="239">
        <v>418580</v>
      </c>
      <c r="G260" s="239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37" t="s">
        <v>44</v>
      </c>
      <c r="E261" s="238" t="s">
        <v>7</v>
      </c>
      <c r="F261" s="239">
        <v>447280</v>
      </c>
      <c r="G261" s="239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37" t="s">
        <v>45</v>
      </c>
      <c r="E262" s="238" t="s">
        <v>7</v>
      </c>
      <c r="F262" s="239">
        <v>3200</v>
      </c>
      <c r="G262" s="239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37" t="s">
        <v>45</v>
      </c>
      <c r="E263" s="238" t="s">
        <v>7</v>
      </c>
      <c r="F263" s="239">
        <v>4100</v>
      </c>
      <c r="G263" s="239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37" t="s">
        <v>45</v>
      </c>
      <c r="E264" s="238" t="s">
        <v>7</v>
      </c>
      <c r="F264" s="239">
        <v>6500</v>
      </c>
      <c r="G264" s="239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37" t="s">
        <v>45</v>
      </c>
      <c r="E265" s="238" t="s">
        <v>7</v>
      </c>
      <c r="F265" s="239">
        <v>11400</v>
      </c>
      <c r="G265" s="239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37" t="s">
        <v>45</v>
      </c>
      <c r="E266" s="238" t="s">
        <v>7</v>
      </c>
      <c r="F266" s="239">
        <v>16700</v>
      </c>
      <c r="G266" s="239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37" t="s">
        <v>45</v>
      </c>
      <c r="E267" s="238" t="s">
        <v>7</v>
      </c>
      <c r="F267" s="239">
        <v>9600</v>
      </c>
      <c r="G267" s="239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37" t="s">
        <v>45</v>
      </c>
      <c r="E268" s="238" t="s">
        <v>7</v>
      </c>
      <c r="F268" s="239">
        <v>11700</v>
      </c>
      <c r="G268" s="239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37" t="s">
        <v>45</v>
      </c>
      <c r="E269" s="238" t="s">
        <v>7</v>
      </c>
      <c r="F269" s="239">
        <v>13300</v>
      </c>
      <c r="G269" s="239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37" t="s">
        <v>45</v>
      </c>
      <c r="E270" s="238" t="s">
        <v>7</v>
      </c>
      <c r="F270" s="239">
        <v>17000</v>
      </c>
      <c r="G270" s="239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37" t="s">
        <v>44</v>
      </c>
      <c r="E271" s="238" t="s">
        <v>7</v>
      </c>
      <c r="F271" s="239">
        <v>297630</v>
      </c>
      <c r="G271" s="239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37" t="s">
        <v>44</v>
      </c>
      <c r="E272" s="238" t="s">
        <v>7</v>
      </c>
      <c r="F272" s="239">
        <v>361430</v>
      </c>
      <c r="G272" s="239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37" t="s">
        <v>48</v>
      </c>
      <c r="E273" s="238"/>
      <c r="F273" s="239"/>
      <c r="G273" s="239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37" t="s">
        <v>48</v>
      </c>
      <c r="E274" s="238"/>
      <c r="F274" s="239"/>
      <c r="G274" s="239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1566</v>
      </c>
      <c r="D275" s="237" t="s">
        <v>45</v>
      </c>
      <c r="E275" s="238" t="s">
        <v>8</v>
      </c>
      <c r="F275" s="239">
        <v>34700</v>
      </c>
      <c r="G275" s="239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1567</v>
      </c>
      <c r="D276" s="237" t="s">
        <v>45</v>
      </c>
      <c r="E276" s="238" t="s">
        <v>8</v>
      </c>
      <c r="F276" s="239">
        <v>40300</v>
      </c>
      <c r="G276" s="239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1568</v>
      </c>
      <c r="D277" s="237" t="s">
        <v>45</v>
      </c>
      <c r="E277" s="238" t="s">
        <v>8</v>
      </c>
      <c r="F277" s="239">
        <v>44000</v>
      </c>
      <c r="G277" s="239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1569</v>
      </c>
      <c r="D278" s="237" t="s">
        <v>45</v>
      </c>
      <c r="E278" s="238" t="s">
        <v>8</v>
      </c>
      <c r="F278" s="239">
        <v>57700</v>
      </c>
      <c r="G278" s="239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1570</v>
      </c>
      <c r="D279" s="237" t="s">
        <v>45</v>
      </c>
      <c r="E279" s="238" t="s">
        <v>8</v>
      </c>
      <c r="F279" s="239">
        <v>83000</v>
      </c>
      <c r="G279" s="239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1571</v>
      </c>
      <c r="D280" s="237" t="s">
        <v>45</v>
      </c>
      <c r="E280" s="238" t="s">
        <v>8</v>
      </c>
      <c r="F280" s="239">
        <v>90450</v>
      </c>
      <c r="G280" s="239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1572</v>
      </c>
      <c r="D281" s="237" t="s">
        <v>45</v>
      </c>
      <c r="E281" s="238" t="s">
        <v>8</v>
      </c>
      <c r="F281" s="239">
        <v>106000</v>
      </c>
      <c r="G281" s="239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1573</v>
      </c>
      <c r="D282" s="237" t="s">
        <v>45</v>
      </c>
      <c r="E282" s="238" t="s">
        <v>8</v>
      </c>
      <c r="F282" s="239">
        <v>115650</v>
      </c>
      <c r="G282" s="239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1574</v>
      </c>
      <c r="D283" s="237" t="s">
        <v>45</v>
      </c>
      <c r="E283" s="238" t="s">
        <v>8</v>
      </c>
      <c r="F283" s="239">
        <v>159200</v>
      </c>
      <c r="G283" s="239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1575</v>
      </c>
      <c r="D284" s="237" t="s">
        <v>45</v>
      </c>
      <c r="E284" s="238" t="s">
        <v>8</v>
      </c>
      <c r="F284" s="239">
        <v>49900</v>
      </c>
      <c r="G284" s="239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1576</v>
      </c>
      <c r="D285" s="237" t="s">
        <v>45</v>
      </c>
      <c r="E285" s="238" t="s">
        <v>8</v>
      </c>
      <c r="F285" s="239">
        <v>62200</v>
      </c>
      <c r="G285" s="239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1577</v>
      </c>
      <c r="D286" s="237" t="s">
        <v>45</v>
      </c>
      <c r="E286" s="238" t="s">
        <v>8</v>
      </c>
      <c r="F286" s="239">
        <v>65800</v>
      </c>
      <c r="G286" s="239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1578</v>
      </c>
      <c r="D287" s="237" t="s">
        <v>45</v>
      </c>
      <c r="E287" s="238" t="s">
        <v>8</v>
      </c>
      <c r="F287" s="239">
        <v>69100</v>
      </c>
      <c r="G287" s="239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1579</v>
      </c>
      <c r="D288" s="237" t="s">
        <v>45</v>
      </c>
      <c r="E288" s="238" t="s">
        <v>8</v>
      </c>
      <c r="F288" s="239">
        <v>87100</v>
      </c>
      <c r="G288" s="239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1580</v>
      </c>
      <c r="D289" s="237" t="s">
        <v>45</v>
      </c>
      <c r="E289" s="238" t="s">
        <v>8</v>
      </c>
      <c r="F289" s="239">
        <v>98500</v>
      </c>
      <c r="G289" s="239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1581</v>
      </c>
      <c r="D290" s="237" t="s">
        <v>45</v>
      </c>
      <c r="E290" s="238" t="s">
        <v>8</v>
      </c>
      <c r="F290" s="239">
        <v>137700</v>
      </c>
      <c r="G290" s="239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1582</v>
      </c>
      <c r="D291" s="237" t="s">
        <v>45</v>
      </c>
      <c r="E291" s="238" t="s">
        <v>8</v>
      </c>
      <c r="F291" s="239">
        <v>124300</v>
      </c>
      <c r="G291" s="239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1583</v>
      </c>
      <c r="D292" s="237" t="s">
        <v>45</v>
      </c>
      <c r="E292" s="238" t="s">
        <v>8</v>
      </c>
      <c r="F292" s="239">
        <v>114000</v>
      </c>
      <c r="G292" s="239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1584</v>
      </c>
      <c r="D293" s="237" t="s">
        <v>45</v>
      </c>
      <c r="E293" s="238" t="s">
        <v>8</v>
      </c>
      <c r="F293" s="239">
        <v>146000</v>
      </c>
      <c r="G293" s="239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1585</v>
      </c>
      <c r="D294" s="237" t="s">
        <v>45</v>
      </c>
      <c r="E294" s="238" t="s">
        <v>8</v>
      </c>
      <c r="F294" s="239">
        <v>156000</v>
      </c>
      <c r="G294" s="239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1586</v>
      </c>
      <c r="D295" s="237" t="s">
        <v>45</v>
      </c>
      <c r="E295" s="238" t="s">
        <v>8</v>
      </c>
      <c r="F295" s="239">
        <v>17200</v>
      </c>
      <c r="G295" s="239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1587</v>
      </c>
      <c r="D296" s="237" t="s">
        <v>45</v>
      </c>
      <c r="E296" s="238" t="s">
        <v>8</v>
      </c>
      <c r="F296" s="239">
        <v>21900</v>
      </c>
      <c r="G296" s="239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1588</v>
      </c>
      <c r="D297" s="237" t="s">
        <v>45</v>
      </c>
      <c r="E297" s="238" t="s">
        <v>8</v>
      </c>
      <c r="F297" s="239">
        <v>21900</v>
      </c>
      <c r="G297" s="239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1589</v>
      </c>
      <c r="D298" s="237" t="s">
        <v>45</v>
      </c>
      <c r="E298" s="238" t="s">
        <v>8</v>
      </c>
      <c r="F298" s="239">
        <v>23500</v>
      </c>
      <c r="G298" s="239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1590</v>
      </c>
      <c r="D299" s="237" t="s">
        <v>45</v>
      </c>
      <c r="E299" s="238" t="s">
        <v>8</v>
      </c>
      <c r="F299" s="239">
        <v>26100</v>
      </c>
      <c r="G299" s="239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1591</v>
      </c>
      <c r="D300" s="237" t="s">
        <v>45</v>
      </c>
      <c r="E300" s="238" t="s">
        <v>8</v>
      </c>
      <c r="F300" s="239">
        <v>35500</v>
      </c>
      <c r="G300" s="239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1592</v>
      </c>
      <c r="D301" s="237" t="s">
        <v>45</v>
      </c>
      <c r="E301" s="238" t="s">
        <v>8</v>
      </c>
      <c r="F301" s="239">
        <v>46200</v>
      </c>
      <c r="G301" s="239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1593</v>
      </c>
      <c r="D302" s="237" t="s">
        <v>45</v>
      </c>
      <c r="E302" s="238" t="s">
        <v>8</v>
      </c>
      <c r="F302" s="239">
        <v>68700</v>
      </c>
      <c r="G302" s="239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1594</v>
      </c>
      <c r="D303" s="237" t="s">
        <v>45</v>
      </c>
      <c r="E303" s="238" t="s">
        <v>8</v>
      </c>
      <c r="F303" s="239">
        <v>76800</v>
      </c>
      <c r="G303" s="239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1595</v>
      </c>
      <c r="D304" s="237" t="s">
        <v>45</v>
      </c>
      <c r="E304" s="238" t="s">
        <v>8</v>
      </c>
      <c r="F304" s="239">
        <v>23000</v>
      </c>
      <c r="G304" s="239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1596</v>
      </c>
      <c r="D305" s="237" t="s">
        <v>45</v>
      </c>
      <c r="E305" s="238" t="s">
        <v>8</v>
      </c>
      <c r="F305" s="239">
        <v>25700</v>
      </c>
      <c r="G305" s="239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1597</v>
      </c>
      <c r="D306" s="237" t="s">
        <v>45</v>
      </c>
      <c r="E306" s="238" t="s">
        <v>8</v>
      </c>
      <c r="F306" s="239">
        <v>38100</v>
      </c>
      <c r="G306" s="239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1598</v>
      </c>
      <c r="D307" s="237" t="s">
        <v>45</v>
      </c>
      <c r="E307" s="238" t="s">
        <v>8</v>
      </c>
      <c r="F307" s="239">
        <v>48000</v>
      </c>
      <c r="G307" s="239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1599</v>
      </c>
      <c r="D308" s="237" t="s">
        <v>45</v>
      </c>
      <c r="E308" s="238" t="s">
        <v>8</v>
      </c>
      <c r="F308" s="239">
        <v>60000</v>
      </c>
      <c r="G308" s="239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1600</v>
      </c>
      <c r="D309" s="237" t="s">
        <v>45</v>
      </c>
      <c r="E309" s="238" t="s">
        <v>8</v>
      </c>
      <c r="F309" s="239">
        <v>79000</v>
      </c>
      <c r="G309" s="239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1601</v>
      </c>
      <c r="D310" s="237" t="s">
        <v>45</v>
      </c>
      <c r="E310" s="238" t="s">
        <v>8</v>
      </c>
      <c r="F310" s="239">
        <v>99600</v>
      </c>
      <c r="G310" s="239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1602</v>
      </c>
      <c r="D311" s="237" t="s">
        <v>45</v>
      </c>
      <c r="E311" s="238" t="s">
        <v>8</v>
      </c>
      <c r="F311" s="239">
        <v>170800</v>
      </c>
      <c r="G311" s="239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1464</v>
      </c>
      <c r="D312" s="237" t="s">
        <v>45</v>
      </c>
      <c r="E312" s="238" t="s">
        <v>8</v>
      </c>
      <c r="F312" s="239">
        <v>197400</v>
      </c>
      <c r="G312" s="239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1465</v>
      </c>
      <c r="D313" s="237" t="s">
        <v>45</v>
      </c>
      <c r="E313" s="238" t="s">
        <v>8</v>
      </c>
      <c r="F313" s="239">
        <v>158100</v>
      </c>
      <c r="G313" s="239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37" t="s">
        <v>48</v>
      </c>
      <c r="E314" s="238"/>
      <c r="F314" s="239"/>
      <c r="G314" s="239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37" t="s">
        <v>48</v>
      </c>
      <c r="E315" s="238"/>
      <c r="F315" s="239"/>
      <c r="G315" s="239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37" t="s">
        <v>45</v>
      </c>
      <c r="E316" s="238" t="s">
        <v>112</v>
      </c>
      <c r="F316" s="239">
        <v>125000</v>
      </c>
      <c r="G316" s="239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37" t="s">
        <v>45</v>
      </c>
      <c r="E317" s="238" t="s">
        <v>114</v>
      </c>
      <c r="F317" s="239">
        <v>74000</v>
      </c>
      <c r="G317" s="239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37" t="s">
        <v>45</v>
      </c>
      <c r="E318" s="238" t="s">
        <v>8</v>
      </c>
      <c r="F318" s="239">
        <v>4500</v>
      </c>
      <c r="G318" s="239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37" t="s">
        <v>45</v>
      </c>
      <c r="E319" s="238" t="s">
        <v>24</v>
      </c>
      <c r="F319" s="239">
        <v>3888</v>
      </c>
      <c r="G319" s="239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37" t="s">
        <v>45</v>
      </c>
      <c r="E320" s="238" t="s">
        <v>24</v>
      </c>
      <c r="F320" s="239">
        <v>2900</v>
      </c>
      <c r="G320" s="239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37" t="s">
        <v>45</v>
      </c>
      <c r="E321" s="238" t="s">
        <v>24</v>
      </c>
      <c r="F321" s="239">
        <v>11500</v>
      </c>
      <c r="G321" s="239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37" t="s">
        <v>45</v>
      </c>
      <c r="E322" s="238" t="s">
        <v>24</v>
      </c>
      <c r="F322" s="239">
        <v>6100</v>
      </c>
      <c r="G322" s="239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37" t="s">
        <v>45</v>
      </c>
      <c r="E323" s="238" t="s">
        <v>8</v>
      </c>
      <c r="F323" s="239">
        <v>58600</v>
      </c>
      <c r="G323" s="239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37" t="s">
        <v>45</v>
      </c>
      <c r="E324" s="238" t="s">
        <v>24</v>
      </c>
      <c r="F324" s="239">
        <v>15400</v>
      </c>
      <c r="G324" s="239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37" t="s">
        <v>45</v>
      </c>
      <c r="E325" s="238" t="s">
        <v>24</v>
      </c>
      <c r="F325" s="239">
        <v>5300</v>
      </c>
      <c r="G325" s="239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37" t="s">
        <v>45</v>
      </c>
      <c r="E326" s="238" t="s">
        <v>24</v>
      </c>
      <c r="F326" s="239">
        <v>8900</v>
      </c>
      <c r="G326" s="239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37" t="s">
        <v>45</v>
      </c>
      <c r="E327" s="238" t="s">
        <v>24</v>
      </c>
      <c r="F327" s="239">
        <v>15800</v>
      </c>
      <c r="G327" s="239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37" t="s">
        <v>45</v>
      </c>
      <c r="E328" s="238" t="s">
        <v>24</v>
      </c>
      <c r="F328" s="239">
        <v>13800</v>
      </c>
      <c r="G328" s="239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1466</v>
      </c>
      <c r="D329" s="237" t="s">
        <v>45</v>
      </c>
      <c r="E329" s="238" t="s">
        <v>24</v>
      </c>
      <c r="F329" s="239">
        <v>18080</v>
      </c>
      <c r="G329" s="239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1467</v>
      </c>
      <c r="D330" s="237" t="s">
        <v>45</v>
      </c>
      <c r="E330" s="238" t="s">
        <v>24</v>
      </c>
      <c r="F330" s="239">
        <v>19700</v>
      </c>
      <c r="G330" s="239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1468</v>
      </c>
      <c r="D331" s="237" t="s">
        <v>45</v>
      </c>
      <c r="E331" s="238" t="s">
        <v>24</v>
      </c>
      <c r="F331" s="239">
        <v>23000</v>
      </c>
      <c r="G331" s="239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1469</v>
      </c>
      <c r="D332" s="237" t="s">
        <v>45</v>
      </c>
      <c r="E332" s="238" t="s">
        <v>24</v>
      </c>
      <c r="F332" s="239">
        <v>38400</v>
      </c>
      <c r="G332" s="239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37" t="s">
        <v>45</v>
      </c>
      <c r="E333" s="238" t="s">
        <v>24</v>
      </c>
      <c r="F333" s="239">
        <v>22900</v>
      </c>
      <c r="G333" s="239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37" t="s">
        <v>45</v>
      </c>
      <c r="E334" s="238" t="s">
        <v>24</v>
      </c>
      <c r="F334" s="239">
        <v>25000</v>
      </c>
      <c r="G334" s="239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37" t="s">
        <v>45</v>
      </c>
      <c r="E335" s="238" t="s">
        <v>24</v>
      </c>
      <c r="F335" s="239">
        <v>25000</v>
      </c>
      <c r="G335" s="239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37" t="s">
        <v>45</v>
      </c>
      <c r="E336" s="238" t="s">
        <v>24</v>
      </c>
      <c r="F336" s="239">
        <v>18400</v>
      </c>
      <c r="G336" s="239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37" t="s">
        <v>45</v>
      </c>
      <c r="E337" s="238" t="s">
        <v>24</v>
      </c>
      <c r="F337" s="239">
        <v>18400</v>
      </c>
      <c r="G337" s="239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37" t="s">
        <v>45</v>
      </c>
      <c r="E338" s="238" t="s">
        <v>24</v>
      </c>
      <c r="F338" s="239">
        <v>18400</v>
      </c>
      <c r="G338" s="239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37" t="s">
        <v>45</v>
      </c>
      <c r="E339" s="238" t="s">
        <v>24</v>
      </c>
      <c r="F339" s="239">
        <v>61300</v>
      </c>
      <c r="G339" s="239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37" t="s">
        <v>45</v>
      </c>
      <c r="E340" s="238" t="s">
        <v>24</v>
      </c>
      <c r="F340" s="239">
        <v>61300</v>
      </c>
      <c r="G340" s="239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37" t="s">
        <v>45</v>
      </c>
      <c r="E341" s="238" t="s">
        <v>24</v>
      </c>
      <c r="F341" s="239">
        <v>61300</v>
      </c>
      <c r="G341" s="239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37" t="s">
        <v>45</v>
      </c>
      <c r="E342" s="238" t="s">
        <v>24</v>
      </c>
      <c r="F342" s="239">
        <v>64500</v>
      </c>
      <c r="G342" s="239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37" t="s">
        <v>45</v>
      </c>
      <c r="E343" s="238" t="s">
        <v>24</v>
      </c>
      <c r="F343" s="239">
        <v>69000</v>
      </c>
      <c r="G343" s="239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37" t="s">
        <v>45</v>
      </c>
      <c r="E344" s="238" t="s">
        <v>24</v>
      </c>
      <c r="F344" s="239">
        <v>82500</v>
      </c>
      <c r="G344" s="239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37" t="s">
        <v>45</v>
      </c>
      <c r="E345" s="238" t="s">
        <v>24</v>
      </c>
      <c r="F345" s="239">
        <v>79800</v>
      </c>
      <c r="G345" s="239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37" t="s">
        <v>45</v>
      </c>
      <c r="E346" s="238" t="s">
        <v>24</v>
      </c>
      <c r="F346" s="239">
        <v>72100</v>
      </c>
      <c r="G346" s="239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37" t="s">
        <v>45</v>
      </c>
      <c r="E347" s="238" t="s">
        <v>24</v>
      </c>
      <c r="F347" s="239">
        <v>86800</v>
      </c>
      <c r="G347" s="239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37" t="s">
        <v>45</v>
      </c>
      <c r="E348" s="238" t="s">
        <v>24</v>
      </c>
      <c r="F348" s="239">
        <v>105600</v>
      </c>
      <c r="G348" s="239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37" t="s">
        <v>45</v>
      </c>
      <c r="E349" s="238" t="s">
        <v>24</v>
      </c>
      <c r="F349" s="239">
        <v>491900</v>
      </c>
      <c r="G349" s="239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37" t="s">
        <v>45</v>
      </c>
      <c r="E350" s="238" t="s">
        <v>24</v>
      </c>
      <c r="F350" s="239">
        <v>29555</v>
      </c>
      <c r="G350" s="239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37" t="s">
        <v>45</v>
      </c>
      <c r="E351" s="238" t="s">
        <v>24</v>
      </c>
      <c r="F351" s="239">
        <v>37200</v>
      </c>
      <c r="G351" s="239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37" t="s">
        <v>45</v>
      </c>
      <c r="E352" s="238" t="s">
        <v>24</v>
      </c>
      <c r="F352" s="239">
        <v>29600</v>
      </c>
      <c r="G352" s="239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37" t="s">
        <v>45</v>
      </c>
      <c r="E353" s="238" t="s">
        <v>24</v>
      </c>
      <c r="F353" s="239">
        <v>37144</v>
      </c>
      <c r="G353" s="239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37" t="s">
        <v>45</v>
      </c>
      <c r="E354" s="238" t="s">
        <v>24</v>
      </c>
      <c r="F354" s="239">
        <v>5700</v>
      </c>
      <c r="G354" s="239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37" t="s">
        <v>45</v>
      </c>
      <c r="E355" s="238" t="s">
        <v>24</v>
      </c>
      <c r="F355" s="239">
        <v>5700</v>
      </c>
      <c r="G355" s="239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37" t="s">
        <v>45</v>
      </c>
      <c r="E356" s="238" t="s">
        <v>24</v>
      </c>
      <c r="F356" s="239">
        <v>10700</v>
      </c>
      <c r="G356" s="239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37" t="s">
        <v>45</v>
      </c>
      <c r="E357" s="238" t="s">
        <v>24</v>
      </c>
      <c r="F357" s="239">
        <v>6200</v>
      </c>
      <c r="G357" s="239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37" t="s">
        <v>45</v>
      </c>
      <c r="E358" s="238" t="s">
        <v>100</v>
      </c>
      <c r="F358" s="239">
        <v>446100</v>
      </c>
      <c r="G358" s="239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37" t="s">
        <v>45</v>
      </c>
      <c r="E359" s="238" t="s">
        <v>100</v>
      </c>
      <c r="F359" s="239">
        <v>45796</v>
      </c>
      <c r="G359" s="239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37" t="s">
        <v>48</v>
      </c>
      <c r="E360" s="238"/>
      <c r="F360" s="239"/>
      <c r="G360" s="239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37" t="s">
        <v>48</v>
      </c>
      <c r="E361" s="238"/>
      <c r="F361" s="239"/>
      <c r="G361" s="239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37" t="s">
        <v>45</v>
      </c>
      <c r="E362" s="238" t="s">
        <v>24</v>
      </c>
      <c r="F362" s="239">
        <v>37000</v>
      </c>
      <c r="G362" s="239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37" t="s">
        <v>45</v>
      </c>
      <c r="E363" s="238" t="s">
        <v>24</v>
      </c>
      <c r="F363" s="239">
        <v>55500</v>
      </c>
      <c r="G363" s="239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37" t="s">
        <v>45</v>
      </c>
      <c r="E364" s="238" t="s">
        <v>24</v>
      </c>
      <c r="F364" s="239">
        <v>67800</v>
      </c>
      <c r="G364" s="239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37" t="s">
        <v>45</v>
      </c>
      <c r="E365" s="238" t="s">
        <v>24</v>
      </c>
      <c r="F365" s="239">
        <v>98600</v>
      </c>
      <c r="G365" s="239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37" t="s">
        <v>45</v>
      </c>
      <c r="E366" s="238" t="s">
        <v>24</v>
      </c>
      <c r="F366" s="239">
        <v>135199</v>
      </c>
      <c r="G366" s="239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37" t="s">
        <v>45</v>
      </c>
      <c r="E367" s="238" t="s">
        <v>7</v>
      </c>
      <c r="F367" s="239">
        <v>7789</v>
      </c>
      <c r="G367" s="239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37" t="s">
        <v>45</v>
      </c>
      <c r="E368" s="238" t="s">
        <v>8</v>
      </c>
      <c r="F368" s="239">
        <v>47459</v>
      </c>
      <c r="G368" s="239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37" t="s">
        <v>45</v>
      </c>
      <c r="E369" s="238" t="s">
        <v>8</v>
      </c>
      <c r="F369" s="239">
        <v>112500</v>
      </c>
      <c r="G369" s="239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37" t="s">
        <v>45</v>
      </c>
      <c r="E370" s="238" t="s">
        <v>8</v>
      </c>
      <c r="F370" s="239">
        <v>35800</v>
      </c>
      <c r="G370" s="239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37" t="s">
        <v>45</v>
      </c>
      <c r="E371" s="238" t="s">
        <v>8</v>
      </c>
      <c r="F371" s="239">
        <v>36000</v>
      </c>
      <c r="G371" s="239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37" t="s">
        <v>45</v>
      </c>
      <c r="E372" s="238" t="s">
        <v>8</v>
      </c>
      <c r="F372" s="239">
        <v>36000</v>
      </c>
      <c r="G372" s="239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37" t="s">
        <v>45</v>
      </c>
      <c r="E373" s="238" t="s">
        <v>8</v>
      </c>
      <c r="F373" s="239">
        <v>40000</v>
      </c>
      <c r="G373" s="239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37" t="s">
        <v>45</v>
      </c>
      <c r="E374" s="238" t="s">
        <v>8</v>
      </c>
      <c r="F374" s="239">
        <v>55000</v>
      </c>
      <c r="G374" s="239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37" t="s">
        <v>45</v>
      </c>
      <c r="E375" s="238" t="s">
        <v>8</v>
      </c>
      <c r="F375" s="239">
        <v>45500</v>
      </c>
      <c r="G375" s="239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37" t="s">
        <v>45</v>
      </c>
      <c r="E376" s="238" t="s">
        <v>8</v>
      </c>
      <c r="F376" s="239">
        <v>45500</v>
      </c>
      <c r="G376" s="239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37" t="s">
        <v>45</v>
      </c>
      <c r="E377" s="238" t="s">
        <v>8</v>
      </c>
      <c r="F377" s="239">
        <v>45500</v>
      </c>
      <c r="G377" s="239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37" t="s">
        <v>45</v>
      </c>
      <c r="E378" s="238" t="s">
        <v>8</v>
      </c>
      <c r="F378" s="239">
        <v>45500</v>
      </c>
      <c r="G378" s="239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37" t="s">
        <v>45</v>
      </c>
      <c r="E379" s="238" t="s">
        <v>8</v>
      </c>
      <c r="F379" s="239">
        <v>7938</v>
      </c>
      <c r="G379" s="239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37" t="s">
        <v>45</v>
      </c>
      <c r="E380" s="238" t="s">
        <v>8</v>
      </c>
      <c r="F380" s="239">
        <v>30000</v>
      </c>
      <c r="G380" s="239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37" t="s">
        <v>45</v>
      </c>
      <c r="E381" s="238" t="s">
        <v>8</v>
      </c>
      <c r="F381" s="239">
        <v>26500</v>
      </c>
      <c r="G381" s="239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37" t="s">
        <v>45</v>
      </c>
      <c r="E382" s="238" t="s">
        <v>8</v>
      </c>
      <c r="F382" s="239">
        <v>26500</v>
      </c>
      <c r="G382" s="239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37" t="s">
        <v>45</v>
      </c>
      <c r="E383" s="238" t="s">
        <v>8</v>
      </c>
      <c r="F383" s="239">
        <v>26500</v>
      </c>
      <c r="G383" s="239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37" t="s">
        <v>45</v>
      </c>
      <c r="E384" s="238" t="s">
        <v>8</v>
      </c>
      <c r="F384" s="239">
        <v>26500</v>
      </c>
      <c r="G384" s="239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37" t="s">
        <v>45</v>
      </c>
      <c r="E385" s="238" t="s">
        <v>8</v>
      </c>
      <c r="F385" s="239">
        <v>33600</v>
      </c>
      <c r="G385" s="239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37" t="s">
        <v>45</v>
      </c>
      <c r="E386" s="238" t="s">
        <v>8</v>
      </c>
      <c r="F386" s="239">
        <v>33600</v>
      </c>
      <c r="G386" s="239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37" t="s">
        <v>45</v>
      </c>
      <c r="E387" s="238" t="s">
        <v>8</v>
      </c>
      <c r="F387" s="239">
        <v>33600</v>
      </c>
      <c r="G387" s="239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37" t="s">
        <v>45</v>
      </c>
      <c r="E388" s="238" t="s">
        <v>8</v>
      </c>
      <c r="F388" s="239">
        <v>33600</v>
      </c>
      <c r="G388" s="239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37" t="s">
        <v>45</v>
      </c>
      <c r="E389" s="238" t="s">
        <v>8</v>
      </c>
      <c r="F389" s="239">
        <v>32600</v>
      </c>
      <c r="G389" s="239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37" t="s">
        <v>45</v>
      </c>
      <c r="E390" s="238" t="s">
        <v>8</v>
      </c>
      <c r="F390" s="239">
        <v>45000</v>
      </c>
      <c r="G390" s="239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37" t="s">
        <v>45</v>
      </c>
      <c r="E391" s="238" t="s">
        <v>8</v>
      </c>
      <c r="F391" s="239">
        <v>92500</v>
      </c>
      <c r="G391" s="239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37" t="s">
        <v>45</v>
      </c>
      <c r="E392" s="238" t="s">
        <v>8</v>
      </c>
      <c r="F392" s="239">
        <v>67700</v>
      </c>
      <c r="G392" s="239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37" t="s">
        <v>45</v>
      </c>
      <c r="E393" s="238" t="s">
        <v>8</v>
      </c>
      <c r="F393" s="239">
        <v>13100</v>
      </c>
      <c r="G393" s="239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37" t="s">
        <v>45</v>
      </c>
      <c r="E394" s="238" t="s">
        <v>8</v>
      </c>
      <c r="F394" s="239">
        <v>404600</v>
      </c>
      <c r="G394" s="239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37" t="s">
        <v>45</v>
      </c>
      <c r="E395" s="238" t="s">
        <v>8</v>
      </c>
      <c r="F395" s="239">
        <v>445573.55999999994</v>
      </c>
      <c r="G395" s="239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37" t="s">
        <v>45</v>
      </c>
      <c r="E396" s="238" t="s">
        <v>8</v>
      </c>
      <c r="F396" s="239">
        <v>89200</v>
      </c>
      <c r="G396" s="239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37" t="s">
        <v>45</v>
      </c>
      <c r="E397" s="238" t="s">
        <v>8</v>
      </c>
      <c r="F397" s="239">
        <v>95000</v>
      </c>
      <c r="G397" s="239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37" t="s">
        <v>45</v>
      </c>
      <c r="E398" s="238" t="s">
        <v>8</v>
      </c>
      <c r="F398" s="239">
        <v>15500</v>
      </c>
      <c r="G398" s="239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37" t="s">
        <v>45</v>
      </c>
      <c r="E399" s="238" t="s">
        <v>8</v>
      </c>
      <c r="F399" s="239">
        <v>37700</v>
      </c>
      <c r="G399" s="239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37" t="s">
        <v>45</v>
      </c>
      <c r="E400" s="238" t="s">
        <v>8</v>
      </c>
      <c r="F400" s="239">
        <v>28000</v>
      </c>
      <c r="G400" s="239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37" t="s">
        <v>45</v>
      </c>
      <c r="E401" s="238" t="s">
        <v>8</v>
      </c>
      <c r="F401" s="239">
        <v>22400</v>
      </c>
      <c r="G401" s="239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37" t="s">
        <v>45</v>
      </c>
      <c r="E402" s="238" t="s">
        <v>8</v>
      </c>
      <c r="F402" s="239">
        <v>15800</v>
      </c>
      <c r="G402" s="239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37" t="s">
        <v>45</v>
      </c>
      <c r="E403" s="238" t="s">
        <v>8</v>
      </c>
      <c r="F403" s="239">
        <v>22400</v>
      </c>
      <c r="G403" s="239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37" t="s">
        <v>45</v>
      </c>
      <c r="E404" s="238" t="s">
        <v>8</v>
      </c>
      <c r="F404" s="239">
        <v>36500</v>
      </c>
      <c r="G404" s="239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37" t="s">
        <v>45</v>
      </c>
      <c r="E405" s="238" t="s">
        <v>8</v>
      </c>
      <c r="F405" s="239">
        <v>10800</v>
      </c>
      <c r="G405" s="239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37" t="s">
        <v>45</v>
      </c>
      <c r="E406" s="238" t="s">
        <v>8</v>
      </c>
      <c r="F406" s="239">
        <v>13600</v>
      </c>
      <c r="G406" s="239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37" t="s">
        <v>45</v>
      </c>
      <c r="E407" s="238" t="s">
        <v>8</v>
      </c>
      <c r="F407" s="239">
        <v>17100</v>
      </c>
      <c r="G407" s="239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37" t="s">
        <v>45</v>
      </c>
      <c r="E408" s="238" t="s">
        <v>8</v>
      </c>
      <c r="F408" s="239">
        <v>32400</v>
      </c>
      <c r="G408" s="239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37" t="s">
        <v>45</v>
      </c>
      <c r="E409" s="238" t="s">
        <v>8</v>
      </c>
      <c r="F409" s="239">
        <v>40400</v>
      </c>
      <c r="G409" s="239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37" t="s">
        <v>45</v>
      </c>
      <c r="E410" s="238" t="s">
        <v>8</v>
      </c>
      <c r="F410" s="239">
        <v>282000</v>
      </c>
      <c r="G410" s="239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37" t="s">
        <v>45</v>
      </c>
      <c r="E411" s="238" t="s">
        <v>8</v>
      </c>
      <c r="F411" s="239">
        <v>379000</v>
      </c>
      <c r="G411" s="239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37" t="s">
        <v>45</v>
      </c>
      <c r="E412" s="238" t="s">
        <v>8</v>
      </c>
      <c r="F412" s="239">
        <v>557000</v>
      </c>
      <c r="G412" s="239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37" t="s">
        <v>45</v>
      </c>
      <c r="E413" s="238" t="s">
        <v>8</v>
      </c>
      <c r="F413" s="239">
        <v>41800</v>
      </c>
      <c r="G413" s="239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37" t="s">
        <v>45</v>
      </c>
      <c r="E414" s="238" t="s">
        <v>8</v>
      </c>
      <c r="F414" s="239">
        <v>78500</v>
      </c>
      <c r="G414" s="239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37" t="s">
        <v>45</v>
      </c>
      <c r="E415" s="238" t="s">
        <v>8</v>
      </c>
      <c r="F415" s="239">
        <v>120000</v>
      </c>
      <c r="G415" s="239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37" t="s">
        <v>45</v>
      </c>
      <c r="E416" s="238" t="s">
        <v>8</v>
      </c>
      <c r="F416" s="239">
        <v>120900</v>
      </c>
      <c r="G416" s="239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37" t="s">
        <v>45</v>
      </c>
      <c r="E417" s="238" t="s">
        <v>8</v>
      </c>
      <c r="F417" s="239">
        <v>78500</v>
      </c>
      <c r="G417" s="239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37" t="s">
        <v>45</v>
      </c>
      <c r="E418" s="238" t="s">
        <v>8</v>
      </c>
      <c r="F418" s="239">
        <v>85300</v>
      </c>
      <c r="G418" s="239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37" t="s">
        <v>45</v>
      </c>
      <c r="E419" s="238" t="s">
        <v>8</v>
      </c>
      <c r="F419" s="239">
        <v>107300</v>
      </c>
      <c r="G419" s="239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37" t="s">
        <v>45</v>
      </c>
      <c r="E420" s="238" t="s">
        <v>8</v>
      </c>
      <c r="F420" s="239">
        <v>112100</v>
      </c>
      <c r="G420" s="239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37" t="s">
        <v>45</v>
      </c>
      <c r="E421" s="238" t="s">
        <v>8</v>
      </c>
      <c r="F421" s="239">
        <v>75400</v>
      </c>
      <c r="G421" s="239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37" t="s">
        <v>45</v>
      </c>
      <c r="E422" s="238" t="s">
        <v>8</v>
      </c>
      <c r="F422" s="239">
        <v>23500</v>
      </c>
      <c r="G422" s="239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37" t="s">
        <v>45</v>
      </c>
      <c r="E423" s="238" t="s">
        <v>8</v>
      </c>
      <c r="F423" s="239">
        <v>26500</v>
      </c>
      <c r="G423" s="239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37" t="s">
        <v>45</v>
      </c>
      <c r="E424" s="238" t="s">
        <v>8</v>
      </c>
      <c r="F424" s="239">
        <v>34000</v>
      </c>
      <c r="G424" s="239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37" t="s">
        <v>45</v>
      </c>
      <c r="E425" s="238" t="s">
        <v>8</v>
      </c>
      <c r="F425" s="239">
        <v>49600</v>
      </c>
      <c r="G425" s="239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37" t="s">
        <v>45</v>
      </c>
      <c r="E426" s="238" t="s">
        <v>8</v>
      </c>
      <c r="F426" s="239">
        <v>56300</v>
      </c>
      <c r="G426" s="239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37" t="s">
        <v>45</v>
      </c>
      <c r="E427" s="238" t="s">
        <v>7</v>
      </c>
      <c r="F427" s="239">
        <v>33800</v>
      </c>
      <c r="G427" s="239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37" t="s">
        <v>45</v>
      </c>
      <c r="E428" s="238" t="s">
        <v>7</v>
      </c>
      <c r="F428" s="239">
        <v>40200</v>
      </c>
      <c r="G428" s="239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37" t="s">
        <v>45</v>
      </c>
      <c r="E429" s="238" t="s">
        <v>7</v>
      </c>
      <c r="F429" s="239">
        <v>46800</v>
      </c>
      <c r="G429" s="239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37" t="s">
        <v>45</v>
      </c>
      <c r="E430" s="238" t="s">
        <v>8</v>
      </c>
      <c r="F430" s="239">
        <v>9500</v>
      </c>
      <c r="G430" s="239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37" t="s">
        <v>45</v>
      </c>
      <c r="E431" s="238" t="s">
        <v>8</v>
      </c>
      <c r="F431" s="239">
        <v>184500</v>
      </c>
      <c r="G431" s="239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37" t="s">
        <v>45</v>
      </c>
      <c r="E432" s="238" t="s">
        <v>8</v>
      </c>
      <c r="F432" s="239">
        <v>175000</v>
      </c>
      <c r="G432" s="239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37" t="s">
        <v>45</v>
      </c>
      <c r="E433" s="238" t="s">
        <v>7</v>
      </c>
      <c r="F433" s="239">
        <v>30000</v>
      </c>
      <c r="G433" s="239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37" t="s">
        <v>45</v>
      </c>
      <c r="E434" s="238" t="s">
        <v>7</v>
      </c>
      <c r="F434" s="239">
        <v>49500</v>
      </c>
      <c r="G434" s="239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37" t="s">
        <v>45</v>
      </c>
      <c r="E435" s="238" t="s">
        <v>7</v>
      </c>
      <c r="F435" s="239">
        <v>120000</v>
      </c>
      <c r="G435" s="239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37" t="s">
        <v>45</v>
      </c>
      <c r="E436" s="238" t="s">
        <v>8</v>
      </c>
      <c r="F436" s="239">
        <v>4880</v>
      </c>
      <c r="G436" s="239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37" t="s">
        <v>45</v>
      </c>
      <c r="E437" s="238" t="s">
        <v>8</v>
      </c>
      <c r="F437" s="239">
        <v>1308700</v>
      </c>
      <c r="G437" s="239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37" t="s">
        <v>45</v>
      </c>
      <c r="E438" s="238" t="s">
        <v>8</v>
      </c>
      <c r="F438" s="239">
        <v>12500</v>
      </c>
      <c r="G438" s="239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37" t="s">
        <v>45</v>
      </c>
      <c r="E439" s="238" t="s">
        <v>7</v>
      </c>
      <c r="F439" s="239">
        <v>9700</v>
      </c>
      <c r="G439" s="239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37" t="s">
        <v>45</v>
      </c>
      <c r="E440" s="238" t="s">
        <v>7</v>
      </c>
      <c r="F440" s="239">
        <v>24300</v>
      </c>
      <c r="G440" s="239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37" t="s">
        <v>45</v>
      </c>
      <c r="E441" s="238" t="s">
        <v>7</v>
      </c>
      <c r="F441" s="239">
        <v>39204</v>
      </c>
      <c r="G441" s="239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1470</v>
      </c>
      <c r="D442" s="237" t="s">
        <v>45</v>
      </c>
      <c r="E442" s="238" t="s">
        <v>7</v>
      </c>
      <c r="F442" s="239">
        <v>491900</v>
      </c>
      <c r="G442" s="239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37" t="s">
        <v>45</v>
      </c>
      <c r="E443" s="238" t="s">
        <v>8</v>
      </c>
      <c r="F443" s="239">
        <v>78069</v>
      </c>
      <c r="G443" s="239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37" t="s">
        <v>45</v>
      </c>
      <c r="E444" s="238" t="s">
        <v>8</v>
      </c>
      <c r="F444" s="239">
        <v>155631</v>
      </c>
      <c r="G444" s="239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50" t="s">
        <v>598</v>
      </c>
      <c r="D445" s="237" t="s">
        <v>45</v>
      </c>
      <c r="E445" s="238" t="s">
        <v>8</v>
      </c>
      <c r="F445" s="239">
        <v>3965</v>
      </c>
      <c r="G445" s="239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37" t="s">
        <v>45</v>
      </c>
      <c r="E446" s="238" t="s">
        <v>8</v>
      </c>
      <c r="F446" s="239">
        <v>31800</v>
      </c>
      <c r="G446" s="239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37" t="s">
        <v>45</v>
      </c>
      <c r="E447" s="238" t="s">
        <v>8</v>
      </c>
      <c r="F447" s="239">
        <v>33800</v>
      </c>
      <c r="G447" s="239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37" t="s">
        <v>45</v>
      </c>
      <c r="E448" s="238" t="s">
        <v>8</v>
      </c>
      <c r="F448" s="239">
        <v>38500</v>
      </c>
      <c r="G448" s="239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37" t="s">
        <v>45</v>
      </c>
      <c r="E449" s="238" t="s">
        <v>8</v>
      </c>
      <c r="F449" s="239">
        <v>76000</v>
      </c>
      <c r="G449" s="239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37" t="s">
        <v>45</v>
      </c>
      <c r="E450" s="238" t="s">
        <v>8</v>
      </c>
      <c r="F450" s="239">
        <v>97000</v>
      </c>
      <c r="G450" s="239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37" t="s">
        <v>45</v>
      </c>
      <c r="E451" s="238" t="s">
        <v>7</v>
      </c>
      <c r="F451" s="239">
        <v>4520</v>
      </c>
      <c r="G451" s="239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37" t="s">
        <v>45</v>
      </c>
      <c r="E452" s="238" t="s">
        <v>8</v>
      </c>
      <c r="F452" s="239">
        <v>7290</v>
      </c>
      <c r="G452" s="239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37" t="s">
        <v>45</v>
      </c>
      <c r="E453" s="238" t="s">
        <v>8</v>
      </c>
      <c r="F453" s="239">
        <v>4500</v>
      </c>
      <c r="G453" s="239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37" t="s">
        <v>45</v>
      </c>
      <c r="E454" s="238" t="s">
        <v>8</v>
      </c>
      <c r="F454" s="239">
        <v>106300</v>
      </c>
      <c r="G454" s="239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37" t="s">
        <v>45</v>
      </c>
      <c r="E455" s="238" t="s">
        <v>8</v>
      </c>
      <c r="F455" s="239">
        <v>116800</v>
      </c>
      <c r="G455" s="239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37" t="s">
        <v>45</v>
      </c>
      <c r="E456" s="238" t="s">
        <v>8</v>
      </c>
      <c r="F456" s="239">
        <v>11400</v>
      </c>
      <c r="G456" s="239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37" t="s">
        <v>45</v>
      </c>
      <c r="E457" s="238" t="s">
        <v>8</v>
      </c>
      <c r="F457" s="239">
        <v>29600</v>
      </c>
      <c r="G457" s="239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37" t="s">
        <v>45</v>
      </c>
      <c r="E458" s="238" t="s">
        <v>8</v>
      </c>
      <c r="F458" s="239">
        <v>290142</v>
      </c>
      <c r="G458" s="239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37" t="s">
        <v>45</v>
      </c>
      <c r="E459" s="238" t="s">
        <v>8</v>
      </c>
      <c r="F459" s="239">
        <v>265680</v>
      </c>
      <c r="G459" s="239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37" t="s">
        <v>45</v>
      </c>
      <c r="E460" s="238" t="s">
        <v>8</v>
      </c>
      <c r="F460" s="239">
        <v>265680</v>
      </c>
      <c r="G460" s="239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37" t="s">
        <v>45</v>
      </c>
      <c r="E461" s="238" t="s">
        <v>8</v>
      </c>
      <c r="F461" s="239">
        <v>20898</v>
      </c>
      <c r="G461" s="239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37" t="s">
        <v>45</v>
      </c>
      <c r="E462" s="238" t="s">
        <v>8</v>
      </c>
      <c r="F462" s="239">
        <v>20700</v>
      </c>
      <c r="G462" s="239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37" t="s">
        <v>45</v>
      </c>
      <c r="E463" s="238" t="s">
        <v>8</v>
      </c>
      <c r="F463" s="239">
        <v>13600</v>
      </c>
      <c r="G463" s="239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37" t="s">
        <v>45</v>
      </c>
      <c r="E464" s="238" t="s">
        <v>8</v>
      </c>
      <c r="F464" s="239">
        <v>27900</v>
      </c>
      <c r="G464" s="239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37" t="s">
        <v>45</v>
      </c>
      <c r="E465" s="238" t="s">
        <v>8</v>
      </c>
      <c r="F465" s="239">
        <v>27815</v>
      </c>
      <c r="G465" s="239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37" t="s">
        <v>45</v>
      </c>
      <c r="E466" s="238" t="s">
        <v>8</v>
      </c>
      <c r="F466" s="239">
        <v>20800</v>
      </c>
      <c r="G466" s="239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37" t="s">
        <v>45</v>
      </c>
      <c r="E467" s="238" t="s">
        <v>8</v>
      </c>
      <c r="F467" s="239">
        <v>23936</v>
      </c>
      <c r="G467" s="239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37" t="s">
        <v>45</v>
      </c>
      <c r="E468" s="238" t="s">
        <v>8</v>
      </c>
      <c r="F468" s="239">
        <v>31590</v>
      </c>
      <c r="G468" s="239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37" t="s">
        <v>45</v>
      </c>
      <c r="E469" s="238" t="s">
        <v>8</v>
      </c>
      <c r="F469" s="239">
        <v>32500</v>
      </c>
      <c r="G469" s="239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37" t="s">
        <v>45</v>
      </c>
      <c r="E470" s="238" t="s">
        <v>8</v>
      </c>
      <c r="F470" s="239">
        <v>47300</v>
      </c>
      <c r="G470" s="239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37" t="s">
        <v>45</v>
      </c>
      <c r="E471" s="238" t="s">
        <v>8</v>
      </c>
      <c r="F471" s="239">
        <v>61560</v>
      </c>
      <c r="G471" s="239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37" t="s">
        <v>45</v>
      </c>
      <c r="E472" s="238" t="s">
        <v>8</v>
      </c>
      <c r="F472" s="239">
        <v>79056</v>
      </c>
      <c r="G472" s="239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37" t="s">
        <v>45</v>
      </c>
      <c r="E473" s="238" t="s">
        <v>8</v>
      </c>
      <c r="F473" s="239">
        <v>81984</v>
      </c>
      <c r="G473" s="239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37" t="s">
        <v>45</v>
      </c>
      <c r="E474" s="238" t="s">
        <v>8</v>
      </c>
      <c r="F474" s="239">
        <v>7320</v>
      </c>
      <c r="G474" s="239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37" t="s">
        <v>45</v>
      </c>
      <c r="E475" s="238" t="s">
        <v>8</v>
      </c>
      <c r="F475" s="239">
        <v>8784</v>
      </c>
      <c r="G475" s="239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37" t="s">
        <v>45</v>
      </c>
      <c r="E476" s="238" t="s">
        <v>8</v>
      </c>
      <c r="F476" s="239">
        <v>52704</v>
      </c>
      <c r="G476" s="239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37" t="s">
        <v>45</v>
      </c>
      <c r="E477" s="238" t="s">
        <v>8</v>
      </c>
      <c r="F477" s="239">
        <v>67344</v>
      </c>
      <c r="G477" s="239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37" t="s">
        <v>45</v>
      </c>
      <c r="E478" s="238" t="s">
        <v>8</v>
      </c>
      <c r="F478" s="239">
        <v>40000</v>
      </c>
      <c r="G478" s="239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37" t="s">
        <v>45</v>
      </c>
      <c r="E479" s="238" t="s">
        <v>8</v>
      </c>
      <c r="F479" s="239">
        <v>150000</v>
      </c>
      <c r="G479" s="239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37" t="s">
        <v>45</v>
      </c>
      <c r="E480" s="238" t="s">
        <v>8</v>
      </c>
      <c r="F480" s="239">
        <v>4212</v>
      </c>
      <c r="G480" s="239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37" t="s">
        <v>45</v>
      </c>
      <c r="E481" s="238" t="s">
        <v>8</v>
      </c>
      <c r="F481" s="239">
        <v>50000</v>
      </c>
      <c r="G481" s="239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37" t="s">
        <v>45</v>
      </c>
      <c r="E482" s="238" t="s">
        <v>8</v>
      </c>
      <c r="F482" s="239">
        <v>32500</v>
      </c>
      <c r="G482" s="239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37" t="s">
        <v>45</v>
      </c>
      <c r="E483" s="238" t="s">
        <v>8</v>
      </c>
      <c r="F483" s="239">
        <v>37500</v>
      </c>
      <c r="G483" s="239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37" t="s">
        <v>45</v>
      </c>
      <c r="E484" s="238" t="s">
        <v>8</v>
      </c>
      <c r="F484" s="239">
        <v>47800</v>
      </c>
      <c r="G484" s="239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37" t="s">
        <v>45</v>
      </c>
      <c r="E485" s="238" t="s">
        <v>8</v>
      </c>
      <c r="F485" s="239">
        <v>52500</v>
      </c>
      <c r="G485" s="239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37" t="s">
        <v>45</v>
      </c>
      <c r="E486" s="238" t="s">
        <v>8</v>
      </c>
      <c r="F486" s="239">
        <v>63500</v>
      </c>
      <c r="G486" s="239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37" t="s">
        <v>45</v>
      </c>
      <c r="E487" s="238" t="s">
        <v>8</v>
      </c>
      <c r="F487" s="239">
        <v>67500</v>
      </c>
      <c r="G487" s="239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37" t="s">
        <v>45</v>
      </c>
      <c r="E488" s="238" t="s">
        <v>8</v>
      </c>
      <c r="F488" s="239">
        <v>53000</v>
      </c>
      <c r="G488" s="239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37" t="s">
        <v>45</v>
      </c>
      <c r="E489" s="238" t="s">
        <v>8</v>
      </c>
      <c r="F489" s="239">
        <v>34000</v>
      </c>
      <c r="G489" s="239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37" t="s">
        <v>45</v>
      </c>
      <c r="E490" s="238" t="s">
        <v>8</v>
      </c>
      <c r="F490" s="239">
        <v>39500</v>
      </c>
      <c r="G490" s="239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37" t="s">
        <v>45</v>
      </c>
      <c r="E491" s="238" t="s">
        <v>8</v>
      </c>
      <c r="F491" s="239">
        <v>41900</v>
      </c>
      <c r="G491" s="239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37" t="s">
        <v>45</v>
      </c>
      <c r="E492" s="238" t="s">
        <v>8</v>
      </c>
      <c r="F492" s="239">
        <v>44400</v>
      </c>
      <c r="G492" s="239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37" t="s">
        <v>45</v>
      </c>
      <c r="E493" s="238" t="s">
        <v>8</v>
      </c>
      <c r="F493" s="239">
        <v>61800</v>
      </c>
      <c r="G493" s="239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37" t="s">
        <v>45</v>
      </c>
      <c r="E494" s="238" t="s">
        <v>8</v>
      </c>
      <c r="F494" s="239">
        <v>68600</v>
      </c>
      <c r="G494" s="239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37" t="s">
        <v>45</v>
      </c>
      <c r="E495" s="238" t="s">
        <v>8</v>
      </c>
      <c r="F495" s="239">
        <v>68600</v>
      </c>
      <c r="G495" s="239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37" t="s">
        <v>45</v>
      </c>
      <c r="E496" s="238" t="s">
        <v>8</v>
      </c>
      <c r="F496" s="239">
        <v>29600</v>
      </c>
      <c r="G496" s="239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37" t="s">
        <v>45</v>
      </c>
      <c r="E497" s="238" t="s">
        <v>8</v>
      </c>
      <c r="F497" s="239">
        <v>34500</v>
      </c>
      <c r="G497" s="239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37" t="s">
        <v>45</v>
      </c>
      <c r="E498" s="238" t="s">
        <v>8</v>
      </c>
      <c r="F498" s="239">
        <v>44800</v>
      </c>
      <c r="G498" s="239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37" t="s">
        <v>45</v>
      </c>
      <c r="E499" s="238" t="s">
        <v>8</v>
      </c>
      <c r="F499" s="239">
        <v>49500</v>
      </c>
      <c r="G499" s="239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37" t="s">
        <v>45</v>
      </c>
      <c r="E500" s="238" t="s">
        <v>8</v>
      </c>
      <c r="F500" s="239">
        <v>57690</v>
      </c>
      <c r="G500" s="239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37" t="s">
        <v>45</v>
      </c>
      <c r="E501" s="238" t="s">
        <v>8</v>
      </c>
      <c r="F501" s="239">
        <v>60300</v>
      </c>
      <c r="G501" s="239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37" t="s">
        <v>45</v>
      </c>
      <c r="E502" s="238" t="s">
        <v>8</v>
      </c>
      <c r="F502" s="239">
        <v>39900</v>
      </c>
      <c r="G502" s="239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37" t="s">
        <v>45</v>
      </c>
      <c r="E503" s="238" t="s">
        <v>8</v>
      </c>
      <c r="F503" s="239">
        <v>34500</v>
      </c>
      <c r="G503" s="239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37" t="s">
        <v>45</v>
      </c>
      <c r="E504" s="238" t="s">
        <v>8</v>
      </c>
      <c r="F504" s="239">
        <v>37000</v>
      </c>
      <c r="G504" s="239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37" t="s">
        <v>45</v>
      </c>
      <c r="E505" s="238" t="s">
        <v>8</v>
      </c>
      <c r="F505" s="239">
        <v>39500</v>
      </c>
      <c r="G505" s="239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37" t="s">
        <v>45</v>
      </c>
      <c r="E506" s="238" t="s">
        <v>8</v>
      </c>
      <c r="F506" s="239">
        <v>41900</v>
      </c>
      <c r="G506" s="239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37" t="s">
        <v>45</v>
      </c>
      <c r="E507" s="238" t="s">
        <v>8</v>
      </c>
      <c r="F507" s="239">
        <v>51100</v>
      </c>
      <c r="G507" s="239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37" t="s">
        <v>45</v>
      </c>
      <c r="E508" s="238" t="s">
        <v>8</v>
      </c>
      <c r="F508" s="239">
        <v>51800</v>
      </c>
      <c r="G508" s="239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37" t="s">
        <v>45</v>
      </c>
      <c r="E509" s="238" t="s">
        <v>8</v>
      </c>
      <c r="F509" s="239">
        <v>51800</v>
      </c>
      <c r="G509" s="239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37" t="s">
        <v>45</v>
      </c>
      <c r="E510" s="238" t="s">
        <v>8</v>
      </c>
      <c r="F510" s="239">
        <v>75420</v>
      </c>
      <c r="G510" s="239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37" t="s">
        <v>45</v>
      </c>
      <c r="E511" s="238" t="s">
        <v>8</v>
      </c>
      <c r="F511" s="239">
        <v>118440</v>
      </c>
      <c r="G511" s="239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37" t="s">
        <v>45</v>
      </c>
      <c r="E512" s="238" t="s">
        <v>8</v>
      </c>
      <c r="F512" s="239">
        <v>136980</v>
      </c>
      <c r="G512" s="239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37" t="s">
        <v>45</v>
      </c>
      <c r="E513" s="238" t="s">
        <v>8</v>
      </c>
      <c r="F513" s="239">
        <v>172350</v>
      </c>
      <c r="G513" s="239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37" t="s">
        <v>45</v>
      </c>
      <c r="E514" s="238" t="s">
        <v>8</v>
      </c>
      <c r="F514" s="239">
        <v>180000</v>
      </c>
      <c r="G514" s="239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37" t="s">
        <v>45</v>
      </c>
      <c r="E515" s="238" t="s">
        <v>8</v>
      </c>
      <c r="F515" s="239">
        <v>135800</v>
      </c>
      <c r="G515" s="239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37" t="s">
        <v>45</v>
      </c>
      <c r="E516" s="238" t="s">
        <v>8</v>
      </c>
      <c r="F516" s="239">
        <v>104200</v>
      </c>
      <c r="G516" s="239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37" t="s">
        <v>45</v>
      </c>
      <c r="E517" s="238" t="s">
        <v>8</v>
      </c>
      <c r="F517" s="239">
        <v>16000</v>
      </c>
      <c r="G517" s="239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37" t="s">
        <v>45</v>
      </c>
      <c r="E518" s="238" t="s">
        <v>8</v>
      </c>
      <c r="F518" s="239">
        <v>118530</v>
      </c>
      <c r="G518" s="239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50" t="s">
        <v>474</v>
      </c>
      <c r="D519" s="237" t="s">
        <v>45</v>
      </c>
      <c r="E519" s="238" t="s">
        <v>8</v>
      </c>
      <c r="F519" s="239">
        <v>3711.24</v>
      </c>
      <c r="G519" s="239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37" t="s">
        <v>45</v>
      </c>
      <c r="E520" s="238" t="s">
        <v>8</v>
      </c>
      <c r="F520" s="239">
        <v>28000</v>
      </c>
      <c r="G520" s="239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37" t="s">
        <v>45</v>
      </c>
      <c r="E521" s="238" t="s">
        <v>8</v>
      </c>
      <c r="F521" s="239">
        <v>33501.866666666669</v>
      </c>
      <c r="G521" s="239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37" t="s">
        <v>45</v>
      </c>
      <c r="E522" s="238" t="s">
        <v>7</v>
      </c>
      <c r="F522" s="239">
        <v>23310</v>
      </c>
      <c r="G522" s="239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37" t="s">
        <v>45</v>
      </c>
      <c r="E523" s="238" t="s">
        <v>8</v>
      </c>
      <c r="F523" s="239">
        <v>129000</v>
      </c>
      <c r="G523" s="239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37" t="s">
        <v>45</v>
      </c>
      <c r="E524" s="238" t="s">
        <v>8</v>
      </c>
      <c r="F524" s="239">
        <v>145400</v>
      </c>
      <c r="G524" s="239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37" t="s">
        <v>45</v>
      </c>
      <c r="E525" s="238" t="s">
        <v>8</v>
      </c>
      <c r="F525" s="239">
        <v>351751.73281450948</v>
      </c>
      <c r="G525" s="239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37" t="s">
        <v>45</v>
      </c>
      <c r="E526" s="238" t="s">
        <v>8</v>
      </c>
      <c r="F526" s="239">
        <v>250000</v>
      </c>
      <c r="G526" s="239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37" t="s">
        <v>45</v>
      </c>
      <c r="E527" s="238" t="s">
        <v>8</v>
      </c>
      <c r="F527" s="239">
        <v>485097.76536861184</v>
      </c>
      <c r="G527" s="239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37" t="s">
        <v>45</v>
      </c>
      <c r="E528" s="238" t="s">
        <v>8</v>
      </c>
      <c r="F528" s="239">
        <v>423009.82499999995</v>
      </c>
      <c r="G528" s="239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37" t="s">
        <v>45</v>
      </c>
      <c r="E529" s="238" t="s">
        <v>8</v>
      </c>
      <c r="F529" s="239">
        <v>302149.875</v>
      </c>
      <c r="G529" s="239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37" t="s">
        <v>45</v>
      </c>
      <c r="E530" s="238" t="s">
        <v>8</v>
      </c>
      <c r="F530" s="239">
        <v>335990.66099999991</v>
      </c>
      <c r="G530" s="239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37" t="s">
        <v>45</v>
      </c>
      <c r="E531" s="238" t="s">
        <v>8</v>
      </c>
      <c r="F531" s="239">
        <v>2300</v>
      </c>
      <c r="G531" s="239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37" t="s">
        <v>45</v>
      </c>
      <c r="E532" s="238" t="s">
        <v>8</v>
      </c>
      <c r="F532" s="239">
        <v>88000</v>
      </c>
      <c r="G532" s="239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37" t="s">
        <v>45</v>
      </c>
      <c r="E533" s="238" t="s">
        <v>8</v>
      </c>
      <c r="F533" s="239">
        <v>72400</v>
      </c>
      <c r="G533" s="239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37" t="s">
        <v>45</v>
      </c>
      <c r="E534" s="238" t="s">
        <v>8</v>
      </c>
      <c r="F534" s="239">
        <v>123500</v>
      </c>
      <c r="G534" s="239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37" t="s">
        <v>45</v>
      </c>
      <c r="E535" s="238" t="s">
        <v>8</v>
      </c>
      <c r="F535" s="239">
        <v>225000</v>
      </c>
      <c r="G535" s="239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37" t="s">
        <v>45</v>
      </c>
      <c r="E536" s="238" t="s">
        <v>8</v>
      </c>
      <c r="F536" s="239">
        <v>71000</v>
      </c>
      <c r="G536" s="239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37" t="s">
        <v>45</v>
      </c>
      <c r="E537" s="238" t="s">
        <v>8</v>
      </c>
      <c r="F537" s="239">
        <v>36000</v>
      </c>
      <c r="G537" s="239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37" t="s">
        <v>45</v>
      </c>
      <c r="E538" s="238" t="s">
        <v>8</v>
      </c>
      <c r="F538" s="239">
        <v>17820</v>
      </c>
      <c r="G538" s="239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37" t="s">
        <v>45</v>
      </c>
      <c r="E539" s="238" t="s">
        <v>8</v>
      </c>
      <c r="F539" s="239">
        <v>22900</v>
      </c>
      <c r="G539" s="239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37" t="s">
        <v>45</v>
      </c>
      <c r="E540" s="238" t="s">
        <v>8</v>
      </c>
      <c r="F540" s="239">
        <v>30800</v>
      </c>
      <c r="G540" s="239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37" t="s">
        <v>45</v>
      </c>
      <c r="E541" s="238" t="s">
        <v>8</v>
      </c>
      <c r="F541" s="239">
        <v>33900</v>
      </c>
      <c r="G541" s="239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1471</v>
      </c>
      <c r="D542" s="237" t="s">
        <v>45</v>
      </c>
      <c r="E542" s="238" t="s">
        <v>8</v>
      </c>
      <c r="F542" s="239">
        <v>30800</v>
      </c>
      <c r="G542" s="239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1472</v>
      </c>
      <c r="D543" s="237" t="s">
        <v>45</v>
      </c>
      <c r="E543" s="238" t="s">
        <v>8</v>
      </c>
      <c r="F543" s="239">
        <v>33900</v>
      </c>
      <c r="G543" s="239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37" t="s">
        <v>45</v>
      </c>
      <c r="E544" s="238" t="s">
        <v>8</v>
      </c>
      <c r="F544" s="239">
        <v>12510</v>
      </c>
      <c r="G544" s="239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37" t="s">
        <v>45</v>
      </c>
      <c r="E545" s="238" t="s">
        <v>8</v>
      </c>
      <c r="F545" s="239">
        <v>15500</v>
      </c>
      <c r="G545" s="239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37" t="s">
        <v>45</v>
      </c>
      <c r="E546" s="238" t="s">
        <v>8</v>
      </c>
      <c r="F546" s="239">
        <v>19500</v>
      </c>
      <c r="G546" s="239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37" t="s">
        <v>45</v>
      </c>
      <c r="E547" s="238" t="s">
        <v>8</v>
      </c>
      <c r="F547" s="239">
        <v>28400</v>
      </c>
      <c r="G547" s="239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37" t="s">
        <v>45</v>
      </c>
      <c r="E548" s="238" t="s">
        <v>8</v>
      </c>
      <c r="F548" s="239">
        <v>28314</v>
      </c>
      <c r="G548" s="239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37" t="s">
        <v>45</v>
      </c>
      <c r="E549" s="238" t="s">
        <v>8</v>
      </c>
      <c r="F549" s="239">
        <v>3510</v>
      </c>
      <c r="G549" s="239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37" t="s">
        <v>45</v>
      </c>
      <c r="E550" s="238" t="s">
        <v>8</v>
      </c>
      <c r="F550" s="239">
        <v>2100</v>
      </c>
      <c r="G550" s="239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37" t="s">
        <v>45</v>
      </c>
      <c r="E551" s="238" t="s">
        <v>8</v>
      </c>
      <c r="F551" s="239">
        <v>40000</v>
      </c>
      <c r="G551" s="239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37" t="s">
        <v>45</v>
      </c>
      <c r="E552" s="238" t="s">
        <v>7</v>
      </c>
      <c r="F552" s="239">
        <v>8550</v>
      </c>
      <c r="G552" s="239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37" t="s">
        <v>45</v>
      </c>
      <c r="E553" s="238" t="s">
        <v>8</v>
      </c>
      <c r="F553" s="239">
        <v>45000</v>
      </c>
      <c r="G553" s="239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37" t="s">
        <v>45</v>
      </c>
      <c r="E554" s="238" t="s">
        <v>8</v>
      </c>
      <c r="F554" s="239">
        <v>2500</v>
      </c>
      <c r="G554" s="239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37" t="s">
        <v>45</v>
      </c>
      <c r="E555" s="238" t="s">
        <v>8</v>
      </c>
      <c r="F555" s="239">
        <v>2500</v>
      </c>
      <c r="G555" s="239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37" t="s">
        <v>48</v>
      </c>
      <c r="E556" s="238"/>
      <c r="F556" s="239"/>
      <c r="G556" s="239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37" t="s">
        <v>48</v>
      </c>
      <c r="E557" s="238"/>
      <c r="F557" s="239"/>
      <c r="G557" s="239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1473</v>
      </c>
      <c r="D558" s="237" t="s">
        <v>45</v>
      </c>
      <c r="E558" s="238" t="s">
        <v>24</v>
      </c>
      <c r="F558" s="239">
        <v>5950800</v>
      </c>
      <c r="G558" s="239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1474</v>
      </c>
      <c r="D559" s="237" t="s">
        <v>45</v>
      </c>
      <c r="E559" s="238" t="s">
        <v>24</v>
      </c>
      <c r="F559" s="239">
        <v>5950800</v>
      </c>
      <c r="G559" s="239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1475</v>
      </c>
      <c r="D560" s="237" t="s">
        <v>45</v>
      </c>
      <c r="E560" s="238" t="s">
        <v>24</v>
      </c>
      <c r="F560" s="239">
        <v>5950800</v>
      </c>
      <c r="G560" s="239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1476</v>
      </c>
      <c r="D561" s="237" t="s">
        <v>45</v>
      </c>
      <c r="E561" s="238" t="s">
        <v>24</v>
      </c>
      <c r="F561" s="239">
        <v>6374600</v>
      </c>
      <c r="G561" s="239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1477</v>
      </c>
      <c r="D562" s="237" t="s">
        <v>45</v>
      </c>
      <c r="E562" s="238" t="s">
        <v>24</v>
      </c>
      <c r="F562" s="239">
        <v>6374600</v>
      </c>
      <c r="G562" s="239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1478</v>
      </c>
      <c r="D563" s="237" t="s">
        <v>45</v>
      </c>
      <c r="E563" s="238" t="s">
        <v>24</v>
      </c>
      <c r="F563" s="239">
        <v>6374600</v>
      </c>
      <c r="G563" s="239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1479</v>
      </c>
      <c r="D564" s="237" t="s">
        <v>45</v>
      </c>
      <c r="E564" s="238" t="s">
        <v>24</v>
      </c>
      <c r="F564" s="239">
        <v>6374600</v>
      </c>
      <c r="G564" s="239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1480</v>
      </c>
      <c r="D565" s="237" t="s">
        <v>45</v>
      </c>
      <c r="E565" s="238" t="s">
        <v>24</v>
      </c>
      <c r="F565" s="239">
        <v>4927200</v>
      </c>
      <c r="G565" s="239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1481</v>
      </c>
      <c r="D566" s="237" t="s">
        <v>45</v>
      </c>
      <c r="E566" s="238" t="s">
        <v>24</v>
      </c>
      <c r="F566" s="239">
        <v>4927200</v>
      </c>
      <c r="G566" s="239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1482</v>
      </c>
      <c r="D567" s="237" t="s">
        <v>45</v>
      </c>
      <c r="E567" s="238" t="s">
        <v>24</v>
      </c>
      <c r="F567" s="239">
        <v>4927200</v>
      </c>
      <c r="G567" s="239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1483</v>
      </c>
      <c r="D568" s="237" t="s">
        <v>45</v>
      </c>
      <c r="E568" s="238" t="s">
        <v>24</v>
      </c>
      <c r="F568" s="239">
        <v>5602300</v>
      </c>
      <c r="G568" s="239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1484</v>
      </c>
      <c r="D569" s="237" t="s">
        <v>45</v>
      </c>
      <c r="E569" s="238" t="s">
        <v>24</v>
      </c>
      <c r="F569" s="239">
        <v>5602300</v>
      </c>
      <c r="G569" s="239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1485</v>
      </c>
      <c r="D570" s="237" t="s">
        <v>45</v>
      </c>
      <c r="E570" s="238" t="s">
        <v>24</v>
      </c>
      <c r="F570" s="239">
        <v>5602300</v>
      </c>
      <c r="G570" s="239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1486</v>
      </c>
      <c r="D571" s="237" t="s">
        <v>45</v>
      </c>
      <c r="E571" s="238" t="s">
        <v>24</v>
      </c>
      <c r="F571" s="239">
        <v>5529300</v>
      </c>
      <c r="G571" s="239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1487</v>
      </c>
      <c r="D572" s="237" t="s">
        <v>45</v>
      </c>
      <c r="E572" s="238" t="s">
        <v>24</v>
      </c>
      <c r="F572" s="239">
        <v>5529300</v>
      </c>
      <c r="G572" s="239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1488</v>
      </c>
      <c r="D573" s="237" t="s">
        <v>45</v>
      </c>
      <c r="E573" s="238" t="s">
        <v>24</v>
      </c>
      <c r="F573" s="239">
        <v>5529300</v>
      </c>
      <c r="G573" s="239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1489</v>
      </c>
      <c r="D574" s="237" t="s">
        <v>45</v>
      </c>
      <c r="E574" s="238" t="s">
        <v>24</v>
      </c>
      <c r="F574" s="239">
        <v>5030000</v>
      </c>
      <c r="G574" s="239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1490</v>
      </c>
      <c r="D575" s="237" t="s">
        <v>45</v>
      </c>
      <c r="E575" s="238" t="s">
        <v>24</v>
      </c>
      <c r="F575" s="239">
        <v>7223500</v>
      </c>
      <c r="G575" s="239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1491</v>
      </c>
      <c r="D576" s="237" t="s">
        <v>45</v>
      </c>
      <c r="E576" s="238" t="s">
        <v>24</v>
      </c>
      <c r="F576" s="241">
        <v>7275900</v>
      </c>
      <c r="G576" s="241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1492</v>
      </c>
      <c r="D577" s="237" t="s">
        <v>45</v>
      </c>
      <c r="E577" s="238" t="s">
        <v>24</v>
      </c>
      <c r="F577" s="239">
        <v>7275900</v>
      </c>
      <c r="G577" s="239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1493</v>
      </c>
      <c r="D578" s="237" t="s">
        <v>45</v>
      </c>
      <c r="E578" s="238" t="s">
        <v>24</v>
      </c>
      <c r="F578" s="239">
        <v>5224600</v>
      </c>
      <c r="G578" s="239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1494</v>
      </c>
      <c r="D579" s="237" t="s">
        <v>45</v>
      </c>
      <c r="E579" s="238" t="s">
        <v>24</v>
      </c>
      <c r="F579" s="239">
        <v>5224600</v>
      </c>
      <c r="G579" s="239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1495</v>
      </c>
      <c r="D580" s="237" t="s">
        <v>45</v>
      </c>
      <c r="E580" s="238" t="s">
        <v>24</v>
      </c>
      <c r="F580" s="239">
        <v>2857700</v>
      </c>
      <c r="G580" s="239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1496</v>
      </c>
      <c r="D581" s="237" t="s">
        <v>45</v>
      </c>
      <c r="E581" s="238" t="s">
        <v>24</v>
      </c>
      <c r="F581" s="239">
        <v>2857700</v>
      </c>
      <c r="G581" s="239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1497</v>
      </c>
      <c r="D582" s="237" t="s">
        <v>45</v>
      </c>
      <c r="E582" s="238" t="s">
        <v>24</v>
      </c>
      <c r="F582" s="239">
        <v>3401800</v>
      </c>
      <c r="G582" s="239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37" t="s">
        <v>45</v>
      </c>
      <c r="E583" s="238" t="s">
        <v>24</v>
      </c>
      <c r="F583" s="239">
        <v>2935500</v>
      </c>
      <c r="G583" s="239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37" t="s">
        <v>45</v>
      </c>
      <c r="E584" s="238" t="s">
        <v>24</v>
      </c>
      <c r="F584" s="239">
        <v>4180700</v>
      </c>
      <c r="G584" s="239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37" t="s">
        <v>45</v>
      </c>
      <c r="E585" s="238" t="s">
        <v>24</v>
      </c>
      <c r="F585" s="239">
        <v>7316100</v>
      </c>
      <c r="G585" s="239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37" t="s">
        <v>45</v>
      </c>
      <c r="E586" s="238" t="s">
        <v>8</v>
      </c>
      <c r="F586" s="239">
        <v>34800</v>
      </c>
      <c r="G586" s="239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37" t="s">
        <v>45</v>
      </c>
      <c r="E587" s="238" t="s">
        <v>8</v>
      </c>
      <c r="F587" s="239">
        <v>11200</v>
      </c>
      <c r="G587" s="239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37" t="s">
        <v>45</v>
      </c>
      <c r="E588" s="238" t="s">
        <v>8</v>
      </c>
      <c r="F588" s="239">
        <v>6100</v>
      </c>
      <c r="G588" s="239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37" t="s">
        <v>45</v>
      </c>
      <c r="E589" s="238" t="s">
        <v>8</v>
      </c>
      <c r="F589" s="239">
        <v>18200</v>
      </c>
      <c r="G589" s="239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37" t="s">
        <v>45</v>
      </c>
      <c r="E590" s="238" t="s">
        <v>8</v>
      </c>
      <c r="F590" s="239">
        <v>83900</v>
      </c>
      <c r="G590" s="239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37" t="s">
        <v>45</v>
      </c>
      <c r="E591" s="238" t="s">
        <v>8</v>
      </c>
      <c r="F591" s="239">
        <v>148000</v>
      </c>
      <c r="G591" s="239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37" t="s">
        <v>45</v>
      </c>
      <c r="E592" s="238" t="s">
        <v>8</v>
      </c>
      <c r="F592" s="239">
        <v>1000000</v>
      </c>
      <c r="G592" s="239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37" t="s">
        <v>45</v>
      </c>
      <c r="E593" s="238" t="s">
        <v>8</v>
      </c>
      <c r="F593" s="239">
        <v>22500</v>
      </c>
      <c r="G593" s="239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37" t="s">
        <v>45</v>
      </c>
      <c r="E594" s="238" t="s">
        <v>8</v>
      </c>
      <c r="F594" s="239">
        <v>8000</v>
      </c>
      <c r="G594" s="239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37" t="s">
        <v>45</v>
      </c>
      <c r="E595" s="238" t="s">
        <v>8</v>
      </c>
      <c r="F595" s="239">
        <v>3700</v>
      </c>
      <c r="G595" s="239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37" t="s">
        <v>45</v>
      </c>
      <c r="E596" s="238" t="s">
        <v>8</v>
      </c>
      <c r="F596" s="239">
        <v>200000</v>
      </c>
      <c r="G596" s="239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37" t="s">
        <v>48</v>
      </c>
      <c r="E597" s="238"/>
      <c r="F597" s="239"/>
      <c r="G597" s="239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37" t="s">
        <v>48</v>
      </c>
      <c r="E598" s="238"/>
      <c r="F598" s="239"/>
      <c r="G598" s="239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37" t="s">
        <v>45</v>
      </c>
      <c r="E599" s="238" t="s">
        <v>1090</v>
      </c>
      <c r="F599" s="239">
        <v>200000</v>
      </c>
      <c r="G599" s="239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37" t="s">
        <v>45</v>
      </c>
      <c r="E600" s="238" t="s">
        <v>1090</v>
      </c>
      <c r="F600" s="239">
        <v>2172500</v>
      </c>
      <c r="G600" s="239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37" t="s">
        <v>45</v>
      </c>
      <c r="E601" s="238" t="s">
        <v>1090</v>
      </c>
      <c r="F601" s="239">
        <v>700000</v>
      </c>
      <c r="G601" s="239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37" t="s">
        <v>45</v>
      </c>
      <c r="E602" s="238" t="s">
        <v>1090</v>
      </c>
      <c r="F602" s="239">
        <v>490000</v>
      </c>
      <c r="G602" s="239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37" t="s">
        <v>45</v>
      </c>
      <c r="E603" s="238" t="s">
        <v>1090</v>
      </c>
      <c r="F603" s="239">
        <v>224000</v>
      </c>
      <c r="G603" s="239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37" t="s">
        <v>45</v>
      </c>
      <c r="E604" s="238" t="s">
        <v>14</v>
      </c>
      <c r="F604" s="239">
        <v>15000</v>
      </c>
      <c r="G604" s="239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37" t="s">
        <v>45</v>
      </c>
      <c r="E605" s="238" t="s">
        <v>1090</v>
      </c>
      <c r="F605" s="239">
        <v>1510245</v>
      </c>
      <c r="G605" s="239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37" t="s">
        <v>48</v>
      </c>
      <c r="E606" s="238"/>
      <c r="F606" s="239"/>
      <c r="G606" s="239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37" t="s">
        <v>48</v>
      </c>
      <c r="E607" s="238"/>
      <c r="F607" s="239"/>
      <c r="G607" s="239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37" t="s">
        <v>45</v>
      </c>
      <c r="E608" s="238" t="s">
        <v>8</v>
      </c>
      <c r="F608" s="239">
        <v>16226</v>
      </c>
      <c r="G608" s="239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37" t="s">
        <v>45</v>
      </c>
      <c r="E609" s="238" t="s">
        <v>8</v>
      </c>
      <c r="F609" s="239">
        <v>19947</v>
      </c>
      <c r="G609" s="239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37" t="s">
        <v>45</v>
      </c>
      <c r="E610" s="238" t="s">
        <v>8</v>
      </c>
      <c r="F610" s="239">
        <v>26711.899999999998</v>
      </c>
      <c r="G610" s="239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37" t="s">
        <v>45</v>
      </c>
      <c r="E611" s="238" t="s">
        <v>8</v>
      </c>
      <c r="F611" s="239">
        <v>84820.5</v>
      </c>
      <c r="G611" s="239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37" t="s">
        <v>45</v>
      </c>
      <c r="E612" s="238" t="s">
        <v>8</v>
      </c>
      <c r="F612" s="239">
        <v>33550</v>
      </c>
      <c r="G612" s="239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37" t="s">
        <v>45</v>
      </c>
      <c r="E613" s="238" t="s">
        <v>8</v>
      </c>
      <c r="F613" s="239">
        <v>16833.560000000001</v>
      </c>
      <c r="G613" s="239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37" t="s">
        <v>45</v>
      </c>
      <c r="E614" s="238" t="s">
        <v>8</v>
      </c>
      <c r="F614" s="239">
        <v>72742.5</v>
      </c>
      <c r="G614" s="239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37" t="s">
        <v>45</v>
      </c>
      <c r="E615" s="238" t="s">
        <v>8</v>
      </c>
      <c r="F615" s="239">
        <v>45445</v>
      </c>
      <c r="G615" s="239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37" t="s">
        <v>45</v>
      </c>
      <c r="E616" s="238" t="s">
        <v>8</v>
      </c>
      <c r="F616" s="239">
        <v>84820.5</v>
      </c>
      <c r="G616" s="239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37" t="s">
        <v>45</v>
      </c>
      <c r="E617" s="238" t="s">
        <v>8</v>
      </c>
      <c r="F617" s="239">
        <v>53866.659999999996</v>
      </c>
      <c r="G617" s="239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37" t="s">
        <v>45</v>
      </c>
      <c r="E618" s="238" t="s">
        <v>8</v>
      </c>
      <c r="F618" s="239">
        <v>38499.54</v>
      </c>
      <c r="G618" s="239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37" t="s">
        <v>45</v>
      </c>
      <c r="E619" s="238" t="s">
        <v>7</v>
      </c>
      <c r="F619" s="239">
        <v>31720</v>
      </c>
      <c r="G619" s="239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37" t="s">
        <v>45</v>
      </c>
      <c r="E620" s="238" t="s">
        <v>7</v>
      </c>
      <c r="F620" s="239">
        <v>51240</v>
      </c>
      <c r="G620" s="239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37" t="s">
        <v>45</v>
      </c>
      <c r="E621" s="238" t="s">
        <v>8</v>
      </c>
      <c r="F621" s="239">
        <v>3477</v>
      </c>
      <c r="G621" s="239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37" t="s">
        <v>45</v>
      </c>
      <c r="E622" s="238" t="s">
        <v>8</v>
      </c>
      <c r="F622" s="239">
        <v>3477</v>
      </c>
      <c r="G622" s="239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37" t="s">
        <v>45</v>
      </c>
      <c r="E623" s="238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37" t="s">
        <v>45</v>
      </c>
      <c r="E624" s="238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37" t="s">
        <v>45</v>
      </c>
      <c r="E625" s="238" t="s">
        <v>8</v>
      </c>
      <c r="F625" s="239">
        <v>154106.74</v>
      </c>
      <c r="G625" s="239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37" t="s">
        <v>45</v>
      </c>
      <c r="E626" s="238" t="s">
        <v>8</v>
      </c>
      <c r="F626" s="239">
        <v>16226</v>
      </c>
      <c r="G626" s="239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37" t="s">
        <v>45</v>
      </c>
      <c r="E627" s="238" t="s">
        <v>8</v>
      </c>
      <c r="F627" s="239">
        <v>61732</v>
      </c>
      <c r="G627" s="239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37" t="s">
        <v>45</v>
      </c>
      <c r="E628" s="238" t="s">
        <v>8</v>
      </c>
      <c r="F628" s="239">
        <v>34299.08</v>
      </c>
      <c r="G628" s="239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37" t="s">
        <v>45</v>
      </c>
      <c r="E629" s="238" t="s">
        <v>8</v>
      </c>
      <c r="F629" s="239">
        <v>19825</v>
      </c>
      <c r="G629" s="239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37" t="s">
        <v>45</v>
      </c>
      <c r="E630" s="238" t="s">
        <v>8</v>
      </c>
      <c r="F630" s="239">
        <v>5874300</v>
      </c>
      <c r="G630" s="239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37" t="s">
        <v>45</v>
      </c>
      <c r="E631" s="238" t="s">
        <v>8</v>
      </c>
      <c r="F631" s="239">
        <v>23180</v>
      </c>
      <c r="G631" s="239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37" t="s">
        <v>45</v>
      </c>
      <c r="E632" s="238" t="s">
        <v>8</v>
      </c>
      <c r="F632" s="239">
        <v>482893.08</v>
      </c>
      <c r="G632" s="239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37" t="s">
        <v>48</v>
      </c>
      <c r="E633" s="238"/>
      <c r="F633" s="239"/>
      <c r="G633" s="239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37" t="s">
        <v>48</v>
      </c>
      <c r="E634" s="238"/>
      <c r="F634" s="239" t="s">
        <v>48</v>
      </c>
      <c r="G634" s="239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37" t="s">
        <v>48</v>
      </c>
      <c r="E635" s="238"/>
      <c r="F635" s="239" t="s">
        <v>48</v>
      </c>
      <c r="G635" s="239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37" t="s">
        <v>47</v>
      </c>
      <c r="E636" s="238" t="s">
        <v>1121</v>
      </c>
      <c r="F636" s="239">
        <v>300000</v>
      </c>
      <c r="G636" s="239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37" t="s">
        <v>47</v>
      </c>
      <c r="E637" s="238" t="s">
        <v>1122</v>
      </c>
      <c r="F637" s="239">
        <v>95147.5</v>
      </c>
      <c r="G637" s="239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37" t="s">
        <v>47</v>
      </c>
      <c r="E638" s="238" t="s">
        <v>1123</v>
      </c>
      <c r="F638" s="239">
        <v>74125</v>
      </c>
      <c r="G638" s="239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37" t="s">
        <v>47</v>
      </c>
      <c r="E639" s="238" t="s">
        <v>1123</v>
      </c>
      <c r="F639" s="239">
        <v>150000</v>
      </c>
      <c r="G639" s="239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37" t="s">
        <v>45</v>
      </c>
      <c r="E640" s="238" t="s">
        <v>1123</v>
      </c>
      <c r="F640" s="239">
        <v>242999.99999999997</v>
      </c>
      <c r="G640" s="239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37" t="s">
        <v>45</v>
      </c>
      <c r="E641" s="238" t="s">
        <v>1123</v>
      </c>
      <c r="F641" s="239">
        <v>1124962.5</v>
      </c>
      <c r="G641" s="239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37" t="s">
        <v>45</v>
      </c>
      <c r="E642" s="238" t="s">
        <v>1123</v>
      </c>
      <c r="F642" s="239">
        <v>5065452.75</v>
      </c>
      <c r="G642" s="239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37" t="s">
        <v>45</v>
      </c>
      <c r="E643" s="238" t="s">
        <v>1123</v>
      </c>
      <c r="F643" s="239">
        <v>5065452.75</v>
      </c>
      <c r="G643" s="239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37" t="s">
        <v>45</v>
      </c>
      <c r="E644" s="238" t="s">
        <v>1124</v>
      </c>
      <c r="F644" s="239">
        <v>185000</v>
      </c>
      <c r="G644" s="239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37" t="s">
        <v>48</v>
      </c>
      <c r="E645" s="238"/>
      <c r="F645" s="239"/>
      <c r="G645" s="239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37" t="s">
        <v>48</v>
      </c>
      <c r="E646" s="238"/>
      <c r="F646" s="239"/>
      <c r="G646" s="239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37" t="s">
        <v>47</v>
      </c>
      <c r="E647" s="238" t="s">
        <v>7</v>
      </c>
      <c r="F647" s="239">
        <v>200000</v>
      </c>
      <c r="G647" s="239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37" t="s">
        <v>47</v>
      </c>
      <c r="E648" s="238" t="s">
        <v>1123</v>
      </c>
      <c r="F648" s="239">
        <v>230000</v>
      </c>
      <c r="G648" s="239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37" t="s">
        <v>47</v>
      </c>
      <c r="E649" s="238" t="s">
        <v>1123</v>
      </c>
      <c r="F649" s="239">
        <v>55000</v>
      </c>
      <c r="G649" s="239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37" t="s">
        <v>47</v>
      </c>
      <c r="E650" s="238" t="s">
        <v>7</v>
      </c>
      <c r="F650" s="239">
        <v>93000</v>
      </c>
      <c r="G650" s="239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37" t="s">
        <v>47</v>
      </c>
      <c r="E651" s="238" t="s">
        <v>7</v>
      </c>
      <c r="F651" s="239">
        <v>85000</v>
      </c>
      <c r="G651" s="239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37" t="s">
        <v>48</v>
      </c>
      <c r="E652" s="238"/>
      <c r="F652" s="239"/>
      <c r="G652" s="239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37" t="s">
        <v>45</v>
      </c>
      <c r="E653" s="238" t="s">
        <v>8</v>
      </c>
      <c r="F653" s="239">
        <v>12000</v>
      </c>
      <c r="G653" s="239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37" t="s">
        <v>48</v>
      </c>
      <c r="E654" s="238"/>
      <c r="F654" s="239"/>
      <c r="G654" s="239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37" t="s">
        <v>48</v>
      </c>
      <c r="E655" s="238"/>
      <c r="F655" s="239"/>
      <c r="G655" s="239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37" t="s">
        <v>48</v>
      </c>
      <c r="E656" s="238"/>
      <c r="F656" s="239"/>
      <c r="G656" s="239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37" t="s">
        <v>47</v>
      </c>
      <c r="E657" s="238" t="s">
        <v>14</v>
      </c>
      <c r="F657" s="239">
        <v>19800</v>
      </c>
      <c r="G657" s="239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37" t="s">
        <v>47</v>
      </c>
      <c r="E658" s="238" t="s">
        <v>14</v>
      </c>
      <c r="F658" s="239">
        <v>20500</v>
      </c>
      <c r="G658" s="239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37" t="s">
        <v>47</v>
      </c>
      <c r="E659" s="238" t="s">
        <v>14</v>
      </c>
      <c r="F659" s="239">
        <v>27500</v>
      </c>
      <c r="G659" s="239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37" t="s">
        <v>47</v>
      </c>
      <c r="E660" s="238" t="s">
        <v>14</v>
      </c>
      <c r="F660" s="239">
        <v>14900</v>
      </c>
      <c r="G660" s="239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37" t="s">
        <v>47</v>
      </c>
      <c r="E661" s="238" t="s">
        <v>14</v>
      </c>
      <c r="F661" s="239">
        <v>27900</v>
      </c>
      <c r="G661" s="239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37" t="s">
        <v>47</v>
      </c>
      <c r="E662" s="238" t="s">
        <v>14</v>
      </c>
      <c r="F662" s="239">
        <v>33000</v>
      </c>
      <c r="G662" s="239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37" t="s">
        <v>47</v>
      </c>
      <c r="E663" s="238" t="s">
        <v>14</v>
      </c>
      <c r="F663" s="239">
        <v>27900</v>
      </c>
      <c r="G663" s="239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37" t="s">
        <v>47</v>
      </c>
      <c r="E664" s="238" t="s">
        <v>14</v>
      </c>
      <c r="F664" s="239">
        <v>37600</v>
      </c>
      <c r="G664" s="239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37" t="s">
        <v>47</v>
      </c>
      <c r="E665" s="238" t="s">
        <v>14</v>
      </c>
      <c r="F665" s="239">
        <v>27900</v>
      </c>
      <c r="G665" s="239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37" t="s">
        <v>47</v>
      </c>
      <c r="E666" s="238" t="s">
        <v>14</v>
      </c>
      <c r="F666" s="239">
        <v>39800</v>
      </c>
      <c r="G666" s="239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37" t="s">
        <v>47</v>
      </c>
      <c r="E667" s="238" t="s">
        <v>14</v>
      </c>
      <c r="F667" s="239">
        <v>24700</v>
      </c>
      <c r="G667" s="239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37" t="s">
        <v>47</v>
      </c>
      <c r="E668" s="238" t="s">
        <v>14</v>
      </c>
      <c r="F668" s="239">
        <v>33700</v>
      </c>
      <c r="G668" s="239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37" t="s">
        <v>47</v>
      </c>
      <c r="E669" s="238" t="s">
        <v>14</v>
      </c>
      <c r="F669" s="239">
        <v>25800</v>
      </c>
      <c r="G669" s="239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37" t="s">
        <v>47</v>
      </c>
      <c r="E670" s="238" t="s">
        <v>14</v>
      </c>
      <c r="F670" s="239">
        <v>19100</v>
      </c>
      <c r="G670" s="239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37" t="s">
        <v>47</v>
      </c>
      <c r="E671" s="238" t="s">
        <v>14</v>
      </c>
      <c r="F671" s="239">
        <v>19800</v>
      </c>
      <c r="G671" s="239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37" t="s">
        <v>47</v>
      </c>
      <c r="E672" s="238" t="s">
        <v>14</v>
      </c>
      <c r="F672" s="239">
        <v>19800</v>
      </c>
      <c r="G672" s="239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37" t="s">
        <v>47</v>
      </c>
      <c r="E673" s="238" t="s">
        <v>14</v>
      </c>
      <c r="F673" s="239">
        <v>20500</v>
      </c>
      <c r="G673" s="239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37" t="s">
        <v>47</v>
      </c>
      <c r="E674" s="238" t="s">
        <v>14</v>
      </c>
      <c r="F674" s="239">
        <v>20500</v>
      </c>
      <c r="G674" s="239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37" t="s">
        <v>47</v>
      </c>
      <c r="E675" s="238" t="s">
        <v>14</v>
      </c>
      <c r="F675" s="239">
        <v>27500</v>
      </c>
      <c r="G675" s="239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37" t="s">
        <v>47</v>
      </c>
      <c r="E676" s="238" t="s">
        <v>14</v>
      </c>
      <c r="F676" s="239">
        <v>27500</v>
      </c>
      <c r="G676" s="239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37" t="s">
        <v>47</v>
      </c>
      <c r="E677" s="238" t="s">
        <v>14</v>
      </c>
      <c r="F677" s="239">
        <v>22100</v>
      </c>
      <c r="G677" s="239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37" t="s">
        <v>48</v>
      </c>
      <c r="E678" s="238"/>
      <c r="F678" s="239"/>
      <c r="G678" s="239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37" t="s">
        <v>48</v>
      </c>
      <c r="E679" s="238"/>
      <c r="F679" s="239"/>
      <c r="G679" s="239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37" t="s">
        <v>47</v>
      </c>
      <c r="E680" s="238" t="s">
        <v>14</v>
      </c>
      <c r="F680" s="239">
        <v>53200</v>
      </c>
      <c r="G680" s="239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37" t="s">
        <v>47</v>
      </c>
      <c r="E681" s="238" t="s">
        <v>14</v>
      </c>
      <c r="F681" s="239">
        <v>57800</v>
      </c>
      <c r="G681" s="239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37" t="s">
        <v>47</v>
      </c>
      <c r="E682" s="238" t="s">
        <v>14</v>
      </c>
      <c r="F682" s="239">
        <v>57800</v>
      </c>
      <c r="G682" s="239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37" t="s">
        <v>47</v>
      </c>
      <c r="E683" s="238" t="s">
        <v>14</v>
      </c>
      <c r="F683" s="239">
        <v>80100</v>
      </c>
      <c r="G683" s="239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37" t="s">
        <v>47</v>
      </c>
      <c r="E684" s="238" t="s">
        <v>14</v>
      </c>
      <c r="F684" s="239">
        <v>30000</v>
      </c>
      <c r="G684" s="239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37" t="s">
        <v>47</v>
      </c>
      <c r="E685" s="238" t="s">
        <v>14</v>
      </c>
      <c r="F685" s="239">
        <v>80100</v>
      </c>
      <c r="G685" s="239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37" t="s">
        <v>47</v>
      </c>
      <c r="E686" s="238" t="s">
        <v>14</v>
      </c>
      <c r="F686" s="239">
        <v>84000</v>
      </c>
      <c r="G686" s="239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37" t="s">
        <v>47</v>
      </c>
      <c r="E687" s="238" t="s">
        <v>14</v>
      </c>
      <c r="F687" s="239">
        <v>44000</v>
      </c>
      <c r="G687" s="239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37" t="s">
        <v>47</v>
      </c>
      <c r="E688" s="238" t="s">
        <v>14</v>
      </c>
      <c r="F688" s="239">
        <v>70300</v>
      </c>
      <c r="G688" s="239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37" t="s">
        <v>47</v>
      </c>
      <c r="E689" s="238" t="s">
        <v>14</v>
      </c>
      <c r="F689" s="239">
        <v>70300</v>
      </c>
      <c r="G689" s="239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37" t="s">
        <v>47</v>
      </c>
      <c r="E690" s="238" t="s">
        <v>14</v>
      </c>
      <c r="F690" s="239">
        <v>45200</v>
      </c>
      <c r="G690" s="239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37" t="s">
        <v>47</v>
      </c>
      <c r="E691" s="238" t="s">
        <v>14</v>
      </c>
      <c r="F691" s="239">
        <v>80900</v>
      </c>
      <c r="G691" s="239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37" t="s">
        <v>47</v>
      </c>
      <c r="E692" s="238" t="s">
        <v>14</v>
      </c>
      <c r="F692" s="239">
        <v>80900</v>
      </c>
      <c r="G692" s="239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37" t="s">
        <v>47</v>
      </c>
      <c r="E693" s="238" t="s">
        <v>14</v>
      </c>
      <c r="F693" s="239">
        <v>82500</v>
      </c>
      <c r="G693" s="239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37" t="s">
        <v>47</v>
      </c>
      <c r="E694" s="238" t="s">
        <v>14</v>
      </c>
      <c r="F694" s="239">
        <v>42100</v>
      </c>
      <c r="G694" s="239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37" t="s">
        <v>47</v>
      </c>
      <c r="E695" s="238" t="s">
        <v>14</v>
      </c>
      <c r="F695" s="239">
        <v>42100</v>
      </c>
      <c r="G695" s="239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37" t="s">
        <v>47</v>
      </c>
      <c r="E696" s="238" t="s">
        <v>14</v>
      </c>
      <c r="F696" s="239">
        <v>45200</v>
      </c>
      <c r="G696" s="239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37" t="s">
        <v>47</v>
      </c>
      <c r="E697" s="238" t="s">
        <v>14</v>
      </c>
      <c r="F697" s="239">
        <v>45200</v>
      </c>
      <c r="G697" s="239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37" t="s">
        <v>47</v>
      </c>
      <c r="E698" s="238" t="s">
        <v>14</v>
      </c>
      <c r="F698" s="239">
        <v>45200</v>
      </c>
      <c r="G698" s="239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37" t="s">
        <v>47</v>
      </c>
      <c r="E699" s="238" t="s">
        <v>14</v>
      </c>
      <c r="F699" s="239">
        <v>45200</v>
      </c>
      <c r="G699" s="239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37" t="s">
        <v>47</v>
      </c>
      <c r="E700" s="238" t="s">
        <v>14</v>
      </c>
      <c r="F700" s="239">
        <v>40200</v>
      </c>
      <c r="G700" s="239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37" t="s">
        <v>47</v>
      </c>
      <c r="E701" s="238" t="s">
        <v>14</v>
      </c>
      <c r="F701" s="239">
        <v>37200</v>
      </c>
      <c r="G701" s="239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37" t="s">
        <v>47</v>
      </c>
      <c r="E702" s="238" t="s">
        <v>14</v>
      </c>
      <c r="F702" s="239">
        <v>37200</v>
      </c>
      <c r="G702" s="239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37" t="s">
        <v>47</v>
      </c>
      <c r="E703" s="238" t="s">
        <v>14</v>
      </c>
      <c r="F703" s="239">
        <v>37200</v>
      </c>
      <c r="G703" s="239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37" t="s">
        <v>47</v>
      </c>
      <c r="E704" s="238" t="s">
        <v>14</v>
      </c>
      <c r="F704" s="239">
        <v>326300</v>
      </c>
      <c r="G704" s="239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37" t="s">
        <v>47</v>
      </c>
      <c r="E705" s="238" t="s">
        <v>14</v>
      </c>
      <c r="F705" s="239">
        <v>78300</v>
      </c>
      <c r="G705" s="239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37" t="s">
        <v>47</v>
      </c>
      <c r="E706" s="238" t="s">
        <v>14</v>
      </c>
      <c r="F706" s="239">
        <v>78300</v>
      </c>
      <c r="G706" s="239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37" t="s">
        <v>47</v>
      </c>
      <c r="E707" s="238" t="s">
        <v>14</v>
      </c>
      <c r="F707" s="239">
        <v>74600</v>
      </c>
      <c r="G707" s="239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37" t="s">
        <v>47</v>
      </c>
      <c r="E708" s="238" t="s">
        <v>14</v>
      </c>
      <c r="F708" s="239">
        <v>51900</v>
      </c>
      <c r="G708" s="239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37" t="s">
        <v>47</v>
      </c>
      <c r="E709" s="238" t="s">
        <v>14</v>
      </c>
      <c r="F709" s="239">
        <v>51900</v>
      </c>
      <c r="G709" s="239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37" t="s">
        <v>47</v>
      </c>
      <c r="E710" s="238" t="s">
        <v>14</v>
      </c>
      <c r="F710" s="239">
        <v>75600</v>
      </c>
      <c r="G710" s="239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37" t="s">
        <v>47</v>
      </c>
      <c r="E711" s="238" t="s">
        <v>14</v>
      </c>
      <c r="F711" s="239">
        <v>75600</v>
      </c>
      <c r="G711" s="239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37" t="s">
        <v>47</v>
      </c>
      <c r="E712" s="238" t="s">
        <v>14</v>
      </c>
      <c r="F712" s="239">
        <v>66800</v>
      </c>
      <c r="G712" s="239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37" t="s">
        <v>47</v>
      </c>
      <c r="E713" s="238" t="s">
        <v>14</v>
      </c>
      <c r="F713" s="239">
        <v>62400</v>
      </c>
      <c r="G713" s="239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1498</v>
      </c>
      <c r="D714" s="237" t="s">
        <v>47</v>
      </c>
      <c r="E714" s="238" t="s">
        <v>14</v>
      </c>
      <c r="F714" s="239">
        <v>81300</v>
      </c>
      <c r="G714" s="239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1499</v>
      </c>
      <c r="D715" s="237" t="s">
        <v>47</v>
      </c>
      <c r="E715" s="238" t="s">
        <v>14</v>
      </c>
      <c r="F715" s="239">
        <v>94400</v>
      </c>
      <c r="G715" s="239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1500</v>
      </c>
      <c r="D716" s="237" t="s">
        <v>47</v>
      </c>
      <c r="E716" s="238" t="s">
        <v>14</v>
      </c>
      <c r="F716" s="239">
        <v>82500</v>
      </c>
      <c r="G716" s="239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1501</v>
      </c>
      <c r="D717" s="237" t="s">
        <v>47</v>
      </c>
      <c r="E717" s="238" t="s">
        <v>14</v>
      </c>
      <c r="F717" s="239">
        <v>109200</v>
      </c>
      <c r="G717" s="239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1502</v>
      </c>
      <c r="D718" s="237" t="s">
        <v>47</v>
      </c>
      <c r="E718" s="238" t="s">
        <v>14</v>
      </c>
      <c r="F718" s="239">
        <v>106900</v>
      </c>
      <c r="G718" s="239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1503</v>
      </c>
      <c r="D719" s="237" t="s">
        <v>47</v>
      </c>
      <c r="E719" s="238" t="s">
        <v>14</v>
      </c>
      <c r="F719" s="239">
        <v>104400</v>
      </c>
      <c r="G719" s="239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1504</v>
      </c>
      <c r="D720" s="237" t="s">
        <v>47</v>
      </c>
      <c r="E720" s="238" t="s">
        <v>14</v>
      </c>
      <c r="F720" s="239">
        <v>103500</v>
      </c>
      <c r="G720" s="239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1505</v>
      </c>
      <c r="D721" s="237" t="s">
        <v>47</v>
      </c>
      <c r="E721" s="238" t="s">
        <v>14</v>
      </c>
      <c r="F721" s="239">
        <v>111100</v>
      </c>
      <c r="G721" s="239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1506</v>
      </c>
      <c r="D722" s="237" t="s">
        <v>47</v>
      </c>
      <c r="E722" s="238" t="s">
        <v>14</v>
      </c>
      <c r="F722" s="239">
        <v>108700</v>
      </c>
      <c r="G722" s="239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1507</v>
      </c>
      <c r="D723" s="237" t="s">
        <v>47</v>
      </c>
      <c r="E723" s="238" t="s">
        <v>14</v>
      </c>
      <c r="F723" s="239">
        <v>218400</v>
      </c>
      <c r="G723" s="239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1508</v>
      </c>
      <c r="D724" s="237" t="s">
        <v>47</v>
      </c>
      <c r="E724" s="238" t="s">
        <v>14</v>
      </c>
      <c r="F724" s="239">
        <v>222500</v>
      </c>
      <c r="G724" s="239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1509</v>
      </c>
      <c r="D725" s="237" t="s">
        <v>47</v>
      </c>
      <c r="E725" s="238" t="s">
        <v>14</v>
      </c>
      <c r="F725" s="239">
        <v>173300</v>
      </c>
      <c r="G725" s="239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1510</v>
      </c>
      <c r="D726" s="237" t="s">
        <v>47</v>
      </c>
      <c r="E726" s="238" t="s">
        <v>14</v>
      </c>
      <c r="F726" s="239">
        <v>279500</v>
      </c>
      <c r="G726" s="239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1511</v>
      </c>
      <c r="D727" s="237" t="s">
        <v>47</v>
      </c>
      <c r="E727" s="238" t="s">
        <v>14</v>
      </c>
      <c r="F727" s="239">
        <v>89800</v>
      </c>
      <c r="G727" s="239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1512</v>
      </c>
      <c r="D728" s="237" t="s">
        <v>47</v>
      </c>
      <c r="E728" s="238" t="s">
        <v>14</v>
      </c>
      <c r="F728" s="239">
        <v>102600</v>
      </c>
      <c r="G728" s="239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1513</v>
      </c>
      <c r="D729" s="237" t="s">
        <v>47</v>
      </c>
      <c r="E729" s="238" t="s">
        <v>14</v>
      </c>
      <c r="F729" s="239">
        <v>109700</v>
      </c>
      <c r="G729" s="239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37" t="s">
        <v>48</v>
      </c>
      <c r="E730" s="238"/>
      <c r="F730" s="239"/>
      <c r="G730" s="239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37" t="s">
        <v>48</v>
      </c>
      <c r="E731" s="238"/>
      <c r="F731" s="239"/>
      <c r="G731" s="239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37" t="s">
        <v>47</v>
      </c>
      <c r="E732" s="238" t="s">
        <v>14</v>
      </c>
      <c r="F732" s="239">
        <v>71900</v>
      </c>
      <c r="G732" s="239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37" t="s">
        <v>47</v>
      </c>
      <c r="E733" s="238" t="s">
        <v>14</v>
      </c>
      <c r="F733" s="239">
        <v>64700</v>
      </c>
      <c r="G733" s="239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37" t="s">
        <v>47</v>
      </c>
      <c r="E734" s="238" t="s">
        <v>14</v>
      </c>
      <c r="F734" s="239">
        <v>88700</v>
      </c>
      <c r="G734" s="239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37" t="s">
        <v>47</v>
      </c>
      <c r="E735" s="238" t="s">
        <v>14</v>
      </c>
      <c r="F735" s="239">
        <v>92500</v>
      </c>
      <c r="G735" s="239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37" t="s">
        <v>47</v>
      </c>
      <c r="E736" s="238" t="s">
        <v>14</v>
      </c>
      <c r="F736" s="239">
        <v>119100</v>
      </c>
      <c r="G736" s="239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37" t="s">
        <v>47</v>
      </c>
      <c r="E737" s="238" t="s">
        <v>14</v>
      </c>
      <c r="F737" s="239">
        <v>202200</v>
      </c>
      <c r="G737" s="239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37" t="s">
        <v>48</v>
      </c>
      <c r="E738" s="238"/>
      <c r="F738" s="239"/>
      <c r="G738" s="239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37" t="s">
        <v>48</v>
      </c>
      <c r="E739" s="238"/>
      <c r="F739" s="239"/>
      <c r="G739" s="239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37" t="s">
        <v>47</v>
      </c>
      <c r="E740" s="238" t="s">
        <v>14</v>
      </c>
      <c r="F740" s="239">
        <v>83600</v>
      </c>
      <c r="G740" s="239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37" t="s">
        <v>47</v>
      </c>
      <c r="E741" s="238" t="s">
        <v>14</v>
      </c>
      <c r="F741" s="239">
        <v>83300</v>
      </c>
      <c r="G741" s="239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37" t="s">
        <v>47</v>
      </c>
      <c r="E742" s="238" t="s">
        <v>14</v>
      </c>
      <c r="F742" s="239">
        <v>83300</v>
      </c>
      <c r="G742" s="239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37" t="s">
        <v>47</v>
      </c>
      <c r="E743" s="238" t="s">
        <v>14</v>
      </c>
      <c r="F743" s="239">
        <v>88300</v>
      </c>
      <c r="G743" s="239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37" t="s">
        <v>47</v>
      </c>
      <c r="E744" s="238" t="s">
        <v>14</v>
      </c>
      <c r="F744" s="239">
        <v>93300</v>
      </c>
      <c r="G744" s="239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37" t="s">
        <v>47</v>
      </c>
      <c r="E745" s="238" t="s">
        <v>14</v>
      </c>
      <c r="F745" s="239">
        <v>81300</v>
      </c>
      <c r="G745" s="239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37" t="s">
        <v>47</v>
      </c>
      <c r="E746" s="238" t="s">
        <v>14</v>
      </c>
      <c r="F746" s="239">
        <v>84900</v>
      </c>
      <c r="G746" s="239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37" t="s">
        <v>47</v>
      </c>
      <c r="E747" s="238" t="s">
        <v>14</v>
      </c>
      <c r="F747" s="239">
        <v>94400</v>
      </c>
      <c r="G747" s="239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37" t="s">
        <v>47</v>
      </c>
      <c r="E748" s="238" t="s">
        <v>14</v>
      </c>
      <c r="F748" s="239">
        <v>89400</v>
      </c>
      <c r="G748" s="239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37" t="s">
        <v>47</v>
      </c>
      <c r="E749" s="238" t="s">
        <v>14</v>
      </c>
      <c r="F749" s="239">
        <v>87600</v>
      </c>
      <c r="G749" s="239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42" t="s">
        <v>1514</v>
      </c>
      <c r="D750" s="237" t="s">
        <v>47</v>
      </c>
      <c r="E750" s="238" t="s">
        <v>14</v>
      </c>
      <c r="F750" s="239">
        <v>87600</v>
      </c>
      <c r="G750" s="239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37" t="s">
        <v>47</v>
      </c>
      <c r="E751" s="238" t="s">
        <v>14</v>
      </c>
      <c r="F751" s="239">
        <v>111100</v>
      </c>
      <c r="G751" s="239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37" t="s">
        <v>47</v>
      </c>
      <c r="E752" s="238" t="s">
        <v>14</v>
      </c>
      <c r="F752" s="239">
        <v>102000</v>
      </c>
      <c r="G752" s="239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37" t="s">
        <v>47</v>
      </c>
      <c r="E753" s="238" t="s">
        <v>14</v>
      </c>
      <c r="F753" s="239">
        <v>82500</v>
      </c>
      <c r="G753" s="239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37" t="s">
        <v>47</v>
      </c>
      <c r="E754" s="238" t="s">
        <v>14</v>
      </c>
      <c r="F754" s="239">
        <v>106900</v>
      </c>
      <c r="G754" s="239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37" t="s">
        <v>47</v>
      </c>
      <c r="E755" s="238" t="s">
        <v>14</v>
      </c>
      <c r="F755" s="239">
        <v>109200</v>
      </c>
      <c r="G755" s="239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37" t="s">
        <v>47</v>
      </c>
      <c r="E756" s="238" t="s">
        <v>14</v>
      </c>
      <c r="F756" s="239">
        <v>96900</v>
      </c>
      <c r="G756" s="239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37" t="s">
        <v>47</v>
      </c>
      <c r="E757" s="238" t="s">
        <v>14</v>
      </c>
      <c r="F757" s="239">
        <v>107700</v>
      </c>
      <c r="G757" s="239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37" t="s">
        <v>47</v>
      </c>
      <c r="E758" s="238" t="s">
        <v>14</v>
      </c>
      <c r="F758" s="239">
        <v>104400</v>
      </c>
      <c r="G758" s="239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37" t="s">
        <v>47</v>
      </c>
      <c r="E759" s="238" t="s">
        <v>14</v>
      </c>
      <c r="F759" s="239">
        <v>194600</v>
      </c>
      <c r="G759" s="239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37" t="s">
        <v>47</v>
      </c>
      <c r="E760" s="238" t="s">
        <v>14</v>
      </c>
      <c r="F760" s="239">
        <v>106600</v>
      </c>
      <c r="G760" s="239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37" t="s">
        <v>47</v>
      </c>
      <c r="E761" s="238" t="s">
        <v>14</v>
      </c>
      <c r="F761" s="239">
        <v>113200</v>
      </c>
      <c r="G761" s="239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37" t="s">
        <v>47</v>
      </c>
      <c r="E762" s="238" t="s">
        <v>14</v>
      </c>
      <c r="F762" s="239">
        <v>133200</v>
      </c>
      <c r="G762" s="239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37" t="s">
        <v>47</v>
      </c>
      <c r="E763" s="238" t="s">
        <v>14</v>
      </c>
      <c r="F763" s="239">
        <v>113200</v>
      </c>
      <c r="G763" s="239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37" t="s">
        <v>47</v>
      </c>
      <c r="E764" s="238" t="s">
        <v>14</v>
      </c>
      <c r="F764" s="239">
        <v>103500</v>
      </c>
      <c r="G764" s="239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37" t="s">
        <v>47</v>
      </c>
      <c r="E765" s="238" t="s">
        <v>14</v>
      </c>
      <c r="F765" s="239">
        <v>108700</v>
      </c>
      <c r="G765" s="239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42" t="s">
        <v>1515</v>
      </c>
      <c r="D766" s="237" t="s">
        <v>47</v>
      </c>
      <c r="E766" s="238" t="s">
        <v>14</v>
      </c>
      <c r="F766" s="239">
        <v>111100</v>
      </c>
      <c r="G766" s="239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37" t="s">
        <v>47</v>
      </c>
      <c r="E767" s="238" t="s">
        <v>14</v>
      </c>
      <c r="F767" s="239">
        <v>214300</v>
      </c>
      <c r="G767" s="239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37" t="s">
        <v>47</v>
      </c>
      <c r="E768" s="238" t="s">
        <v>14</v>
      </c>
      <c r="F768" s="239">
        <v>197500</v>
      </c>
      <c r="G768" s="239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37" t="s">
        <v>47</v>
      </c>
      <c r="E769" s="238" t="s">
        <v>14</v>
      </c>
      <c r="F769" s="239">
        <v>219500</v>
      </c>
      <c r="G769" s="239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42" t="s">
        <v>1516</v>
      </c>
      <c r="D770" s="237" t="s">
        <v>47</v>
      </c>
      <c r="E770" s="238" t="s">
        <v>14</v>
      </c>
      <c r="F770" s="239">
        <v>197500</v>
      </c>
      <c r="G770" s="239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37" t="s">
        <v>47</v>
      </c>
      <c r="E771" s="238" t="s">
        <v>14</v>
      </c>
      <c r="F771" s="239">
        <v>218400</v>
      </c>
      <c r="G771" s="239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37" t="s">
        <v>47</v>
      </c>
      <c r="E772" s="238" t="s">
        <v>14</v>
      </c>
      <c r="F772" s="239">
        <v>222500</v>
      </c>
      <c r="G772" s="239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42" t="s">
        <v>1517</v>
      </c>
      <c r="D773" s="237" t="s">
        <v>47</v>
      </c>
      <c r="E773" s="238" t="s">
        <v>14</v>
      </c>
      <c r="F773" s="239">
        <v>173300</v>
      </c>
      <c r="G773" s="239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42" t="s">
        <v>1518</v>
      </c>
      <c r="D774" s="237" t="s">
        <v>47</v>
      </c>
      <c r="E774" s="238" t="s">
        <v>14</v>
      </c>
      <c r="F774" s="239">
        <v>279500</v>
      </c>
      <c r="G774" s="239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37" t="s">
        <v>47</v>
      </c>
      <c r="E775" s="238" t="s">
        <v>14</v>
      </c>
      <c r="F775" s="239">
        <v>93500</v>
      </c>
      <c r="G775" s="239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37" t="s">
        <v>47</v>
      </c>
      <c r="E776" s="238" t="s">
        <v>14</v>
      </c>
      <c r="F776" s="239">
        <v>93500</v>
      </c>
      <c r="G776" s="239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37" t="s">
        <v>47</v>
      </c>
      <c r="E777" s="238" t="s">
        <v>14</v>
      </c>
      <c r="F777" s="239">
        <v>89800</v>
      </c>
      <c r="G777" s="239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37" t="s">
        <v>47</v>
      </c>
      <c r="E778" s="238" t="s">
        <v>14</v>
      </c>
      <c r="F778" s="239">
        <v>113300</v>
      </c>
      <c r="G778" s="239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37" t="s">
        <v>47</v>
      </c>
      <c r="E779" s="238" t="s">
        <v>14</v>
      </c>
      <c r="F779" s="239">
        <v>113300</v>
      </c>
      <c r="G779" s="239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37" t="s">
        <v>47</v>
      </c>
      <c r="E780" s="238" t="s">
        <v>14</v>
      </c>
      <c r="F780" s="239">
        <v>102600</v>
      </c>
      <c r="G780" s="239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37" t="s">
        <v>47</v>
      </c>
      <c r="E781" s="238" t="s">
        <v>14</v>
      </c>
      <c r="F781" s="239">
        <v>114600</v>
      </c>
      <c r="G781" s="239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37" t="s">
        <v>47</v>
      </c>
      <c r="E782" s="238" t="s">
        <v>14</v>
      </c>
      <c r="F782" s="239">
        <v>118400</v>
      </c>
      <c r="G782" s="239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37" t="s">
        <v>47</v>
      </c>
      <c r="E783" s="238" t="s">
        <v>14</v>
      </c>
      <c r="F783" s="239">
        <v>109700</v>
      </c>
      <c r="G783" s="239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37" t="s">
        <v>48</v>
      </c>
      <c r="E784" s="238"/>
      <c r="F784" s="239"/>
      <c r="G784" s="239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37" t="s">
        <v>48</v>
      </c>
      <c r="E785" s="238"/>
      <c r="F785" s="239"/>
      <c r="G785" s="239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37" t="s">
        <v>47</v>
      </c>
      <c r="E786" s="238" t="s">
        <v>14</v>
      </c>
      <c r="F786" s="239">
        <v>166200</v>
      </c>
      <c r="G786" s="239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37" t="s">
        <v>47</v>
      </c>
      <c r="E787" s="238" t="s">
        <v>14</v>
      </c>
      <c r="F787" s="239">
        <v>169000</v>
      </c>
      <c r="G787" s="239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1519</v>
      </c>
      <c r="D788" s="237" t="s">
        <v>47</v>
      </c>
      <c r="E788" s="238" t="s">
        <v>14</v>
      </c>
      <c r="F788" s="239">
        <v>169000</v>
      </c>
      <c r="G788" s="239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37" t="s">
        <v>47</v>
      </c>
      <c r="E789" s="238" t="s">
        <v>14</v>
      </c>
      <c r="F789" s="239">
        <v>177200</v>
      </c>
      <c r="G789" s="239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37" t="s">
        <v>47</v>
      </c>
      <c r="E790" s="238" t="s">
        <v>14</v>
      </c>
      <c r="F790" s="239">
        <v>177200</v>
      </c>
      <c r="G790" s="239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37" t="s">
        <v>47</v>
      </c>
      <c r="E791" s="238" t="s">
        <v>14</v>
      </c>
      <c r="F791" s="239">
        <v>215500</v>
      </c>
      <c r="G791" s="239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37" t="s">
        <v>47</v>
      </c>
      <c r="E792" s="238" t="s">
        <v>14</v>
      </c>
      <c r="F792" s="239">
        <v>213100</v>
      </c>
      <c r="G792" s="239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37" t="s">
        <v>47</v>
      </c>
      <c r="E793" s="238" t="s">
        <v>14</v>
      </c>
      <c r="F793" s="239">
        <v>213100</v>
      </c>
      <c r="G793" s="239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1521</v>
      </c>
      <c r="D794" s="237" t="s">
        <v>47</v>
      </c>
      <c r="E794" s="238" t="s">
        <v>14</v>
      </c>
      <c r="F794" s="239">
        <v>213100</v>
      </c>
      <c r="G794" s="239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42" t="s">
        <v>1520</v>
      </c>
      <c r="D795" s="237" t="s">
        <v>47</v>
      </c>
      <c r="E795" s="238" t="s">
        <v>14</v>
      </c>
      <c r="F795" s="239">
        <v>213100</v>
      </c>
      <c r="G795" s="239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37" t="s">
        <v>47</v>
      </c>
      <c r="E796" s="238" t="s">
        <v>14</v>
      </c>
      <c r="F796" s="239">
        <v>218400</v>
      </c>
      <c r="G796" s="239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37" t="s">
        <v>47</v>
      </c>
      <c r="E797" s="238" t="s">
        <v>14</v>
      </c>
      <c r="F797" s="239">
        <v>253600</v>
      </c>
      <c r="G797" s="239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37" t="s">
        <v>47</v>
      </c>
      <c r="E798" s="238" t="s">
        <v>14</v>
      </c>
      <c r="F798" s="239">
        <v>404400</v>
      </c>
      <c r="G798" s="239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37" t="s">
        <v>47</v>
      </c>
      <c r="E799" s="238" t="s">
        <v>14</v>
      </c>
      <c r="F799" s="239">
        <v>404400</v>
      </c>
      <c r="G799" s="239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37" t="s">
        <v>48</v>
      </c>
      <c r="E800" s="238"/>
      <c r="F800" s="239"/>
      <c r="G800" s="239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37" t="s">
        <v>48</v>
      </c>
      <c r="E801" s="238"/>
      <c r="F801" s="239"/>
      <c r="G801" s="239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37" t="s">
        <v>47</v>
      </c>
      <c r="E802" s="238" t="s">
        <v>14</v>
      </c>
      <c r="F802" s="239">
        <v>36000</v>
      </c>
      <c r="G802" s="239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37" t="s">
        <v>47</v>
      </c>
      <c r="E803" s="238" t="s">
        <v>14</v>
      </c>
      <c r="F803" s="239">
        <v>48100</v>
      </c>
      <c r="G803" s="239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37" t="s">
        <v>47</v>
      </c>
      <c r="E804" s="238" t="s">
        <v>14</v>
      </c>
      <c r="F804" s="239">
        <v>55300</v>
      </c>
      <c r="G804" s="239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37" t="s">
        <v>47</v>
      </c>
      <c r="E805" s="238" t="s">
        <v>14</v>
      </c>
      <c r="F805" s="239">
        <v>51500</v>
      </c>
      <c r="G805" s="239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37" t="s">
        <v>47</v>
      </c>
      <c r="E806" s="238" t="s">
        <v>14</v>
      </c>
      <c r="F806" s="239">
        <v>67900</v>
      </c>
      <c r="G806" s="239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37" t="s">
        <v>47</v>
      </c>
      <c r="E807" s="238" t="s">
        <v>14</v>
      </c>
      <c r="F807" s="239">
        <v>56700</v>
      </c>
      <c r="G807" s="239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37" t="s">
        <v>47</v>
      </c>
      <c r="E808" s="238" t="s">
        <v>14</v>
      </c>
      <c r="F808" s="239">
        <v>596900</v>
      </c>
      <c r="G808" s="239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37" t="s">
        <v>47</v>
      </c>
      <c r="E809" s="238" t="s">
        <v>14</v>
      </c>
      <c r="F809" s="239">
        <v>401500</v>
      </c>
      <c r="G809" s="239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37" t="s">
        <v>48</v>
      </c>
      <c r="E810" s="238"/>
      <c r="F810" s="239"/>
      <c r="G810" s="239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37" t="s">
        <v>48</v>
      </c>
      <c r="E811" s="238"/>
      <c r="F811" s="239"/>
      <c r="G811" s="239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37" t="s">
        <v>47</v>
      </c>
      <c r="E812" s="238" t="s">
        <v>14</v>
      </c>
      <c r="F812" s="239">
        <v>56400</v>
      </c>
      <c r="G812" s="239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37" t="s">
        <v>47</v>
      </c>
      <c r="E813" s="238" t="s">
        <v>14</v>
      </c>
      <c r="F813" s="239">
        <v>65400</v>
      </c>
      <c r="G813" s="239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37" t="s">
        <v>47</v>
      </c>
      <c r="E814" s="238" t="s">
        <v>14</v>
      </c>
      <c r="F814" s="239">
        <v>13600</v>
      </c>
      <c r="G814" s="239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37" t="s">
        <v>47</v>
      </c>
      <c r="E815" s="238" t="s">
        <v>14</v>
      </c>
      <c r="F815" s="239">
        <v>17800</v>
      </c>
      <c r="G815" s="239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37" t="s">
        <v>47</v>
      </c>
      <c r="E816" s="238" t="s">
        <v>14</v>
      </c>
      <c r="F816" s="239">
        <v>173100</v>
      </c>
      <c r="G816" s="239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37" t="s">
        <v>47</v>
      </c>
      <c r="E817" s="238" t="s">
        <v>14</v>
      </c>
      <c r="F817" s="239">
        <v>1539900</v>
      </c>
      <c r="G817" s="239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37" t="s">
        <v>47</v>
      </c>
      <c r="E818" s="238" t="s">
        <v>14</v>
      </c>
      <c r="F818" s="239">
        <v>26200</v>
      </c>
      <c r="G818" s="239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37" t="s">
        <v>47</v>
      </c>
      <c r="E819" s="238" t="s">
        <v>14</v>
      </c>
      <c r="F819" s="239">
        <v>22300</v>
      </c>
      <c r="G819" s="239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37" t="s">
        <v>47</v>
      </c>
      <c r="E820" s="238" t="s">
        <v>14</v>
      </c>
      <c r="F820" s="239">
        <v>26200</v>
      </c>
      <c r="G820" s="239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37" t="s">
        <v>47</v>
      </c>
      <c r="E821" s="238" t="s">
        <v>14</v>
      </c>
      <c r="F821" s="239">
        <v>26200</v>
      </c>
      <c r="G821" s="239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37" t="s">
        <v>47</v>
      </c>
      <c r="E822" s="238" t="s">
        <v>14</v>
      </c>
      <c r="F822" s="239">
        <v>58400</v>
      </c>
      <c r="G822" s="239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37" t="s">
        <v>47</v>
      </c>
      <c r="E823" s="238" t="s">
        <v>14</v>
      </c>
      <c r="F823" s="239">
        <v>45900</v>
      </c>
      <c r="G823" s="239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37" t="s">
        <v>47</v>
      </c>
      <c r="E824" s="238" t="s">
        <v>14</v>
      </c>
      <c r="F824" s="239">
        <v>58400</v>
      </c>
      <c r="G824" s="239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37" t="s">
        <v>47</v>
      </c>
      <c r="E825" s="238" t="s">
        <v>14</v>
      </c>
      <c r="F825" s="239">
        <v>58400</v>
      </c>
      <c r="G825" s="239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37" t="s">
        <v>47</v>
      </c>
      <c r="E826" s="238" t="s">
        <v>14</v>
      </c>
      <c r="F826" s="239">
        <v>45900</v>
      </c>
      <c r="G826" s="239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37" t="s">
        <v>47</v>
      </c>
      <c r="E827" s="238" t="s">
        <v>14</v>
      </c>
      <c r="F827" s="239">
        <v>43100</v>
      </c>
      <c r="G827" s="239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37" t="s">
        <v>47</v>
      </c>
      <c r="E828" s="238" t="s">
        <v>14</v>
      </c>
      <c r="F828" s="239">
        <v>57400</v>
      </c>
      <c r="G828" s="239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37" t="s">
        <v>47</v>
      </c>
      <c r="E829" s="238" t="s">
        <v>14</v>
      </c>
      <c r="F829" s="239">
        <v>45900</v>
      </c>
      <c r="G829" s="239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37" t="s">
        <v>47</v>
      </c>
      <c r="E830" s="238" t="s">
        <v>14</v>
      </c>
      <c r="F830" s="239">
        <v>3843100</v>
      </c>
      <c r="G830" s="239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37" t="s">
        <v>47</v>
      </c>
      <c r="E831" s="238" t="s">
        <v>14</v>
      </c>
      <c r="F831" s="239">
        <v>39700</v>
      </c>
      <c r="G831" s="239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37" t="s">
        <v>47</v>
      </c>
      <c r="E832" s="238" t="s">
        <v>14</v>
      </c>
      <c r="F832" s="239">
        <v>58000</v>
      </c>
      <c r="G832" s="239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37" t="s">
        <v>47</v>
      </c>
      <c r="E833" s="238" t="s">
        <v>14</v>
      </c>
      <c r="F833" s="239">
        <v>31300</v>
      </c>
      <c r="G833" s="239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37" t="s">
        <v>47</v>
      </c>
      <c r="E834" s="238" t="s">
        <v>14</v>
      </c>
      <c r="F834" s="239">
        <v>45600</v>
      </c>
      <c r="G834" s="239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37" t="s">
        <v>47</v>
      </c>
      <c r="E835" s="238" t="s">
        <v>14</v>
      </c>
      <c r="F835" s="239">
        <v>36600</v>
      </c>
      <c r="G835" s="239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37" t="s">
        <v>47</v>
      </c>
      <c r="E836" s="238" t="s">
        <v>14</v>
      </c>
      <c r="F836" s="239">
        <v>36600</v>
      </c>
      <c r="G836" s="239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37" t="s">
        <v>47</v>
      </c>
      <c r="E837" s="238" t="s">
        <v>14</v>
      </c>
      <c r="F837" s="239">
        <v>36600</v>
      </c>
      <c r="G837" s="239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37" t="s">
        <v>47</v>
      </c>
      <c r="E838" s="238" t="s">
        <v>14</v>
      </c>
      <c r="F838" s="239">
        <v>50900</v>
      </c>
      <c r="G838" s="239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37" t="s">
        <v>47</v>
      </c>
      <c r="E839" s="238" t="s">
        <v>14</v>
      </c>
      <c r="F839" s="239">
        <v>50900</v>
      </c>
      <c r="G839" s="239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37" t="s">
        <v>47</v>
      </c>
      <c r="E840" s="238" t="s">
        <v>14</v>
      </c>
      <c r="F840" s="239">
        <v>50900</v>
      </c>
      <c r="G840" s="239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37" t="s">
        <v>47</v>
      </c>
      <c r="E841" s="238" t="s">
        <v>14</v>
      </c>
      <c r="F841" s="239">
        <v>142600</v>
      </c>
      <c r="G841" s="239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37" t="s">
        <v>47</v>
      </c>
      <c r="E842" s="238" t="s">
        <v>14</v>
      </c>
      <c r="F842" s="239">
        <v>142600</v>
      </c>
      <c r="G842" s="239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37" t="s">
        <v>47</v>
      </c>
      <c r="E843" s="238" t="s">
        <v>14</v>
      </c>
      <c r="F843" s="239">
        <v>54400</v>
      </c>
      <c r="G843" s="239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37" t="s">
        <v>47</v>
      </c>
      <c r="E844" s="238" t="s">
        <v>14</v>
      </c>
      <c r="F844" s="239">
        <v>50700</v>
      </c>
      <c r="G844" s="239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37" t="s">
        <v>47</v>
      </c>
      <c r="E845" s="238" t="s">
        <v>14</v>
      </c>
      <c r="F845" s="239">
        <v>50700</v>
      </c>
      <c r="G845" s="239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37" t="s">
        <v>47</v>
      </c>
      <c r="E846" s="238" t="s">
        <v>14</v>
      </c>
      <c r="F846" s="239">
        <v>762100</v>
      </c>
      <c r="G846" s="239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37" t="s">
        <v>47</v>
      </c>
      <c r="E847" s="238" t="s">
        <v>14</v>
      </c>
      <c r="F847" s="239">
        <v>13000</v>
      </c>
      <c r="G847" s="239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37" t="s">
        <v>47</v>
      </c>
      <c r="E848" s="238" t="s">
        <v>14</v>
      </c>
      <c r="F848" s="239">
        <v>614700</v>
      </c>
      <c r="G848" s="239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37" t="s">
        <v>47</v>
      </c>
      <c r="E849" s="238" t="s">
        <v>14</v>
      </c>
      <c r="F849" s="239">
        <v>829000</v>
      </c>
      <c r="G849" s="239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37" t="s">
        <v>47</v>
      </c>
      <c r="E850" s="238" t="s">
        <v>14</v>
      </c>
      <c r="F850" s="239">
        <v>179200</v>
      </c>
      <c r="G850" s="239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37" t="s">
        <v>47</v>
      </c>
      <c r="E851" s="238" t="s">
        <v>473</v>
      </c>
      <c r="F851" s="239">
        <v>14370.766666666666</v>
      </c>
      <c r="G851" s="239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37" t="s">
        <v>48</v>
      </c>
      <c r="E852" s="238"/>
      <c r="F852" s="239"/>
      <c r="G852" s="239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37" t="s">
        <v>48</v>
      </c>
      <c r="E853" s="238"/>
      <c r="F853" s="239"/>
      <c r="G853" s="239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37" t="s">
        <v>47</v>
      </c>
      <c r="E854" s="238" t="s">
        <v>14</v>
      </c>
      <c r="F854" s="239">
        <v>1568200</v>
      </c>
      <c r="G854" s="239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37" t="s">
        <v>47</v>
      </c>
      <c r="E855" s="238" t="s">
        <v>14</v>
      </c>
      <c r="F855" s="239">
        <v>3467100</v>
      </c>
      <c r="G855" s="239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37" t="s">
        <v>47</v>
      </c>
      <c r="E856" s="238" t="s">
        <v>14</v>
      </c>
      <c r="F856" s="239">
        <v>3467100</v>
      </c>
      <c r="G856" s="239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37" t="s">
        <v>47</v>
      </c>
      <c r="E857" s="238" t="s">
        <v>14</v>
      </c>
      <c r="F857" s="239">
        <v>1515700</v>
      </c>
      <c r="G857" s="239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37"/>
      <c r="E858" s="238"/>
      <c r="F858" s="239"/>
      <c r="G858" s="239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37" t="s">
        <v>48</v>
      </c>
      <c r="E859" s="238"/>
      <c r="F859" s="239"/>
      <c r="G859" s="239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37" t="s">
        <v>47</v>
      </c>
      <c r="E860" s="238" t="s">
        <v>297</v>
      </c>
      <c r="F860" s="239">
        <v>475700</v>
      </c>
      <c r="G860" s="239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37" t="s">
        <v>47</v>
      </c>
      <c r="E861" s="238" t="s">
        <v>297</v>
      </c>
      <c r="F861" s="239">
        <v>475700</v>
      </c>
      <c r="G861" s="239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37" t="s">
        <v>47</v>
      </c>
      <c r="E862" s="238" t="s">
        <v>297</v>
      </c>
      <c r="F862" s="239">
        <v>371300</v>
      </c>
      <c r="G862" s="239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37" t="s">
        <v>47</v>
      </c>
      <c r="E863" s="238" t="s">
        <v>297</v>
      </c>
      <c r="F863" s="239">
        <v>351700</v>
      </c>
      <c r="G863" s="239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37" t="s">
        <v>47</v>
      </c>
      <c r="E864" s="238" t="s">
        <v>297</v>
      </c>
      <c r="F864" s="239">
        <v>300100</v>
      </c>
      <c r="G864" s="239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37" t="s">
        <v>47</v>
      </c>
      <c r="E865" s="238" t="s">
        <v>297</v>
      </c>
      <c r="F865" s="239">
        <v>290900</v>
      </c>
      <c r="G865" s="239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37" t="s">
        <v>47</v>
      </c>
      <c r="E866" s="238" t="s">
        <v>297</v>
      </c>
      <c r="F866" s="239">
        <v>290600</v>
      </c>
      <c r="G866" s="239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37" t="s">
        <v>47</v>
      </c>
      <c r="E867" s="238" t="s">
        <v>297</v>
      </c>
      <c r="F867" s="239">
        <v>247000</v>
      </c>
      <c r="G867" s="239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37" t="s">
        <v>47</v>
      </c>
      <c r="E868" s="238" t="s">
        <v>297</v>
      </c>
      <c r="F868" s="239">
        <v>276000</v>
      </c>
      <c r="G868" s="239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37" t="s">
        <v>47</v>
      </c>
      <c r="E869" s="238" t="s">
        <v>297</v>
      </c>
      <c r="F869" s="239">
        <v>268100</v>
      </c>
      <c r="G869" s="239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37" t="s">
        <v>47</v>
      </c>
      <c r="E870" s="238" t="s">
        <v>297</v>
      </c>
      <c r="F870" s="239">
        <v>222400</v>
      </c>
      <c r="G870" s="239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37" t="s">
        <v>47</v>
      </c>
      <c r="E871" s="238" t="s">
        <v>297</v>
      </c>
      <c r="F871" s="239">
        <v>222400</v>
      </c>
      <c r="G871" s="239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37" t="s">
        <v>47</v>
      </c>
      <c r="E872" s="238" t="s">
        <v>297</v>
      </c>
      <c r="F872" s="239">
        <v>197300</v>
      </c>
      <c r="G872" s="239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37" t="s">
        <v>47</v>
      </c>
      <c r="E873" s="238" t="s">
        <v>297</v>
      </c>
      <c r="F873" s="239">
        <v>149200</v>
      </c>
      <c r="G873" s="239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37" t="s">
        <v>47</v>
      </c>
      <c r="E874" s="238" t="s">
        <v>297</v>
      </c>
      <c r="F874" s="239">
        <v>390200</v>
      </c>
      <c r="G874" s="239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37" t="s">
        <v>47</v>
      </c>
      <c r="E875" s="238" t="s">
        <v>297</v>
      </c>
      <c r="F875" s="239">
        <v>307600</v>
      </c>
      <c r="G875" s="239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37" t="s">
        <v>47</v>
      </c>
      <c r="E876" s="238" t="s">
        <v>297</v>
      </c>
      <c r="F876" s="239">
        <v>261600</v>
      </c>
      <c r="G876" s="239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37" t="s">
        <v>47</v>
      </c>
      <c r="E877" s="238" t="s">
        <v>297</v>
      </c>
      <c r="F877" s="239">
        <v>198700</v>
      </c>
      <c r="G877" s="239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37" t="s">
        <v>47</v>
      </c>
      <c r="E878" s="238" t="s">
        <v>297</v>
      </c>
      <c r="F878" s="239">
        <v>272600</v>
      </c>
      <c r="G878" s="239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37" t="s">
        <v>47</v>
      </c>
      <c r="E879" s="238" t="s">
        <v>297</v>
      </c>
      <c r="F879" s="239">
        <v>243400</v>
      </c>
      <c r="G879" s="239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37" t="s">
        <v>47</v>
      </c>
      <c r="E880" s="238" t="s">
        <v>297</v>
      </c>
      <c r="F880" s="239">
        <v>179300</v>
      </c>
      <c r="G880" s="239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37" t="s">
        <v>47</v>
      </c>
      <c r="E881" s="238" t="s">
        <v>297</v>
      </c>
      <c r="F881" s="239">
        <v>151900</v>
      </c>
      <c r="G881" s="239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37" t="s">
        <v>47</v>
      </c>
      <c r="E882" s="238" t="s">
        <v>297</v>
      </c>
      <c r="F882" s="239">
        <v>136485.10978061482</v>
      </c>
      <c r="G882" s="239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37" t="s">
        <v>47</v>
      </c>
      <c r="E883" s="238" t="s">
        <v>297</v>
      </c>
      <c r="F883" s="239">
        <v>125481.16630030893</v>
      </c>
      <c r="G883" s="239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37" t="s">
        <v>47</v>
      </c>
      <c r="E884" s="238" t="s">
        <v>297</v>
      </c>
      <c r="F884" s="239">
        <v>115200</v>
      </c>
      <c r="G884" s="239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37" t="s">
        <v>47</v>
      </c>
      <c r="E885" s="238" t="s">
        <v>297</v>
      </c>
      <c r="F885" s="239">
        <v>115000</v>
      </c>
      <c r="G885" s="239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37" t="s">
        <v>47</v>
      </c>
      <c r="E886" s="238" t="s">
        <v>297</v>
      </c>
      <c r="F886" s="239">
        <v>101800</v>
      </c>
      <c r="G886" s="239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37" t="s">
        <v>47</v>
      </c>
      <c r="E887" s="238" t="s">
        <v>297</v>
      </c>
      <c r="F887" s="239">
        <v>523270.00000000006</v>
      </c>
      <c r="G887" s="239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37" t="s">
        <v>47</v>
      </c>
      <c r="E888" s="238" t="s">
        <v>297</v>
      </c>
      <c r="F888" s="239">
        <v>523270.00000000006</v>
      </c>
      <c r="G888" s="239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37" t="s">
        <v>47</v>
      </c>
      <c r="E889" s="238" t="s">
        <v>297</v>
      </c>
      <c r="F889" s="239">
        <v>408430.00000000006</v>
      </c>
      <c r="G889" s="239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37" t="s">
        <v>47</v>
      </c>
      <c r="E890" s="238" t="s">
        <v>297</v>
      </c>
      <c r="F890" s="239">
        <v>386870.00000000006</v>
      </c>
      <c r="G890" s="239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37" t="s">
        <v>47</v>
      </c>
      <c r="E891" s="238" t="s">
        <v>297</v>
      </c>
      <c r="F891" s="239">
        <v>330110</v>
      </c>
      <c r="G891" s="239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37" t="s">
        <v>47</v>
      </c>
      <c r="E892" s="238" t="s">
        <v>297</v>
      </c>
      <c r="F892" s="239">
        <v>319990</v>
      </c>
      <c r="G892" s="239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37" t="s">
        <v>47</v>
      </c>
      <c r="E893" s="238" t="s">
        <v>297</v>
      </c>
      <c r="F893" s="239">
        <v>319660</v>
      </c>
      <c r="G893" s="239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37" t="s">
        <v>47</v>
      </c>
      <c r="E894" s="238" t="s">
        <v>297</v>
      </c>
      <c r="F894" s="239">
        <v>271700</v>
      </c>
      <c r="G894" s="239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37" t="s">
        <v>47</v>
      </c>
      <c r="E895" s="238" t="s">
        <v>297</v>
      </c>
      <c r="F895" s="239">
        <v>303600</v>
      </c>
      <c r="G895" s="239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37" t="s">
        <v>47</v>
      </c>
      <c r="E896" s="238" t="s">
        <v>297</v>
      </c>
      <c r="F896" s="239">
        <v>294910</v>
      </c>
      <c r="G896" s="239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37" t="s">
        <v>47</v>
      </c>
      <c r="E897" s="238" t="s">
        <v>297</v>
      </c>
      <c r="F897" s="239">
        <v>244640.00000000003</v>
      </c>
      <c r="G897" s="239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37" t="s">
        <v>47</v>
      </c>
      <c r="E898" s="238" t="s">
        <v>297</v>
      </c>
      <c r="F898" s="239">
        <v>244640.00000000003</v>
      </c>
      <c r="G898" s="239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37" t="s">
        <v>47</v>
      </c>
      <c r="E899" s="238" t="s">
        <v>297</v>
      </c>
      <c r="F899" s="239">
        <v>217030.00000000003</v>
      </c>
      <c r="G899" s="239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37" t="s">
        <v>47</v>
      </c>
      <c r="E900" s="238" t="s">
        <v>297</v>
      </c>
      <c r="F900" s="239">
        <v>164120</v>
      </c>
      <c r="G900" s="239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37" t="s">
        <v>47</v>
      </c>
      <c r="E901" s="238" t="s">
        <v>297</v>
      </c>
      <c r="F901" s="239">
        <v>429220.00000000006</v>
      </c>
      <c r="G901" s="239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37" t="s">
        <v>47</v>
      </c>
      <c r="E902" s="238" t="s">
        <v>297</v>
      </c>
      <c r="F902" s="239">
        <v>338360</v>
      </c>
      <c r="G902" s="239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37" t="s">
        <v>47</v>
      </c>
      <c r="E903" s="238" t="s">
        <v>297</v>
      </c>
      <c r="F903" s="239">
        <v>287760</v>
      </c>
      <c r="G903" s="239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37" t="s">
        <v>47</v>
      </c>
      <c r="E904" s="238" t="s">
        <v>297</v>
      </c>
      <c r="F904" s="239">
        <v>218570.00000000003</v>
      </c>
      <c r="G904" s="239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37" t="s">
        <v>47</v>
      </c>
      <c r="E905" s="238" t="s">
        <v>297</v>
      </c>
      <c r="F905" s="239">
        <v>299860</v>
      </c>
      <c r="G905" s="239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37" t="s">
        <v>47</v>
      </c>
      <c r="E906" s="238" t="s">
        <v>297</v>
      </c>
      <c r="F906" s="239">
        <v>267740</v>
      </c>
      <c r="G906" s="239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37" t="s">
        <v>47</v>
      </c>
      <c r="E907" s="238" t="s">
        <v>297</v>
      </c>
      <c r="F907" s="239">
        <v>197230.00000000003</v>
      </c>
      <c r="G907" s="239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37" t="s">
        <v>47</v>
      </c>
      <c r="E908" s="238" t="s">
        <v>297</v>
      </c>
      <c r="F908" s="239">
        <v>167090</v>
      </c>
      <c r="G908" s="239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37" t="s">
        <v>47</v>
      </c>
      <c r="E909" s="238" t="s">
        <v>297</v>
      </c>
      <c r="F909" s="239">
        <v>150133.62075867632</v>
      </c>
      <c r="G909" s="239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37" t="s">
        <v>47</v>
      </c>
      <c r="E910" s="238" t="s">
        <v>297</v>
      </c>
      <c r="F910" s="239">
        <v>138029.28293033983</v>
      </c>
      <c r="G910" s="239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37" t="s">
        <v>47</v>
      </c>
      <c r="E911" s="238" t="s">
        <v>297</v>
      </c>
      <c r="F911" s="239">
        <v>126720.00000000001</v>
      </c>
      <c r="G911" s="239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37" t="s">
        <v>47</v>
      </c>
      <c r="E912" s="238" t="s">
        <v>297</v>
      </c>
      <c r="F912" s="239">
        <v>126500.00000000001</v>
      </c>
      <c r="G912" s="239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37" t="s">
        <v>47</v>
      </c>
      <c r="E913" s="238" t="s">
        <v>297</v>
      </c>
      <c r="F913" s="239">
        <v>111980.00000000001</v>
      </c>
      <c r="G913" s="239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1603</v>
      </c>
      <c r="D914" s="237" t="s">
        <v>47</v>
      </c>
      <c r="E914" s="238" t="s">
        <v>297</v>
      </c>
      <c r="F914" s="239">
        <v>382439</v>
      </c>
      <c r="G914" s="239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37" t="s">
        <v>47</v>
      </c>
      <c r="E915" s="238" t="s">
        <v>297</v>
      </c>
      <c r="F915" s="239">
        <v>662141.63144094404</v>
      </c>
      <c r="G915" s="239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37" t="s">
        <v>48</v>
      </c>
      <c r="E916" s="238"/>
      <c r="F916" s="239"/>
      <c r="G916" s="239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37" t="s">
        <v>48</v>
      </c>
      <c r="E917" s="238"/>
      <c r="F917" s="239"/>
      <c r="G917" s="239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37" t="s">
        <v>47</v>
      </c>
      <c r="E918" s="238" t="s">
        <v>297</v>
      </c>
      <c r="F918" s="239">
        <v>285500</v>
      </c>
      <c r="G918" s="239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37" t="s">
        <v>47</v>
      </c>
      <c r="E919" s="238" t="s">
        <v>297</v>
      </c>
      <c r="F919" s="239">
        <v>240000</v>
      </c>
      <c r="G919" s="239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37" t="s">
        <v>47</v>
      </c>
      <c r="E920" s="238" t="s">
        <v>297</v>
      </c>
      <c r="F920" s="239">
        <v>220800</v>
      </c>
      <c r="G920" s="239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37" t="s">
        <v>47</v>
      </c>
      <c r="E921" s="238" t="s">
        <v>297</v>
      </c>
      <c r="F921" s="239">
        <v>164300</v>
      </c>
      <c r="G921" s="239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37" t="s">
        <v>47</v>
      </c>
      <c r="E922" s="238" t="s">
        <v>297</v>
      </c>
      <c r="F922" s="239">
        <v>111700</v>
      </c>
      <c r="G922" s="239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37" t="s">
        <v>47</v>
      </c>
      <c r="E923" s="238" t="s">
        <v>297</v>
      </c>
      <c r="F923" s="239">
        <v>223500</v>
      </c>
      <c r="G923" s="239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37" t="s">
        <v>47</v>
      </c>
      <c r="E924" s="238" t="s">
        <v>297</v>
      </c>
      <c r="F924" s="239">
        <v>179000</v>
      </c>
      <c r="G924" s="239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37" t="s">
        <v>48</v>
      </c>
      <c r="E925" s="238"/>
      <c r="F925" s="239"/>
      <c r="G925" s="239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37" t="s">
        <v>48</v>
      </c>
      <c r="E926" s="238"/>
      <c r="F926" s="239"/>
      <c r="G926" s="239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37" t="s">
        <v>47</v>
      </c>
      <c r="E927" s="238" t="s">
        <v>1102</v>
      </c>
      <c r="F927" s="239">
        <v>9514000</v>
      </c>
      <c r="G927" s="239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37" t="s">
        <v>47</v>
      </c>
      <c r="E928" s="238" t="s">
        <v>1102</v>
      </c>
      <c r="F928" s="239">
        <v>9514000</v>
      </c>
      <c r="G928" s="239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37" t="s">
        <v>47</v>
      </c>
      <c r="E929" s="238" t="s">
        <v>1102</v>
      </c>
      <c r="F929" s="239">
        <v>7426000</v>
      </c>
      <c r="G929" s="239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37" t="s">
        <v>47</v>
      </c>
      <c r="E930" s="238" t="s">
        <v>1102</v>
      </c>
      <c r="F930" s="239">
        <v>7034000</v>
      </c>
      <c r="G930" s="239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37" t="s">
        <v>47</v>
      </c>
      <c r="E931" s="238" t="s">
        <v>1102</v>
      </c>
      <c r="F931" s="239">
        <v>6002000</v>
      </c>
      <c r="G931" s="239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37" t="s">
        <v>47</v>
      </c>
      <c r="E932" s="238" t="s">
        <v>1102</v>
      </c>
      <c r="F932" s="239">
        <v>5818000</v>
      </c>
      <c r="G932" s="239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37" t="s">
        <v>47</v>
      </c>
      <c r="E933" s="238" t="s">
        <v>1102</v>
      </c>
      <c r="F933" s="239">
        <v>5812000</v>
      </c>
      <c r="G933" s="239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37" t="s">
        <v>47</v>
      </c>
      <c r="E934" s="238" t="s">
        <v>1102</v>
      </c>
      <c r="F934" s="239">
        <v>4940000</v>
      </c>
      <c r="G934" s="239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37" t="s">
        <v>47</v>
      </c>
      <c r="E935" s="238" t="s">
        <v>1102</v>
      </c>
      <c r="F935" s="239">
        <v>5520000</v>
      </c>
      <c r="G935" s="239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37" t="s">
        <v>47</v>
      </c>
      <c r="E936" s="238" t="s">
        <v>1102</v>
      </c>
      <c r="F936" s="239">
        <v>5362000</v>
      </c>
      <c r="G936" s="239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37" t="s">
        <v>47</v>
      </c>
      <c r="E937" s="238" t="s">
        <v>1102</v>
      </c>
      <c r="F937" s="239">
        <v>4448000</v>
      </c>
      <c r="G937" s="239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37" t="s">
        <v>47</v>
      </c>
      <c r="E938" s="238" t="s">
        <v>1102</v>
      </c>
      <c r="F938" s="239">
        <v>4448000</v>
      </c>
      <c r="G938" s="239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37" t="s">
        <v>47</v>
      </c>
      <c r="E939" s="238" t="s">
        <v>1102</v>
      </c>
      <c r="F939" s="239">
        <v>3946000</v>
      </c>
      <c r="G939" s="239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37" t="s">
        <v>47</v>
      </c>
      <c r="E940" s="238" t="s">
        <v>1102</v>
      </c>
      <c r="F940" s="239">
        <v>2984000</v>
      </c>
      <c r="G940" s="239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37" t="s">
        <v>47</v>
      </c>
      <c r="E941" s="238" t="s">
        <v>1102</v>
      </c>
      <c r="F941" s="239">
        <v>7804000</v>
      </c>
      <c r="G941" s="239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37" t="s">
        <v>47</v>
      </c>
      <c r="E942" s="238" t="s">
        <v>1102</v>
      </c>
      <c r="F942" s="239">
        <v>6152000</v>
      </c>
      <c r="G942" s="239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37" t="s">
        <v>47</v>
      </c>
      <c r="E943" s="238" t="s">
        <v>1102</v>
      </c>
      <c r="F943" s="239">
        <v>5232000</v>
      </c>
      <c r="G943" s="239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37" t="s">
        <v>47</v>
      </c>
      <c r="E944" s="238" t="s">
        <v>1102</v>
      </c>
      <c r="F944" s="239">
        <v>3974000</v>
      </c>
      <c r="G944" s="239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37" t="s">
        <v>47</v>
      </c>
      <c r="E945" s="238" t="s">
        <v>1102</v>
      </c>
      <c r="F945" s="239">
        <v>5452000</v>
      </c>
      <c r="G945" s="239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37" t="s">
        <v>47</v>
      </c>
      <c r="E946" s="238" t="s">
        <v>1102</v>
      </c>
      <c r="F946" s="239">
        <v>4868000</v>
      </c>
      <c r="G946" s="239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37" t="s">
        <v>47</v>
      </c>
      <c r="E947" s="238" t="s">
        <v>1102</v>
      </c>
      <c r="F947" s="239">
        <v>3586000</v>
      </c>
      <c r="G947" s="239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37" t="s">
        <v>47</v>
      </c>
      <c r="E948" s="238" t="s">
        <v>1102</v>
      </c>
      <c r="F948" s="239">
        <v>3038000</v>
      </c>
      <c r="G948" s="239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37" t="s">
        <v>47</v>
      </c>
      <c r="E949" s="238" t="s">
        <v>1102</v>
      </c>
      <c r="F949" s="239">
        <v>2729702.1956122965</v>
      </c>
      <c r="G949" s="239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37" t="s">
        <v>47</v>
      </c>
      <c r="E950" s="238" t="s">
        <v>1102</v>
      </c>
      <c r="F950" s="239">
        <v>2509623.3260061787</v>
      </c>
      <c r="G950" s="239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37" t="s">
        <v>47</v>
      </c>
      <c r="E951" s="238" t="s">
        <v>1102</v>
      </c>
      <c r="F951" s="239">
        <v>2304000</v>
      </c>
      <c r="G951" s="239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37" t="s">
        <v>47</v>
      </c>
      <c r="E952" s="238" t="s">
        <v>1102</v>
      </c>
      <c r="F952" s="239">
        <v>2300000</v>
      </c>
      <c r="G952" s="239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37" t="s">
        <v>47</v>
      </c>
      <c r="E953" s="238" t="s">
        <v>1102</v>
      </c>
      <c r="F953" s="239">
        <v>2036000</v>
      </c>
      <c r="G953" s="239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37" t="s">
        <v>47</v>
      </c>
      <c r="E954" s="238" t="s">
        <v>1102</v>
      </c>
      <c r="F954" s="239">
        <v>10465400.000000002</v>
      </c>
      <c r="G954" s="239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37" t="s">
        <v>47</v>
      </c>
      <c r="E955" s="238" t="s">
        <v>1102</v>
      </c>
      <c r="F955" s="239">
        <v>10465400.000000002</v>
      </c>
      <c r="G955" s="239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37" t="s">
        <v>47</v>
      </c>
      <c r="E956" s="238" t="s">
        <v>1102</v>
      </c>
      <c r="F956" s="239">
        <v>8168600.0000000009</v>
      </c>
      <c r="G956" s="239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37" t="s">
        <v>47</v>
      </c>
      <c r="E957" s="238" t="s">
        <v>1102</v>
      </c>
      <c r="F957" s="239">
        <v>7737400.0000000009</v>
      </c>
      <c r="G957" s="239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37" t="s">
        <v>47</v>
      </c>
      <c r="E958" s="238" t="s">
        <v>1102</v>
      </c>
      <c r="F958" s="239">
        <v>6602200</v>
      </c>
      <c r="G958" s="239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37" t="s">
        <v>47</v>
      </c>
      <c r="E959" s="238" t="s">
        <v>1102</v>
      </c>
      <c r="F959" s="239">
        <v>6399800</v>
      </c>
      <c r="G959" s="239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37" t="s">
        <v>47</v>
      </c>
      <c r="E960" s="238" t="s">
        <v>1102</v>
      </c>
      <c r="F960" s="239">
        <v>6393200</v>
      </c>
      <c r="G960" s="239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37" t="s">
        <v>47</v>
      </c>
      <c r="E961" s="238" t="s">
        <v>1102</v>
      </c>
      <c r="F961" s="239">
        <v>5434000</v>
      </c>
      <c r="G961" s="239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37" t="s">
        <v>47</v>
      </c>
      <c r="E962" s="238" t="s">
        <v>1102</v>
      </c>
      <c r="F962" s="239">
        <v>6072000</v>
      </c>
      <c r="G962" s="239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37" t="s">
        <v>47</v>
      </c>
      <c r="E963" s="238" t="s">
        <v>1102</v>
      </c>
      <c r="F963" s="239">
        <v>5898200</v>
      </c>
      <c r="G963" s="239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37" t="s">
        <v>47</v>
      </c>
      <c r="E964" s="238" t="s">
        <v>1102</v>
      </c>
      <c r="F964" s="239">
        <v>4892800.0000000009</v>
      </c>
      <c r="G964" s="239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37" t="s">
        <v>47</v>
      </c>
      <c r="E965" s="238" t="s">
        <v>1102</v>
      </c>
      <c r="F965" s="239">
        <v>4892800.0000000009</v>
      </c>
      <c r="G965" s="239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37" t="s">
        <v>47</v>
      </c>
      <c r="E966" s="238" t="s">
        <v>1102</v>
      </c>
      <c r="F966" s="239">
        <v>4340600.0000000009</v>
      </c>
      <c r="G966" s="239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37" t="s">
        <v>47</v>
      </c>
      <c r="E967" s="238" t="s">
        <v>1102</v>
      </c>
      <c r="F967" s="239">
        <v>3282400</v>
      </c>
      <c r="G967" s="239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37" t="s">
        <v>47</v>
      </c>
      <c r="E968" s="238" t="s">
        <v>1102</v>
      </c>
      <c r="F968" s="239">
        <v>8584400.0000000019</v>
      </c>
      <c r="G968" s="239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37" t="s">
        <v>47</v>
      </c>
      <c r="E969" s="238" t="s">
        <v>1102</v>
      </c>
      <c r="F969" s="239">
        <v>6767200</v>
      </c>
      <c r="G969" s="239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37" t="s">
        <v>47</v>
      </c>
      <c r="E970" s="238" t="s">
        <v>1102</v>
      </c>
      <c r="F970" s="239">
        <v>5755200</v>
      </c>
      <c r="G970" s="239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37" t="s">
        <v>47</v>
      </c>
      <c r="E971" s="238" t="s">
        <v>1102</v>
      </c>
      <c r="F971" s="239">
        <v>4371400.0000000009</v>
      </c>
      <c r="G971" s="239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37" t="s">
        <v>47</v>
      </c>
      <c r="E972" s="238" t="s">
        <v>1102</v>
      </c>
      <c r="F972" s="239">
        <v>5997200</v>
      </c>
      <c r="G972" s="239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37" t="s">
        <v>47</v>
      </c>
      <c r="E973" s="238" t="s">
        <v>1102</v>
      </c>
      <c r="F973" s="239">
        <v>5354800</v>
      </c>
      <c r="G973" s="239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37" t="s">
        <v>47</v>
      </c>
      <c r="E974" s="238" t="s">
        <v>1102</v>
      </c>
      <c r="F974" s="239">
        <v>3944600.0000000005</v>
      </c>
      <c r="G974" s="239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37" t="s">
        <v>47</v>
      </c>
      <c r="E975" s="238" t="s">
        <v>1102</v>
      </c>
      <c r="F975" s="239">
        <v>3341800</v>
      </c>
      <c r="G975" s="239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37" t="s">
        <v>47</v>
      </c>
      <c r="E976" s="238" t="s">
        <v>1102</v>
      </c>
      <c r="F976" s="239">
        <v>3002672.4151735264</v>
      </c>
      <c r="G976" s="239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37" t="s">
        <v>47</v>
      </c>
      <c r="E977" s="238" t="s">
        <v>1102</v>
      </c>
      <c r="F977" s="239">
        <v>2760585.6586067965</v>
      </c>
      <c r="G977" s="239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37" t="s">
        <v>47</v>
      </c>
      <c r="E978" s="238" t="s">
        <v>1102</v>
      </c>
      <c r="F978" s="239">
        <v>2534400.0000000005</v>
      </c>
      <c r="G978" s="239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37" t="s">
        <v>47</v>
      </c>
      <c r="E979" s="238" t="s">
        <v>1102</v>
      </c>
      <c r="F979" s="239">
        <v>2530000.0000000005</v>
      </c>
      <c r="G979" s="239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37" t="s">
        <v>47</v>
      </c>
      <c r="E980" s="238" t="s">
        <v>1102</v>
      </c>
      <c r="F980" s="239">
        <v>2239600.0000000005</v>
      </c>
      <c r="G980" s="239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37" t="s">
        <v>47</v>
      </c>
      <c r="E981" s="238" t="s">
        <v>1102</v>
      </c>
      <c r="F981" s="239">
        <v>13242832.628818881</v>
      </c>
      <c r="G981" s="239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37" t="s">
        <v>48</v>
      </c>
      <c r="E982" s="238"/>
      <c r="F982" s="239">
        <v>0</v>
      </c>
      <c r="G982" s="239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37" t="s">
        <v>48</v>
      </c>
      <c r="E983" s="238"/>
      <c r="F983" s="239">
        <v>0</v>
      </c>
      <c r="G983" s="239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37" t="s">
        <v>47</v>
      </c>
      <c r="E984" s="238" t="s">
        <v>1102</v>
      </c>
      <c r="F984" s="239">
        <v>5710000</v>
      </c>
      <c r="G984" s="239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37" t="s">
        <v>47</v>
      </c>
      <c r="E985" s="238" t="s">
        <v>1102</v>
      </c>
      <c r="F985" s="239">
        <v>4800000</v>
      </c>
      <c r="G985" s="239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37" t="s">
        <v>47</v>
      </c>
      <c r="E986" s="238" t="s">
        <v>1102</v>
      </c>
      <c r="F986" s="239">
        <v>4416000</v>
      </c>
      <c r="G986" s="239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37" t="s">
        <v>47</v>
      </c>
      <c r="E987" s="238" t="s">
        <v>1102</v>
      </c>
      <c r="F987" s="239">
        <v>3286000</v>
      </c>
      <c r="G987" s="239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37" t="s">
        <v>47</v>
      </c>
      <c r="E988" s="238" t="s">
        <v>1102</v>
      </c>
      <c r="F988" s="239">
        <v>2234000</v>
      </c>
      <c r="G988" s="239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37" t="s">
        <v>47</v>
      </c>
      <c r="E989" s="238" t="s">
        <v>1102</v>
      </c>
      <c r="F989" s="239">
        <v>4470000</v>
      </c>
      <c r="G989" s="239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37" t="s">
        <v>47</v>
      </c>
      <c r="E990" s="238" t="s">
        <v>1102</v>
      </c>
      <c r="F990" s="239">
        <v>3580000</v>
      </c>
      <c r="G990" s="239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37" t="s">
        <v>48</v>
      </c>
      <c r="E991" s="238"/>
      <c r="F991" s="239"/>
      <c r="G991" s="239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37" t="s">
        <v>48</v>
      </c>
      <c r="E992" s="238"/>
      <c r="F992" s="239"/>
      <c r="G992" s="239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37" t="s">
        <v>47</v>
      </c>
      <c r="E993" s="238" t="s">
        <v>14</v>
      </c>
      <c r="F993" s="239">
        <v>355700</v>
      </c>
      <c r="G993" s="239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37" t="s">
        <v>47</v>
      </c>
      <c r="E994" s="238" t="s">
        <v>14</v>
      </c>
      <c r="F994" s="239">
        <v>346400</v>
      </c>
      <c r="G994" s="239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37" t="s">
        <v>47</v>
      </c>
      <c r="E995" s="238" t="s">
        <v>14</v>
      </c>
      <c r="F995" s="239">
        <v>571650</v>
      </c>
      <c r="G995" s="239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37" t="s">
        <v>47</v>
      </c>
      <c r="E996" s="238" t="s">
        <v>14</v>
      </c>
      <c r="F996" s="239">
        <v>1182800</v>
      </c>
      <c r="G996" s="239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37" t="s">
        <v>47</v>
      </c>
      <c r="E997" s="238" t="s">
        <v>14</v>
      </c>
      <c r="F997" s="239">
        <v>2953300</v>
      </c>
      <c r="G997" s="239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37" t="s">
        <v>47</v>
      </c>
      <c r="E998" s="238" t="s">
        <v>14</v>
      </c>
      <c r="F998" s="239">
        <v>1627400</v>
      </c>
      <c r="G998" s="239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37" t="s">
        <v>47</v>
      </c>
      <c r="E999" s="238" t="s">
        <v>14</v>
      </c>
      <c r="F999" s="239">
        <v>3686500</v>
      </c>
      <c r="G999" s="239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37" t="s">
        <v>47</v>
      </c>
      <c r="E1000" s="238" t="s">
        <v>14</v>
      </c>
      <c r="F1000" s="239">
        <v>3784400</v>
      </c>
      <c r="G1000" s="239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1604</v>
      </c>
      <c r="D1001" s="237" t="s">
        <v>47</v>
      </c>
      <c r="E1001" s="238" t="s">
        <v>14</v>
      </c>
      <c r="F1001" s="239">
        <v>4127900</v>
      </c>
      <c r="G1001" s="239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1605</v>
      </c>
      <c r="D1002" s="237" t="s">
        <v>47</v>
      </c>
      <c r="E1002" s="238" t="s">
        <v>14</v>
      </c>
      <c r="F1002" s="239">
        <v>4540690</v>
      </c>
      <c r="G1002" s="239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1522</v>
      </c>
      <c r="D1003" s="237" t="s">
        <v>47</v>
      </c>
      <c r="E1003" s="238" t="s">
        <v>14</v>
      </c>
      <c r="F1003" s="239">
        <v>614700</v>
      </c>
      <c r="G1003" s="239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1523</v>
      </c>
      <c r="D1004" s="237" t="s">
        <v>47</v>
      </c>
      <c r="E1004" s="238" t="s">
        <v>14</v>
      </c>
      <c r="F1004" s="239">
        <v>829000</v>
      </c>
      <c r="G1004" s="239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37" t="s">
        <v>48</v>
      </c>
      <c r="E1005" s="238"/>
      <c r="F1005" s="239"/>
      <c r="G1005" s="239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37" t="s">
        <v>48</v>
      </c>
      <c r="E1006" s="238"/>
      <c r="F1006" s="239"/>
      <c r="G1006" s="239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37" t="s">
        <v>47</v>
      </c>
      <c r="E1007" s="238" t="s">
        <v>100</v>
      </c>
      <c r="F1007" s="239">
        <v>367100.81715813151</v>
      </c>
      <c r="G1007" s="239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37" t="s">
        <v>47</v>
      </c>
      <c r="E1008" s="238" t="s">
        <v>100</v>
      </c>
      <c r="F1008" s="239">
        <v>367100.81715813151</v>
      </c>
      <c r="G1008" s="239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37" t="s">
        <v>47</v>
      </c>
      <c r="E1009" s="238" t="s">
        <v>100</v>
      </c>
      <c r="F1009" s="239">
        <v>483136</v>
      </c>
      <c r="G1009" s="239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37" t="s">
        <v>47</v>
      </c>
      <c r="E1010" s="238" t="s">
        <v>100</v>
      </c>
      <c r="F1010" s="239">
        <v>483136</v>
      </c>
      <c r="G1010" s="239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37" t="s">
        <v>47</v>
      </c>
      <c r="E1011" s="238" t="s">
        <v>100</v>
      </c>
      <c r="F1011" s="239">
        <v>542850</v>
      </c>
      <c r="G1011" s="239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37" t="s">
        <v>47</v>
      </c>
      <c r="E1012" s="238" t="s">
        <v>100</v>
      </c>
      <c r="F1012" s="239">
        <v>542850</v>
      </c>
      <c r="G1012" s="239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37" t="s">
        <v>47</v>
      </c>
      <c r="E1013" s="238" t="s">
        <v>100</v>
      </c>
      <c r="F1013" s="239">
        <v>580849</v>
      </c>
      <c r="G1013" s="239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37" t="s">
        <v>47</v>
      </c>
      <c r="E1014" s="238" t="s">
        <v>100</v>
      </c>
      <c r="F1014" s="239">
        <v>580849</v>
      </c>
      <c r="G1014" s="239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37" t="s">
        <v>47</v>
      </c>
      <c r="E1015" s="238" t="s">
        <v>100</v>
      </c>
      <c r="F1015" s="239">
        <v>640563</v>
      </c>
      <c r="G1015" s="239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37" t="s">
        <v>47</v>
      </c>
      <c r="E1016" s="238" t="s">
        <v>100</v>
      </c>
      <c r="F1016" s="239">
        <v>640563</v>
      </c>
      <c r="G1016" s="239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37" t="s">
        <v>47</v>
      </c>
      <c r="E1017" s="238" t="s">
        <v>100</v>
      </c>
      <c r="F1017" s="239">
        <v>777904.11254937388</v>
      </c>
      <c r="G1017" s="239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37" t="s">
        <v>47</v>
      </c>
      <c r="E1018" s="238" t="s">
        <v>100</v>
      </c>
      <c r="F1018" s="239">
        <v>777904.11254937388</v>
      </c>
      <c r="G1018" s="239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37" t="s">
        <v>47</v>
      </c>
      <c r="E1019" s="238" t="s">
        <v>100</v>
      </c>
      <c r="F1019" s="239">
        <v>776275</v>
      </c>
      <c r="G1019" s="239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37" t="s">
        <v>47</v>
      </c>
      <c r="E1020" s="238" t="s">
        <v>100</v>
      </c>
      <c r="F1020" s="239">
        <v>776275</v>
      </c>
      <c r="G1020" s="239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37" t="s">
        <v>47</v>
      </c>
      <c r="E1021" s="238" t="s">
        <v>100</v>
      </c>
      <c r="F1021" s="239">
        <v>852274</v>
      </c>
      <c r="G1021" s="239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37" t="s">
        <v>47</v>
      </c>
      <c r="E1022" s="238" t="s">
        <v>100</v>
      </c>
      <c r="F1022" s="239">
        <v>852274</v>
      </c>
      <c r="G1022" s="239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37" t="s">
        <v>47</v>
      </c>
      <c r="E1023" s="238" t="s">
        <v>100</v>
      </c>
      <c r="F1023" s="239">
        <v>1280085.3169734846</v>
      </c>
      <c r="G1023" s="239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37" t="s">
        <v>47</v>
      </c>
      <c r="E1024" s="238" t="s">
        <v>100</v>
      </c>
      <c r="F1024" s="239">
        <v>1280085.3169734846</v>
      </c>
      <c r="G1024" s="239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37" t="s">
        <v>47</v>
      </c>
      <c r="E1025" s="238" t="s">
        <v>100</v>
      </c>
      <c r="F1025" s="239">
        <v>901131</v>
      </c>
      <c r="G1025" s="239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37" t="s">
        <v>47</v>
      </c>
      <c r="E1026" s="238" t="s">
        <v>100</v>
      </c>
      <c r="F1026" s="239">
        <v>901131</v>
      </c>
      <c r="G1026" s="239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37" t="s">
        <v>47</v>
      </c>
      <c r="E1027" s="238" t="s">
        <v>100</v>
      </c>
      <c r="F1027" s="239">
        <v>928273</v>
      </c>
      <c r="G1027" s="239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37" t="s">
        <v>47</v>
      </c>
      <c r="E1028" s="238" t="s">
        <v>100</v>
      </c>
      <c r="F1028" s="239">
        <v>928273</v>
      </c>
      <c r="G1028" s="239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37" t="s">
        <v>47</v>
      </c>
      <c r="E1029" s="238" t="s">
        <v>100</v>
      </c>
      <c r="F1029" s="239">
        <v>1063986</v>
      </c>
      <c r="G1029" s="239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37" t="s">
        <v>47</v>
      </c>
      <c r="E1030" s="238" t="s">
        <v>100</v>
      </c>
      <c r="F1030" s="239">
        <v>1063986</v>
      </c>
      <c r="G1030" s="239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37" t="s">
        <v>47</v>
      </c>
      <c r="E1031" s="238" t="s">
        <v>100</v>
      </c>
      <c r="F1031" s="239">
        <v>1503365.2512190146</v>
      </c>
      <c r="G1031" s="239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37" t="s">
        <v>47</v>
      </c>
      <c r="E1032" s="238" t="s">
        <v>100</v>
      </c>
      <c r="F1032" s="239">
        <v>1503365.2512190146</v>
      </c>
      <c r="G1032" s="239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37" t="s">
        <v>48</v>
      </c>
      <c r="E1033" s="238"/>
      <c r="F1033" s="239"/>
      <c r="G1033" s="239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37" t="s">
        <v>48</v>
      </c>
      <c r="E1034" s="238"/>
      <c r="F1034" s="239"/>
      <c r="G1034" s="239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37" t="s">
        <v>47</v>
      </c>
      <c r="E1035" s="238" t="s">
        <v>14</v>
      </c>
      <c r="F1035" s="239">
        <v>11600</v>
      </c>
      <c r="G1035" s="239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37" t="s">
        <v>47</v>
      </c>
      <c r="E1036" s="238" t="s">
        <v>14</v>
      </c>
      <c r="F1036" s="239">
        <v>10700</v>
      </c>
      <c r="G1036" s="239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37" t="s">
        <v>47</v>
      </c>
      <c r="E1037" s="238" t="s">
        <v>297</v>
      </c>
      <c r="F1037" s="239">
        <v>1318750</v>
      </c>
      <c r="G1037" s="239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37" t="s">
        <v>47</v>
      </c>
      <c r="E1038" s="238" t="s">
        <v>297</v>
      </c>
      <c r="F1038" s="239">
        <v>1055000</v>
      </c>
      <c r="G1038" s="239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37" t="s">
        <v>47</v>
      </c>
      <c r="E1039" s="238" t="s">
        <v>473</v>
      </c>
      <c r="F1039" s="239">
        <v>700</v>
      </c>
      <c r="G1039" s="239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37" t="s">
        <v>47</v>
      </c>
      <c r="E1040" s="238" t="s">
        <v>473</v>
      </c>
      <c r="F1040" s="239">
        <v>1400</v>
      </c>
      <c r="G1040" s="239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37" t="s">
        <v>47</v>
      </c>
      <c r="E1041" s="238" t="s">
        <v>473</v>
      </c>
      <c r="F1041" s="239">
        <v>28300</v>
      </c>
      <c r="G1041" s="239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37" t="s">
        <v>47</v>
      </c>
      <c r="E1042" s="238" t="s">
        <v>473</v>
      </c>
      <c r="F1042" s="239">
        <v>16900</v>
      </c>
      <c r="G1042" s="239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37" t="s">
        <v>47</v>
      </c>
      <c r="E1043" s="238" t="s">
        <v>473</v>
      </c>
      <c r="F1043" s="239">
        <v>4566.666666666667</v>
      </c>
      <c r="G1043" s="239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1524</v>
      </c>
      <c r="D1044" s="237" t="s">
        <v>47</v>
      </c>
      <c r="E1044" s="238" t="s">
        <v>473</v>
      </c>
      <c r="F1044" s="243">
        <v>1100</v>
      </c>
      <c r="G1044" s="243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1525</v>
      </c>
      <c r="D1045" s="237" t="s">
        <v>47</v>
      </c>
      <c r="E1045" s="238" t="s">
        <v>473</v>
      </c>
      <c r="F1045" s="243">
        <v>2200</v>
      </c>
      <c r="G1045" s="243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1526</v>
      </c>
      <c r="D1046" s="237" t="s">
        <v>47</v>
      </c>
      <c r="E1046" s="238" t="s">
        <v>473</v>
      </c>
      <c r="F1046" s="243">
        <v>5300</v>
      </c>
      <c r="G1046" s="243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1527</v>
      </c>
      <c r="D1047" s="237" t="s">
        <v>47</v>
      </c>
      <c r="E1047" s="238" t="s">
        <v>473</v>
      </c>
      <c r="F1047" s="243">
        <v>5800</v>
      </c>
      <c r="G1047" s="243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1528</v>
      </c>
      <c r="D1048" s="237" t="s">
        <v>47</v>
      </c>
      <c r="E1048" s="238" t="s">
        <v>473</v>
      </c>
      <c r="F1048" s="243">
        <v>7200</v>
      </c>
      <c r="G1048" s="243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37" t="s">
        <v>47</v>
      </c>
      <c r="E1049" s="238" t="s">
        <v>796</v>
      </c>
      <c r="F1049" s="239">
        <v>162200</v>
      </c>
      <c r="G1049" s="239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37"/>
      <c r="E1050" s="238"/>
      <c r="F1050" s="239"/>
      <c r="G1050" s="239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37" t="s">
        <v>48</v>
      </c>
      <c r="E1051" s="238"/>
      <c r="F1051" s="239"/>
      <c r="G1051" s="239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37" t="s">
        <v>47</v>
      </c>
      <c r="E1052" s="238" t="s">
        <v>14</v>
      </c>
      <c r="F1052" s="239">
        <v>25000</v>
      </c>
      <c r="G1052" s="239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37" t="s">
        <v>47</v>
      </c>
      <c r="E1053" s="238" t="s">
        <v>14</v>
      </c>
      <c r="F1053" s="239">
        <v>60300</v>
      </c>
      <c r="G1053" s="239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37" t="s">
        <v>47</v>
      </c>
      <c r="E1054" s="238" t="s">
        <v>14</v>
      </c>
      <c r="F1054" s="239">
        <v>54400</v>
      </c>
      <c r="G1054" s="239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37" t="s">
        <v>47</v>
      </c>
      <c r="E1055" s="238" t="s">
        <v>14</v>
      </c>
      <c r="F1055" s="239">
        <v>106400</v>
      </c>
      <c r="G1055" s="239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37" t="s">
        <v>47</v>
      </c>
      <c r="E1056" s="238" t="s">
        <v>14</v>
      </c>
      <c r="F1056" s="239">
        <v>798700</v>
      </c>
      <c r="G1056" s="239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37" t="s">
        <v>47</v>
      </c>
      <c r="E1057" s="238" t="s">
        <v>14</v>
      </c>
      <c r="F1057" s="239">
        <v>1641700</v>
      </c>
      <c r="G1057" s="239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1529</v>
      </c>
      <c r="D1058" s="237" t="s">
        <v>47</v>
      </c>
      <c r="E1058" s="238" t="s">
        <v>14</v>
      </c>
      <c r="F1058" s="239">
        <v>39800</v>
      </c>
      <c r="G1058" s="239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1606</v>
      </c>
      <c r="D1059" s="237" t="s">
        <v>47</v>
      </c>
      <c r="E1059" s="238" t="s">
        <v>14</v>
      </c>
      <c r="F1059" s="239">
        <v>78008</v>
      </c>
      <c r="G1059" s="239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37" t="s">
        <v>48</v>
      </c>
      <c r="E1060" s="238"/>
      <c r="F1060" s="239"/>
      <c r="G1060" s="239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37" t="s">
        <v>48</v>
      </c>
      <c r="E1061" s="238"/>
      <c r="F1061" s="239"/>
      <c r="G1061" s="239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37" t="s">
        <v>48</v>
      </c>
      <c r="E1062" s="238"/>
      <c r="F1062" s="239"/>
      <c r="G1062" s="239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37" t="s">
        <v>47</v>
      </c>
      <c r="E1063" s="238" t="s">
        <v>14</v>
      </c>
      <c r="F1063" s="239">
        <v>11880</v>
      </c>
      <c r="G1063" s="239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37" t="s">
        <v>47</v>
      </c>
      <c r="E1064" s="238" t="s">
        <v>14</v>
      </c>
      <c r="F1064" s="239">
        <v>12300</v>
      </c>
      <c r="G1064" s="239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37" t="s">
        <v>47</v>
      </c>
      <c r="E1065" s="238" t="s">
        <v>14</v>
      </c>
      <c r="F1065" s="239">
        <v>16500</v>
      </c>
      <c r="G1065" s="239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37" t="s">
        <v>47</v>
      </c>
      <c r="E1066" s="238" t="s">
        <v>14</v>
      </c>
      <c r="F1066" s="239">
        <v>8940</v>
      </c>
      <c r="G1066" s="239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37" t="s">
        <v>47</v>
      </c>
      <c r="E1067" s="238" t="s">
        <v>14</v>
      </c>
      <c r="F1067" s="239">
        <v>15060</v>
      </c>
      <c r="G1067" s="239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37" t="s">
        <v>47</v>
      </c>
      <c r="E1068" s="238" t="s">
        <v>14</v>
      </c>
      <c r="F1068" s="239">
        <v>17820</v>
      </c>
      <c r="G1068" s="239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37" t="s">
        <v>47</v>
      </c>
      <c r="E1069" s="238" t="s">
        <v>14</v>
      </c>
      <c r="F1069" s="239">
        <v>15060</v>
      </c>
      <c r="G1069" s="239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37" t="s">
        <v>47</v>
      </c>
      <c r="E1070" s="238" t="s">
        <v>14</v>
      </c>
      <c r="F1070" s="239">
        <v>22560</v>
      </c>
      <c r="G1070" s="239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37" t="s">
        <v>47</v>
      </c>
      <c r="E1071" s="238" t="s">
        <v>14</v>
      </c>
      <c r="F1071" s="239">
        <v>15060</v>
      </c>
      <c r="G1071" s="239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37" t="s">
        <v>47</v>
      </c>
      <c r="E1072" s="238" t="s">
        <v>14</v>
      </c>
      <c r="F1072" s="239">
        <v>23880</v>
      </c>
      <c r="G1072" s="239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37" t="s">
        <v>47</v>
      </c>
      <c r="E1073" s="238" t="s">
        <v>14</v>
      </c>
      <c r="F1073" s="239">
        <v>13320</v>
      </c>
      <c r="G1073" s="239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37" t="s">
        <v>47</v>
      </c>
      <c r="E1074" s="238" t="s">
        <v>14</v>
      </c>
      <c r="F1074" s="239">
        <v>18180</v>
      </c>
      <c r="G1074" s="239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37" t="s">
        <v>47</v>
      </c>
      <c r="E1075" s="238" t="s">
        <v>14</v>
      </c>
      <c r="F1075" s="239">
        <v>13920</v>
      </c>
      <c r="G1075" s="239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37" t="s">
        <v>47</v>
      </c>
      <c r="E1076" s="238" t="s">
        <v>14</v>
      </c>
      <c r="F1076" s="239">
        <v>10320</v>
      </c>
      <c r="G1076" s="239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37" t="s">
        <v>47</v>
      </c>
      <c r="E1077" s="238" t="s">
        <v>14</v>
      </c>
      <c r="F1077" s="239">
        <v>11880</v>
      </c>
      <c r="G1077" s="239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37" t="s">
        <v>47</v>
      </c>
      <c r="E1078" s="238" t="s">
        <v>14</v>
      </c>
      <c r="F1078" s="239">
        <v>11880</v>
      </c>
      <c r="G1078" s="239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37" t="s">
        <v>47</v>
      </c>
      <c r="E1079" s="238" t="s">
        <v>14</v>
      </c>
      <c r="F1079" s="239">
        <v>12300</v>
      </c>
      <c r="G1079" s="239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37" t="s">
        <v>47</v>
      </c>
      <c r="E1080" s="238" t="s">
        <v>14</v>
      </c>
      <c r="F1080" s="239">
        <v>12300</v>
      </c>
      <c r="G1080" s="239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37" t="s">
        <v>47</v>
      </c>
      <c r="E1081" s="238" t="s">
        <v>14</v>
      </c>
      <c r="F1081" s="239">
        <v>16500</v>
      </c>
      <c r="G1081" s="239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37" t="s">
        <v>47</v>
      </c>
      <c r="E1082" s="238" t="s">
        <v>14</v>
      </c>
      <c r="F1082" s="239">
        <v>16500</v>
      </c>
      <c r="G1082" s="239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37" t="s">
        <v>47</v>
      </c>
      <c r="E1083" s="238" t="s">
        <v>14</v>
      </c>
      <c r="F1083" s="239">
        <v>13260</v>
      </c>
      <c r="G1083" s="239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37" t="s">
        <v>48</v>
      </c>
      <c r="E1084" s="238"/>
      <c r="F1084" s="239">
        <v>0</v>
      </c>
      <c r="G1084" s="239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37" t="s">
        <v>48</v>
      </c>
      <c r="E1085" s="238"/>
      <c r="F1085" s="239">
        <v>0</v>
      </c>
      <c r="G1085" s="239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37" t="s">
        <v>47</v>
      </c>
      <c r="E1086" s="238" t="s">
        <v>14</v>
      </c>
      <c r="F1086" s="239">
        <v>31920</v>
      </c>
      <c r="G1086" s="239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37" t="s">
        <v>47</v>
      </c>
      <c r="E1087" s="238" t="s">
        <v>14</v>
      </c>
      <c r="F1087" s="239">
        <v>31920</v>
      </c>
      <c r="G1087" s="239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37" t="s">
        <v>47</v>
      </c>
      <c r="E1088" s="238" t="s">
        <v>14</v>
      </c>
      <c r="F1088" s="239">
        <v>31920</v>
      </c>
      <c r="G1088" s="239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37" t="s">
        <v>47</v>
      </c>
      <c r="E1089" s="238" t="s">
        <v>14</v>
      </c>
      <c r="F1089" s="239">
        <v>48060</v>
      </c>
      <c r="G1089" s="239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37" t="s">
        <v>47</v>
      </c>
      <c r="E1090" s="238" t="s">
        <v>14</v>
      </c>
      <c r="F1090" s="239">
        <v>16200</v>
      </c>
      <c r="G1090" s="239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37" t="s">
        <v>47</v>
      </c>
      <c r="E1091" s="238" t="s">
        <v>14</v>
      </c>
      <c r="F1091" s="239">
        <v>48060</v>
      </c>
      <c r="G1091" s="239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37" t="s">
        <v>47</v>
      </c>
      <c r="E1092" s="238" t="s">
        <v>14</v>
      </c>
      <c r="F1092" s="239">
        <v>50400</v>
      </c>
      <c r="G1092" s="239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37" t="s">
        <v>47</v>
      </c>
      <c r="E1093" s="238" t="s">
        <v>14</v>
      </c>
      <c r="F1093" s="239">
        <v>26400</v>
      </c>
      <c r="G1093" s="239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37" t="s">
        <v>47</v>
      </c>
      <c r="E1094" s="238" t="s">
        <v>14</v>
      </c>
      <c r="F1094" s="239">
        <v>42180</v>
      </c>
      <c r="G1094" s="239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37" t="s">
        <v>47</v>
      </c>
      <c r="E1095" s="238" t="s">
        <v>14</v>
      </c>
      <c r="F1095" s="239">
        <v>42180</v>
      </c>
      <c r="G1095" s="239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37" t="s">
        <v>47</v>
      </c>
      <c r="E1096" s="238" t="s">
        <v>14</v>
      </c>
      <c r="F1096" s="239">
        <v>27120</v>
      </c>
      <c r="G1096" s="239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37" t="s">
        <v>47</v>
      </c>
      <c r="E1097" s="238" t="s">
        <v>14</v>
      </c>
      <c r="F1097" s="239">
        <v>46800</v>
      </c>
      <c r="G1097" s="239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37" t="s">
        <v>47</v>
      </c>
      <c r="E1098" s="238" t="s">
        <v>14</v>
      </c>
      <c r="F1098" s="239">
        <v>46800</v>
      </c>
      <c r="G1098" s="239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37" t="s">
        <v>47</v>
      </c>
      <c r="E1099" s="238" t="s">
        <v>14</v>
      </c>
      <c r="F1099" s="239">
        <v>45240</v>
      </c>
      <c r="G1099" s="239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37" t="s">
        <v>47</v>
      </c>
      <c r="E1100" s="238" t="s">
        <v>14</v>
      </c>
      <c r="F1100" s="239">
        <v>22740</v>
      </c>
      <c r="G1100" s="239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37" t="s">
        <v>47</v>
      </c>
      <c r="E1101" s="238" t="s">
        <v>14</v>
      </c>
      <c r="F1101" s="239">
        <v>22740</v>
      </c>
      <c r="G1101" s="239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37" t="s">
        <v>47</v>
      </c>
      <c r="E1102" s="238" t="s">
        <v>14</v>
      </c>
      <c r="F1102" s="239">
        <v>24420</v>
      </c>
      <c r="G1102" s="239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37" t="s">
        <v>47</v>
      </c>
      <c r="E1103" s="238" t="s">
        <v>14</v>
      </c>
      <c r="F1103" s="239">
        <v>24420</v>
      </c>
      <c r="G1103" s="239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37" t="s">
        <v>47</v>
      </c>
      <c r="E1104" s="238" t="s">
        <v>14</v>
      </c>
      <c r="F1104" s="239">
        <v>24420</v>
      </c>
      <c r="G1104" s="239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37" t="s">
        <v>47</v>
      </c>
      <c r="E1105" s="238" t="s">
        <v>14</v>
      </c>
      <c r="F1105" s="239">
        <v>24420</v>
      </c>
      <c r="G1105" s="239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37" t="s">
        <v>47</v>
      </c>
      <c r="E1106" s="238" t="s">
        <v>14</v>
      </c>
      <c r="F1106" s="239">
        <v>21720</v>
      </c>
      <c r="G1106" s="239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37" t="s">
        <v>47</v>
      </c>
      <c r="E1107" s="238" t="s">
        <v>14</v>
      </c>
      <c r="F1107" s="239">
        <v>20100</v>
      </c>
      <c r="G1107" s="239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37" t="s">
        <v>47</v>
      </c>
      <c r="E1108" s="238" t="s">
        <v>14</v>
      </c>
      <c r="F1108" s="239">
        <v>20100</v>
      </c>
      <c r="G1108" s="239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37" t="s">
        <v>47</v>
      </c>
      <c r="E1109" s="238" t="s">
        <v>14</v>
      </c>
      <c r="F1109" s="239">
        <v>20100</v>
      </c>
      <c r="G1109" s="239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37" t="s">
        <v>47</v>
      </c>
      <c r="E1110" s="238" t="s">
        <v>14</v>
      </c>
      <c r="F1110" s="239">
        <v>20100</v>
      </c>
      <c r="G1110" s="239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37" t="s">
        <v>47</v>
      </c>
      <c r="E1111" s="238" t="s">
        <v>14</v>
      </c>
      <c r="F1111" s="239">
        <v>42240</v>
      </c>
      <c r="G1111" s="239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37" t="s">
        <v>47</v>
      </c>
      <c r="E1112" s="238" t="s">
        <v>14</v>
      </c>
      <c r="F1112" s="239">
        <v>42240</v>
      </c>
      <c r="G1112" s="239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37" t="s">
        <v>47</v>
      </c>
      <c r="E1113" s="238" t="s">
        <v>14</v>
      </c>
      <c r="F1113" s="239">
        <v>40260</v>
      </c>
      <c r="G1113" s="239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37" t="s">
        <v>47</v>
      </c>
      <c r="E1114" s="238" t="s">
        <v>14</v>
      </c>
      <c r="F1114" s="239">
        <v>28020</v>
      </c>
      <c r="G1114" s="239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37" t="s">
        <v>47</v>
      </c>
      <c r="E1115" s="238" t="s">
        <v>14</v>
      </c>
      <c r="F1115" s="239">
        <v>28020</v>
      </c>
      <c r="G1115" s="239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37" t="s">
        <v>47</v>
      </c>
      <c r="E1116" s="238" t="s">
        <v>14</v>
      </c>
      <c r="F1116" s="239">
        <v>45360</v>
      </c>
      <c r="G1116" s="239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37" t="s">
        <v>47</v>
      </c>
      <c r="E1117" s="238" t="s">
        <v>14</v>
      </c>
      <c r="F1117" s="239">
        <v>45360</v>
      </c>
      <c r="G1117" s="239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37" t="s">
        <v>47</v>
      </c>
      <c r="E1118" s="238" t="s">
        <v>14</v>
      </c>
      <c r="F1118" s="239">
        <v>36060</v>
      </c>
      <c r="G1118" s="239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37" t="s">
        <v>47</v>
      </c>
      <c r="E1119" s="238" t="s">
        <v>14</v>
      </c>
      <c r="F1119" s="239">
        <v>33660</v>
      </c>
      <c r="G1119" s="239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37" t="s">
        <v>48</v>
      </c>
      <c r="E1120" s="238"/>
      <c r="F1120" s="239">
        <v>0</v>
      </c>
      <c r="G1120" s="239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37" t="s">
        <v>48</v>
      </c>
      <c r="E1121" s="238"/>
      <c r="F1121" s="239">
        <v>0</v>
      </c>
      <c r="G1121" s="239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37" t="s">
        <v>47</v>
      </c>
      <c r="E1122" s="238" t="s">
        <v>14</v>
      </c>
      <c r="F1122" s="239">
        <v>38820</v>
      </c>
      <c r="G1122" s="239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37" t="s">
        <v>47</v>
      </c>
      <c r="E1123" s="238" t="s">
        <v>14</v>
      </c>
      <c r="F1123" s="239">
        <v>38820</v>
      </c>
      <c r="G1123" s="239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37" t="s">
        <v>47</v>
      </c>
      <c r="E1124" s="238" t="s">
        <v>14</v>
      </c>
      <c r="F1124" s="239">
        <v>47880</v>
      </c>
      <c r="G1124" s="239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37" t="s">
        <v>47</v>
      </c>
      <c r="E1125" s="238" t="s">
        <v>14</v>
      </c>
      <c r="F1125" s="239">
        <v>49920</v>
      </c>
      <c r="G1125" s="239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37" t="s">
        <v>47</v>
      </c>
      <c r="E1126" s="238" t="s">
        <v>14</v>
      </c>
      <c r="F1126" s="239">
        <v>64260</v>
      </c>
      <c r="G1126" s="239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37" t="s">
        <v>47</v>
      </c>
      <c r="E1127" s="238" t="s">
        <v>14</v>
      </c>
      <c r="F1127" s="239">
        <v>110640</v>
      </c>
      <c r="G1127" s="239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37" t="s">
        <v>48</v>
      </c>
      <c r="E1128" s="238"/>
      <c r="F1128" s="239">
        <v>0</v>
      </c>
      <c r="G1128" s="239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37" t="s">
        <v>48</v>
      </c>
      <c r="E1129" s="238"/>
      <c r="F1129" s="239">
        <v>0</v>
      </c>
      <c r="G1129" s="239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37" t="s">
        <v>47</v>
      </c>
      <c r="E1130" s="238" t="s">
        <v>14</v>
      </c>
      <c r="F1130" s="239">
        <v>45120</v>
      </c>
      <c r="G1130" s="239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37" t="s">
        <v>47</v>
      </c>
      <c r="E1131" s="238" t="s">
        <v>14</v>
      </c>
      <c r="F1131" s="239">
        <v>45120</v>
      </c>
      <c r="G1131" s="239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37" t="s">
        <v>47</v>
      </c>
      <c r="E1132" s="238" t="s">
        <v>14</v>
      </c>
      <c r="F1132" s="239">
        <v>44940</v>
      </c>
      <c r="G1132" s="239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37" t="s">
        <v>47</v>
      </c>
      <c r="E1133" s="238" t="s">
        <v>14</v>
      </c>
      <c r="F1133" s="239">
        <v>47640</v>
      </c>
      <c r="G1133" s="239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37" t="s">
        <v>47</v>
      </c>
      <c r="E1134" s="238" t="s">
        <v>14</v>
      </c>
      <c r="F1134" s="239">
        <v>50340</v>
      </c>
      <c r="G1134" s="239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37" t="s">
        <v>47</v>
      </c>
      <c r="E1135" s="238" t="s">
        <v>14</v>
      </c>
      <c r="F1135" s="239">
        <v>43860</v>
      </c>
      <c r="G1135" s="239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37" t="s">
        <v>47</v>
      </c>
      <c r="E1136" s="238" t="s">
        <v>14</v>
      </c>
      <c r="F1136" s="239">
        <v>50940</v>
      </c>
      <c r="G1136" s="239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37" t="s">
        <v>47</v>
      </c>
      <c r="E1137" s="238" t="s">
        <v>14</v>
      </c>
      <c r="F1137" s="239">
        <v>50940</v>
      </c>
      <c r="G1137" s="239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37" t="s">
        <v>47</v>
      </c>
      <c r="E1138" s="238" t="s">
        <v>14</v>
      </c>
      <c r="F1138" s="239">
        <v>48240</v>
      </c>
      <c r="G1138" s="239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37" t="s">
        <v>47</v>
      </c>
      <c r="E1139" s="238" t="s">
        <v>14</v>
      </c>
      <c r="F1139" s="239">
        <v>47280</v>
      </c>
      <c r="G1139" s="239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37" t="s">
        <v>47</v>
      </c>
      <c r="E1140" s="238" t="s">
        <v>14</v>
      </c>
      <c r="F1140" s="239">
        <v>59940</v>
      </c>
      <c r="G1140" s="239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37" t="s">
        <v>47</v>
      </c>
      <c r="E1141" s="238" t="s">
        <v>14</v>
      </c>
      <c r="F1141" s="239">
        <v>55080</v>
      </c>
      <c r="G1141" s="239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37" t="s">
        <v>47</v>
      </c>
      <c r="E1142" s="238" t="s">
        <v>14</v>
      </c>
      <c r="F1142" s="239">
        <v>44640</v>
      </c>
      <c r="G1142" s="239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37" t="s">
        <v>47</v>
      </c>
      <c r="E1143" s="238" t="s">
        <v>14</v>
      </c>
      <c r="F1143" s="239">
        <v>58920</v>
      </c>
      <c r="G1143" s="239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37" t="s">
        <v>47</v>
      </c>
      <c r="E1144" s="238" t="s">
        <v>14</v>
      </c>
      <c r="F1144" s="239">
        <v>58920</v>
      </c>
      <c r="G1144" s="239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37" t="s">
        <v>47</v>
      </c>
      <c r="E1145" s="238" t="s">
        <v>14</v>
      </c>
      <c r="F1145" s="239">
        <v>58140</v>
      </c>
      <c r="G1145" s="239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37" t="s">
        <v>47</v>
      </c>
      <c r="E1146" s="238" t="s">
        <v>14</v>
      </c>
      <c r="F1146" s="239">
        <v>58140</v>
      </c>
      <c r="G1146" s="239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37" t="s">
        <v>47</v>
      </c>
      <c r="E1147" s="238" t="s">
        <v>14</v>
      </c>
      <c r="F1147" s="239">
        <v>56340</v>
      </c>
      <c r="G1147" s="239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37" t="s">
        <v>47</v>
      </c>
      <c r="E1148" s="238" t="s">
        <v>14</v>
      </c>
      <c r="F1148" s="239">
        <v>105060</v>
      </c>
      <c r="G1148" s="239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37" t="s">
        <v>47</v>
      </c>
      <c r="E1149" s="238" t="s">
        <v>14</v>
      </c>
      <c r="F1149" s="239">
        <v>57540</v>
      </c>
      <c r="G1149" s="239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37" t="s">
        <v>47</v>
      </c>
      <c r="E1150" s="238" t="s">
        <v>14</v>
      </c>
      <c r="F1150" s="239">
        <v>61080</v>
      </c>
      <c r="G1150" s="239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37" t="s">
        <v>47</v>
      </c>
      <c r="E1151" s="238" t="s">
        <v>14</v>
      </c>
      <c r="F1151" s="239">
        <v>71880</v>
      </c>
      <c r="G1151" s="239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37" t="s">
        <v>47</v>
      </c>
      <c r="E1152" s="238" t="s">
        <v>14</v>
      </c>
      <c r="F1152" s="239">
        <v>61080</v>
      </c>
      <c r="G1152" s="239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37" t="s">
        <v>47</v>
      </c>
      <c r="E1153" s="238" t="s">
        <v>14</v>
      </c>
      <c r="F1153" s="239">
        <v>55860</v>
      </c>
      <c r="G1153" s="239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37" t="s">
        <v>47</v>
      </c>
      <c r="E1154" s="238" t="s">
        <v>14</v>
      </c>
      <c r="F1154" s="239">
        <v>58680</v>
      </c>
      <c r="G1154" s="239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37" t="s">
        <v>47</v>
      </c>
      <c r="E1155" s="238" t="s">
        <v>14</v>
      </c>
      <c r="F1155" s="239">
        <v>115680</v>
      </c>
      <c r="G1155" s="239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37" t="s">
        <v>47</v>
      </c>
      <c r="E1156" s="238" t="s">
        <v>14</v>
      </c>
      <c r="F1156" s="239">
        <v>118500</v>
      </c>
      <c r="G1156" s="239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37" t="s">
        <v>47</v>
      </c>
      <c r="E1157" s="238" t="s">
        <v>14</v>
      </c>
      <c r="F1157" s="239">
        <v>118500</v>
      </c>
      <c r="G1157" s="239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37" t="s">
        <v>47</v>
      </c>
      <c r="E1158" s="238" t="s">
        <v>14</v>
      </c>
      <c r="F1158" s="239">
        <v>117900</v>
      </c>
      <c r="G1158" s="239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37" t="s">
        <v>47</v>
      </c>
      <c r="E1159" s="238" t="s">
        <v>14</v>
      </c>
      <c r="F1159" s="239">
        <v>120120</v>
      </c>
      <c r="G1159" s="239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37" t="s">
        <v>47</v>
      </c>
      <c r="E1160" s="238" t="s">
        <v>14</v>
      </c>
      <c r="F1160" s="239">
        <v>50460</v>
      </c>
      <c r="G1160" s="239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37" t="s">
        <v>47</v>
      </c>
      <c r="E1161" s="238" t="s">
        <v>14</v>
      </c>
      <c r="F1161" s="239">
        <v>50460</v>
      </c>
      <c r="G1161" s="239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37" t="s">
        <v>47</v>
      </c>
      <c r="E1162" s="238" t="s">
        <v>14</v>
      </c>
      <c r="F1162" s="239">
        <v>41400</v>
      </c>
      <c r="G1162" s="239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37" t="s">
        <v>47</v>
      </c>
      <c r="E1163" s="238" t="s">
        <v>14</v>
      </c>
      <c r="F1163" s="239">
        <v>61140</v>
      </c>
      <c r="G1163" s="239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37" t="s">
        <v>47</v>
      </c>
      <c r="E1164" s="238" t="s">
        <v>14</v>
      </c>
      <c r="F1164" s="239">
        <v>61140</v>
      </c>
      <c r="G1164" s="239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37" t="s">
        <v>47</v>
      </c>
      <c r="E1165" s="238" t="s">
        <v>14</v>
      </c>
      <c r="F1165" s="239">
        <v>55380</v>
      </c>
      <c r="G1165" s="239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37" t="s">
        <v>47</v>
      </c>
      <c r="E1166" s="238" t="s">
        <v>14</v>
      </c>
      <c r="F1166" s="239">
        <v>61860</v>
      </c>
      <c r="G1166" s="239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37" t="s">
        <v>47</v>
      </c>
      <c r="E1167" s="238" t="s">
        <v>14</v>
      </c>
      <c r="F1167" s="239">
        <v>63900</v>
      </c>
      <c r="G1167" s="239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37" t="s">
        <v>47</v>
      </c>
      <c r="E1168" s="238" t="s">
        <v>14</v>
      </c>
      <c r="F1168" s="239">
        <v>59220</v>
      </c>
      <c r="G1168" s="239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37" t="s">
        <v>48</v>
      </c>
      <c r="E1169" s="238"/>
      <c r="F1169" s="239">
        <v>0</v>
      </c>
      <c r="G1169" s="239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37" t="s">
        <v>48</v>
      </c>
      <c r="E1170" s="238"/>
      <c r="F1170" s="239">
        <v>0</v>
      </c>
      <c r="G1170" s="239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37" t="s">
        <v>47</v>
      </c>
      <c r="E1171" s="238" t="s">
        <v>14</v>
      </c>
      <c r="F1171" s="239">
        <v>89700</v>
      </c>
      <c r="G1171" s="239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37" t="s">
        <v>47</v>
      </c>
      <c r="E1172" s="238" t="s">
        <v>14</v>
      </c>
      <c r="F1172" s="239">
        <v>91200</v>
      </c>
      <c r="G1172" s="239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37" t="s">
        <v>47</v>
      </c>
      <c r="E1173" s="238" t="s">
        <v>14</v>
      </c>
      <c r="F1173" s="239">
        <v>95640</v>
      </c>
      <c r="G1173" s="239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37" t="s">
        <v>47</v>
      </c>
      <c r="E1174" s="238" t="s">
        <v>14</v>
      </c>
      <c r="F1174" s="239">
        <v>95640</v>
      </c>
      <c r="G1174" s="239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37" t="s">
        <v>47</v>
      </c>
      <c r="E1175" s="238" t="s">
        <v>14</v>
      </c>
      <c r="F1175" s="239">
        <v>116340</v>
      </c>
      <c r="G1175" s="239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37" t="s">
        <v>47</v>
      </c>
      <c r="E1176" s="238" t="s">
        <v>14</v>
      </c>
      <c r="F1176" s="239">
        <v>115020</v>
      </c>
      <c r="G1176" s="239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37" t="s">
        <v>47</v>
      </c>
      <c r="E1177" s="238" t="s">
        <v>14</v>
      </c>
      <c r="F1177" s="239">
        <v>115020</v>
      </c>
      <c r="G1177" s="239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37" t="s">
        <v>47</v>
      </c>
      <c r="E1178" s="238" t="s">
        <v>14</v>
      </c>
      <c r="F1178" s="239">
        <v>115020</v>
      </c>
      <c r="G1178" s="239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37" t="s">
        <v>47</v>
      </c>
      <c r="E1179" s="238" t="s">
        <v>14</v>
      </c>
      <c r="F1179" s="239">
        <v>117900</v>
      </c>
      <c r="G1179" s="239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37" t="s">
        <v>47</v>
      </c>
      <c r="E1180" s="238" t="s">
        <v>14</v>
      </c>
      <c r="F1180" s="239">
        <v>136860</v>
      </c>
      <c r="G1180" s="239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37" t="s">
        <v>47</v>
      </c>
      <c r="E1181" s="238" t="s">
        <v>14</v>
      </c>
      <c r="F1181" s="239">
        <v>220920</v>
      </c>
      <c r="G1181" s="239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37" t="s">
        <v>47</v>
      </c>
      <c r="E1182" s="238" t="s">
        <v>14</v>
      </c>
      <c r="F1182" s="239">
        <v>220920</v>
      </c>
      <c r="G1182" s="239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37" t="s">
        <v>48</v>
      </c>
      <c r="E1183" s="238"/>
      <c r="F1183" s="239">
        <v>0</v>
      </c>
      <c r="G1183" s="239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37" t="s">
        <v>48</v>
      </c>
      <c r="E1184" s="238"/>
      <c r="F1184" s="239">
        <v>0</v>
      </c>
      <c r="G1184" s="239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37" t="s">
        <v>47</v>
      </c>
      <c r="E1185" s="238" t="s">
        <v>14</v>
      </c>
      <c r="F1185" s="239">
        <v>19440</v>
      </c>
      <c r="G1185" s="239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37" t="s">
        <v>47</v>
      </c>
      <c r="E1186" s="238" t="s">
        <v>14</v>
      </c>
      <c r="F1186" s="239">
        <v>28860</v>
      </c>
      <c r="G1186" s="239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37" t="s">
        <v>47</v>
      </c>
      <c r="E1187" s="238" t="s">
        <v>14</v>
      </c>
      <c r="F1187" s="239">
        <v>33180</v>
      </c>
      <c r="G1187" s="239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37" t="s">
        <v>47</v>
      </c>
      <c r="E1188" s="238" t="s">
        <v>14</v>
      </c>
      <c r="F1188" s="239">
        <v>30900</v>
      </c>
      <c r="G1188" s="239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37" t="s">
        <v>47</v>
      </c>
      <c r="E1189" s="238" t="s">
        <v>14</v>
      </c>
      <c r="F1189" s="239">
        <v>40740</v>
      </c>
      <c r="G1189" s="239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37" t="s">
        <v>47</v>
      </c>
      <c r="E1190" s="238" t="s">
        <v>14</v>
      </c>
      <c r="F1190" s="239">
        <v>34020</v>
      </c>
      <c r="G1190" s="239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37" t="s">
        <v>47</v>
      </c>
      <c r="E1191" s="238" t="s">
        <v>14</v>
      </c>
      <c r="F1191" s="239">
        <v>358140</v>
      </c>
      <c r="G1191" s="239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37" t="s">
        <v>47</v>
      </c>
      <c r="E1192" s="238" t="s">
        <v>14</v>
      </c>
      <c r="F1192" s="239">
        <v>240900</v>
      </c>
      <c r="G1192" s="239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37" t="s">
        <v>48</v>
      </c>
      <c r="E1193" s="238"/>
      <c r="F1193" s="239">
        <v>0</v>
      </c>
      <c r="G1193" s="239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37" t="s">
        <v>48</v>
      </c>
      <c r="E1194" s="238"/>
      <c r="F1194" s="239">
        <v>0</v>
      </c>
      <c r="G1194" s="239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37" t="s">
        <v>47</v>
      </c>
      <c r="E1195" s="238" t="s">
        <v>14</v>
      </c>
      <c r="F1195" s="239">
        <v>33840</v>
      </c>
      <c r="G1195" s="239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37" t="s">
        <v>47</v>
      </c>
      <c r="E1196" s="238" t="s">
        <v>14</v>
      </c>
      <c r="F1196" s="239">
        <v>39240</v>
      </c>
      <c r="G1196" s="239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37" t="s">
        <v>47</v>
      </c>
      <c r="E1197" s="238" t="s">
        <v>14</v>
      </c>
      <c r="F1197" s="239">
        <v>7320</v>
      </c>
      <c r="G1197" s="239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37" t="s">
        <v>47</v>
      </c>
      <c r="E1198" s="238" t="s">
        <v>14</v>
      </c>
      <c r="F1198" s="239">
        <v>9600</v>
      </c>
      <c r="G1198" s="239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37" t="s">
        <v>47</v>
      </c>
      <c r="E1199" s="238" t="s">
        <v>14</v>
      </c>
      <c r="F1199" s="239">
        <v>103860</v>
      </c>
      <c r="G1199" s="239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37" t="s">
        <v>47</v>
      </c>
      <c r="E1200" s="238" t="s">
        <v>14</v>
      </c>
      <c r="F1200" s="239">
        <v>923940</v>
      </c>
      <c r="G1200" s="239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37" t="s">
        <v>47</v>
      </c>
      <c r="E1201" s="238" t="s">
        <v>14</v>
      </c>
      <c r="F1201" s="239">
        <v>14160</v>
      </c>
      <c r="G1201" s="239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37" t="s">
        <v>47</v>
      </c>
      <c r="E1202" s="238" t="s">
        <v>14</v>
      </c>
      <c r="F1202" s="239">
        <v>12060</v>
      </c>
      <c r="G1202" s="239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37" t="s">
        <v>47</v>
      </c>
      <c r="E1203" s="238" t="s">
        <v>14</v>
      </c>
      <c r="F1203" s="239">
        <v>14160</v>
      </c>
      <c r="G1203" s="239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37" t="s">
        <v>47</v>
      </c>
      <c r="E1204" s="238" t="s">
        <v>14</v>
      </c>
      <c r="F1204" s="239">
        <v>14160</v>
      </c>
      <c r="G1204" s="239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37" t="s">
        <v>47</v>
      </c>
      <c r="E1205" s="238" t="s">
        <v>14</v>
      </c>
      <c r="F1205" s="239">
        <v>35040</v>
      </c>
      <c r="G1205" s="239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37" t="s">
        <v>47</v>
      </c>
      <c r="E1206" s="238" t="s">
        <v>14</v>
      </c>
      <c r="F1206" s="239">
        <v>25860</v>
      </c>
      <c r="G1206" s="239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37" t="s">
        <v>47</v>
      </c>
      <c r="E1207" s="238" t="s">
        <v>14</v>
      </c>
      <c r="F1207" s="239">
        <v>35040</v>
      </c>
      <c r="G1207" s="239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37" t="s">
        <v>47</v>
      </c>
      <c r="E1208" s="238" t="s">
        <v>14</v>
      </c>
      <c r="F1208" s="239">
        <v>35040</v>
      </c>
      <c r="G1208" s="239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37" t="s">
        <v>47</v>
      </c>
      <c r="E1209" s="238" t="s">
        <v>14</v>
      </c>
      <c r="F1209" s="239">
        <v>25860</v>
      </c>
      <c r="G1209" s="239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37" t="s">
        <v>47</v>
      </c>
      <c r="E1210" s="238" t="s">
        <v>14</v>
      </c>
      <c r="F1210" s="239">
        <v>25860</v>
      </c>
      <c r="G1210" s="239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37" t="s">
        <v>47</v>
      </c>
      <c r="E1211" s="238" t="s">
        <v>14</v>
      </c>
      <c r="F1211" s="239">
        <v>30960</v>
      </c>
      <c r="G1211" s="239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37" t="s">
        <v>47</v>
      </c>
      <c r="E1212" s="238" t="s">
        <v>14</v>
      </c>
      <c r="F1212" s="239">
        <v>25860</v>
      </c>
      <c r="G1212" s="239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37" t="s">
        <v>47</v>
      </c>
      <c r="E1213" s="238" t="s">
        <v>14</v>
      </c>
      <c r="F1213" s="239">
        <v>2305860</v>
      </c>
      <c r="G1213" s="239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37" t="s">
        <v>47</v>
      </c>
      <c r="E1214" s="238" t="s">
        <v>14</v>
      </c>
      <c r="F1214" s="239">
        <v>18780</v>
      </c>
      <c r="G1214" s="239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37" t="s">
        <v>47</v>
      </c>
      <c r="E1215" s="238" t="s">
        <v>14</v>
      </c>
      <c r="F1215" s="239">
        <v>27360</v>
      </c>
      <c r="G1215" s="239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37" t="s">
        <v>47</v>
      </c>
      <c r="E1216" s="238" t="s">
        <v>14</v>
      </c>
      <c r="F1216" s="239">
        <v>18780</v>
      </c>
      <c r="G1216" s="239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37" t="s">
        <v>47</v>
      </c>
      <c r="E1217" s="238" t="s">
        <v>14</v>
      </c>
      <c r="F1217" s="239">
        <v>27360</v>
      </c>
      <c r="G1217" s="239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37" t="s">
        <v>47</v>
      </c>
      <c r="E1218" s="238" t="s">
        <v>14</v>
      </c>
      <c r="F1218" s="239">
        <v>18720</v>
      </c>
      <c r="G1218" s="239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37" t="s">
        <v>47</v>
      </c>
      <c r="E1219" s="238" t="s">
        <v>14</v>
      </c>
      <c r="F1219" s="239">
        <v>18720</v>
      </c>
      <c r="G1219" s="239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37" t="s">
        <v>47</v>
      </c>
      <c r="E1220" s="238" t="s">
        <v>14</v>
      </c>
      <c r="F1220" s="239">
        <v>18720</v>
      </c>
      <c r="G1220" s="239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37" t="s">
        <v>47</v>
      </c>
      <c r="E1221" s="238" t="s">
        <v>14</v>
      </c>
      <c r="F1221" s="239">
        <v>25260</v>
      </c>
      <c r="G1221" s="239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37" t="s">
        <v>47</v>
      </c>
      <c r="E1222" s="238" t="s">
        <v>14</v>
      </c>
      <c r="F1222" s="239">
        <v>25260</v>
      </c>
      <c r="G1222" s="239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37" t="s">
        <v>47</v>
      </c>
      <c r="E1223" s="238" t="s">
        <v>14</v>
      </c>
      <c r="F1223" s="239">
        <v>22860</v>
      </c>
      <c r="G1223" s="239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37" t="s">
        <v>47</v>
      </c>
      <c r="E1224" s="238" t="s">
        <v>14</v>
      </c>
      <c r="F1224" s="239">
        <v>74340</v>
      </c>
      <c r="G1224" s="239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37" t="s">
        <v>47</v>
      </c>
      <c r="E1225" s="238" t="s">
        <v>14</v>
      </c>
      <c r="F1225" s="239">
        <v>74340</v>
      </c>
      <c r="G1225" s="239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37" t="s">
        <v>47</v>
      </c>
      <c r="E1226" s="238" t="s">
        <v>14</v>
      </c>
      <c r="F1226" s="239">
        <v>27540</v>
      </c>
      <c r="G1226" s="239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37" t="s">
        <v>47</v>
      </c>
      <c r="E1227" s="238" t="s">
        <v>14</v>
      </c>
      <c r="F1227" s="239">
        <v>21480</v>
      </c>
      <c r="G1227" s="239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37" t="s">
        <v>47</v>
      </c>
      <c r="E1228" s="238" t="s">
        <v>14</v>
      </c>
      <c r="F1228" s="239">
        <v>25560</v>
      </c>
      <c r="G1228" s="239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37" t="s">
        <v>47</v>
      </c>
      <c r="E1229" s="238" t="s">
        <v>14</v>
      </c>
      <c r="F1229" s="239">
        <v>457260</v>
      </c>
      <c r="G1229" s="239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37" t="s">
        <v>47</v>
      </c>
      <c r="E1230" s="238" t="s">
        <v>14</v>
      </c>
      <c r="F1230" s="239">
        <v>6360</v>
      </c>
      <c r="G1230" s="239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37" t="s">
        <v>47</v>
      </c>
      <c r="E1231" s="238" t="s">
        <v>14</v>
      </c>
      <c r="F1231" s="239">
        <v>368820</v>
      </c>
      <c r="G1231" s="239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37" t="s">
        <v>47</v>
      </c>
      <c r="E1232" s="238" t="s">
        <v>14</v>
      </c>
      <c r="F1232" s="239">
        <v>497400</v>
      </c>
      <c r="G1232" s="239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37" t="s">
        <v>47</v>
      </c>
      <c r="E1233" s="238" t="s">
        <v>14</v>
      </c>
      <c r="F1233" s="239">
        <v>107520</v>
      </c>
      <c r="G1233" s="239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37" t="s">
        <v>47</v>
      </c>
      <c r="E1234" s="238" t="s">
        <v>473</v>
      </c>
      <c r="F1234" s="239">
        <v>8622.4599999999991</v>
      </c>
      <c r="G1234" s="239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37" t="s">
        <v>48</v>
      </c>
      <c r="E1235" s="238"/>
      <c r="F1235" s="239">
        <v>0</v>
      </c>
      <c r="G1235" s="239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37" t="s">
        <v>48</v>
      </c>
      <c r="E1236" s="238"/>
      <c r="F1236" s="239">
        <v>0</v>
      </c>
      <c r="G1236" s="239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37" t="s">
        <v>47</v>
      </c>
      <c r="E1237" s="238" t="s">
        <v>14</v>
      </c>
      <c r="F1237" s="239">
        <v>940920</v>
      </c>
      <c r="G1237" s="239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37" t="s">
        <v>47</v>
      </c>
      <c r="E1238" s="238" t="s">
        <v>14</v>
      </c>
      <c r="F1238" s="239">
        <v>2080260</v>
      </c>
      <c r="G1238" s="239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37" t="s">
        <v>47</v>
      </c>
      <c r="E1239" s="238" t="s">
        <v>14</v>
      </c>
      <c r="F1239" s="239">
        <v>2080260</v>
      </c>
      <c r="G1239" s="239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37" t="s">
        <v>47</v>
      </c>
      <c r="E1240" s="238" t="s">
        <v>14</v>
      </c>
      <c r="F1240" s="239">
        <v>909420</v>
      </c>
      <c r="G1240" s="239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37"/>
      <c r="E1241" s="238"/>
      <c r="F1241" s="239">
        <v>0</v>
      </c>
      <c r="G1241" s="239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37" t="s">
        <v>48</v>
      </c>
      <c r="E1242" s="238"/>
      <c r="F1242" s="239">
        <v>0</v>
      </c>
      <c r="G1242" s="239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37" t="s">
        <v>47</v>
      </c>
      <c r="E1243" s="238" t="s">
        <v>297</v>
      </c>
      <c r="F1243" s="239">
        <v>285420</v>
      </c>
      <c r="G1243" s="239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37" t="s">
        <v>47</v>
      </c>
      <c r="E1244" s="238" t="s">
        <v>297</v>
      </c>
      <c r="F1244" s="239">
        <v>285420</v>
      </c>
      <c r="G1244" s="239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37" t="s">
        <v>47</v>
      </c>
      <c r="E1245" s="238" t="s">
        <v>297</v>
      </c>
      <c r="F1245" s="239">
        <v>222780</v>
      </c>
      <c r="G1245" s="239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37" t="s">
        <v>47</v>
      </c>
      <c r="E1246" s="238" t="s">
        <v>297</v>
      </c>
      <c r="F1246" s="239">
        <v>211020</v>
      </c>
      <c r="G1246" s="239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37" t="s">
        <v>47</v>
      </c>
      <c r="E1247" s="238" t="s">
        <v>297</v>
      </c>
      <c r="F1247" s="239">
        <v>180060</v>
      </c>
      <c r="G1247" s="239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37" t="s">
        <v>47</v>
      </c>
      <c r="E1248" s="238" t="s">
        <v>297</v>
      </c>
      <c r="F1248" s="239">
        <v>174540</v>
      </c>
      <c r="G1248" s="239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37" t="s">
        <v>47</v>
      </c>
      <c r="E1249" s="238" t="s">
        <v>297</v>
      </c>
      <c r="F1249" s="239">
        <v>174360</v>
      </c>
      <c r="G1249" s="239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37" t="s">
        <v>47</v>
      </c>
      <c r="E1250" s="238" t="s">
        <v>297</v>
      </c>
      <c r="F1250" s="239">
        <v>148200</v>
      </c>
      <c r="G1250" s="239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37" t="s">
        <v>47</v>
      </c>
      <c r="E1251" s="238" t="s">
        <v>297</v>
      </c>
      <c r="F1251" s="239">
        <v>165600</v>
      </c>
      <c r="G1251" s="239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37" t="s">
        <v>47</v>
      </c>
      <c r="E1252" s="238" t="s">
        <v>297</v>
      </c>
      <c r="F1252" s="239">
        <v>160860</v>
      </c>
      <c r="G1252" s="239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37" t="s">
        <v>47</v>
      </c>
      <c r="E1253" s="238" t="s">
        <v>297</v>
      </c>
      <c r="F1253" s="239">
        <v>133440</v>
      </c>
      <c r="G1253" s="239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37" t="s">
        <v>47</v>
      </c>
      <c r="E1254" s="238" t="s">
        <v>297</v>
      </c>
      <c r="F1254" s="239">
        <v>133440</v>
      </c>
      <c r="G1254" s="239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37" t="s">
        <v>47</v>
      </c>
      <c r="E1255" s="238" t="s">
        <v>297</v>
      </c>
      <c r="F1255" s="239">
        <v>118380</v>
      </c>
      <c r="G1255" s="239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37" t="s">
        <v>47</v>
      </c>
      <c r="E1256" s="238" t="s">
        <v>297</v>
      </c>
      <c r="F1256" s="239">
        <v>89520</v>
      </c>
      <c r="G1256" s="239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37" t="s">
        <v>47</v>
      </c>
      <c r="E1257" s="238" t="s">
        <v>297</v>
      </c>
      <c r="F1257" s="239">
        <v>234120</v>
      </c>
      <c r="G1257" s="239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37" t="s">
        <v>47</v>
      </c>
      <c r="E1258" s="238" t="s">
        <v>297</v>
      </c>
      <c r="F1258" s="239">
        <v>184560</v>
      </c>
      <c r="G1258" s="239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37" t="s">
        <v>47</v>
      </c>
      <c r="E1259" s="238" t="s">
        <v>297</v>
      </c>
      <c r="F1259" s="239">
        <v>156960</v>
      </c>
      <c r="G1259" s="239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37" t="s">
        <v>47</v>
      </c>
      <c r="E1260" s="238" t="s">
        <v>297</v>
      </c>
      <c r="F1260" s="239">
        <v>119220</v>
      </c>
      <c r="G1260" s="239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37" t="s">
        <v>47</v>
      </c>
      <c r="E1261" s="238" t="s">
        <v>297</v>
      </c>
      <c r="F1261" s="239">
        <v>163560</v>
      </c>
      <c r="G1261" s="239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37" t="s">
        <v>47</v>
      </c>
      <c r="E1262" s="238" t="s">
        <v>297</v>
      </c>
      <c r="F1262" s="239">
        <v>146040</v>
      </c>
      <c r="G1262" s="239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37" t="s">
        <v>47</v>
      </c>
      <c r="E1263" s="238" t="s">
        <v>297</v>
      </c>
      <c r="F1263" s="239">
        <v>107580</v>
      </c>
      <c r="G1263" s="239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37" t="s">
        <v>47</v>
      </c>
      <c r="E1264" s="238" t="s">
        <v>297</v>
      </c>
      <c r="F1264" s="239">
        <v>91140</v>
      </c>
      <c r="G1264" s="239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37" t="s">
        <v>47</v>
      </c>
      <c r="E1265" s="238" t="s">
        <v>297</v>
      </c>
      <c r="F1265" s="239">
        <v>81891.065868368882</v>
      </c>
      <c r="G1265" s="239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37" t="s">
        <v>47</v>
      </c>
      <c r="E1266" s="238" t="s">
        <v>297</v>
      </c>
      <c r="F1266" s="239">
        <v>75288.699780185358</v>
      </c>
      <c r="G1266" s="239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37" t="s">
        <v>47</v>
      </c>
      <c r="E1267" s="238" t="s">
        <v>297</v>
      </c>
      <c r="F1267" s="239">
        <v>69120</v>
      </c>
      <c r="G1267" s="239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37" t="s">
        <v>47</v>
      </c>
      <c r="E1268" s="238" t="s">
        <v>297</v>
      </c>
      <c r="F1268" s="239">
        <v>69000</v>
      </c>
      <c r="G1268" s="239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37" t="s">
        <v>47</v>
      </c>
      <c r="E1269" s="238" t="s">
        <v>297</v>
      </c>
      <c r="F1269" s="239">
        <v>61080</v>
      </c>
      <c r="G1269" s="239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37" t="s">
        <v>47</v>
      </c>
      <c r="E1270" s="238" t="s">
        <v>297</v>
      </c>
      <c r="F1270" s="239">
        <v>313962</v>
      </c>
      <c r="G1270" s="239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37" t="s">
        <v>47</v>
      </c>
      <c r="E1271" s="238" t="s">
        <v>297</v>
      </c>
      <c r="F1271" s="239">
        <v>313962</v>
      </c>
      <c r="G1271" s="239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37" t="s">
        <v>47</v>
      </c>
      <c r="E1272" s="238" t="s">
        <v>297</v>
      </c>
      <c r="F1272" s="239">
        <v>245058.00000000003</v>
      </c>
      <c r="G1272" s="239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37" t="s">
        <v>47</v>
      </c>
      <c r="E1273" s="238" t="s">
        <v>297</v>
      </c>
      <c r="F1273" s="239">
        <v>232122.00000000003</v>
      </c>
      <c r="G1273" s="239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37" t="s">
        <v>47</v>
      </c>
      <c r="E1274" s="238" t="s">
        <v>297</v>
      </c>
      <c r="F1274" s="239">
        <v>198066</v>
      </c>
      <c r="G1274" s="239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37" t="s">
        <v>47</v>
      </c>
      <c r="E1275" s="238" t="s">
        <v>297</v>
      </c>
      <c r="F1275" s="239">
        <v>191994</v>
      </c>
      <c r="G1275" s="239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37" t="s">
        <v>47</v>
      </c>
      <c r="E1276" s="238" t="s">
        <v>297</v>
      </c>
      <c r="F1276" s="239">
        <v>191796</v>
      </c>
      <c r="G1276" s="239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37" t="s">
        <v>47</v>
      </c>
      <c r="E1277" s="238" t="s">
        <v>297</v>
      </c>
      <c r="F1277" s="239">
        <v>163020</v>
      </c>
      <c r="G1277" s="239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37" t="s">
        <v>47</v>
      </c>
      <c r="E1278" s="238" t="s">
        <v>297</v>
      </c>
      <c r="F1278" s="239">
        <v>182160</v>
      </c>
      <c r="G1278" s="239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37" t="s">
        <v>47</v>
      </c>
      <c r="E1279" s="238" t="s">
        <v>297</v>
      </c>
      <c r="F1279" s="239">
        <v>176946</v>
      </c>
      <c r="G1279" s="239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37" t="s">
        <v>47</v>
      </c>
      <c r="E1280" s="238" t="s">
        <v>297</v>
      </c>
      <c r="F1280" s="239">
        <v>146784</v>
      </c>
      <c r="G1280" s="239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37" t="s">
        <v>47</v>
      </c>
      <c r="E1281" s="238" t="s">
        <v>297</v>
      </c>
      <c r="F1281" s="239">
        <v>146784</v>
      </c>
      <c r="G1281" s="239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37" t="s">
        <v>47</v>
      </c>
      <c r="E1282" s="238" t="s">
        <v>297</v>
      </c>
      <c r="F1282" s="239">
        <v>130218.00000000001</v>
      </c>
      <c r="G1282" s="239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37" t="s">
        <v>47</v>
      </c>
      <c r="E1283" s="238" t="s">
        <v>297</v>
      </c>
      <c r="F1283" s="239">
        <v>98472</v>
      </c>
      <c r="G1283" s="239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37" t="s">
        <v>47</v>
      </c>
      <c r="E1284" s="238" t="s">
        <v>297</v>
      </c>
      <c r="F1284" s="239">
        <v>257532.00000000003</v>
      </c>
      <c r="G1284" s="239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37" t="s">
        <v>47</v>
      </c>
      <c r="E1285" s="238" t="s">
        <v>297</v>
      </c>
      <c r="F1285" s="239">
        <v>203016</v>
      </c>
      <c r="G1285" s="239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37" t="s">
        <v>47</v>
      </c>
      <c r="E1286" s="238" t="s">
        <v>297</v>
      </c>
      <c r="F1286" s="239">
        <v>172656</v>
      </c>
      <c r="G1286" s="239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37" t="s">
        <v>47</v>
      </c>
      <c r="E1287" s="238" t="s">
        <v>297</v>
      </c>
      <c r="F1287" s="239">
        <v>131142</v>
      </c>
      <c r="G1287" s="239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37" t="s">
        <v>47</v>
      </c>
      <c r="E1288" s="238" t="s">
        <v>297</v>
      </c>
      <c r="F1288" s="239">
        <v>179916</v>
      </c>
      <c r="G1288" s="239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37" t="s">
        <v>47</v>
      </c>
      <c r="E1289" s="238" t="s">
        <v>297</v>
      </c>
      <c r="F1289" s="239">
        <v>160644</v>
      </c>
      <c r="G1289" s="239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37" t="s">
        <v>47</v>
      </c>
      <c r="E1290" s="238" t="s">
        <v>297</v>
      </c>
      <c r="F1290" s="239">
        <v>118338.00000000001</v>
      </c>
      <c r="G1290" s="239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37" t="s">
        <v>47</v>
      </c>
      <c r="E1291" s="238" t="s">
        <v>297</v>
      </c>
      <c r="F1291" s="239">
        <v>100254</v>
      </c>
      <c r="G1291" s="239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37" t="s">
        <v>47</v>
      </c>
      <c r="E1292" s="238" t="s">
        <v>297</v>
      </c>
      <c r="F1292" s="239">
        <v>90080.172455205786</v>
      </c>
      <c r="G1292" s="239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37" t="s">
        <v>47</v>
      </c>
      <c r="E1293" s="238" t="s">
        <v>297</v>
      </c>
      <c r="F1293" s="239">
        <v>82817.569758203899</v>
      </c>
      <c r="G1293" s="239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37" t="s">
        <v>47</v>
      </c>
      <c r="E1294" s="238" t="s">
        <v>297</v>
      </c>
      <c r="F1294" s="239">
        <v>76032</v>
      </c>
      <c r="G1294" s="239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37" t="s">
        <v>47</v>
      </c>
      <c r="E1295" s="238" t="s">
        <v>297</v>
      </c>
      <c r="F1295" s="239">
        <v>75900</v>
      </c>
      <c r="G1295" s="239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37" t="s">
        <v>47</v>
      </c>
      <c r="E1296" s="238" t="s">
        <v>297</v>
      </c>
      <c r="F1296" s="239">
        <v>67188</v>
      </c>
      <c r="G1296" s="239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37" t="s">
        <v>47</v>
      </c>
      <c r="E1297" s="238" t="s">
        <v>297</v>
      </c>
      <c r="F1297" s="239">
        <v>397284.97886456642</v>
      </c>
      <c r="G1297" s="239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37" t="s">
        <v>48</v>
      </c>
      <c r="E1298" s="238"/>
      <c r="F1298" s="239">
        <v>0</v>
      </c>
      <c r="G1298" s="239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37" t="s">
        <v>48</v>
      </c>
      <c r="E1299" s="238"/>
      <c r="F1299" s="239">
        <v>0</v>
      </c>
      <c r="G1299" s="239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37" t="s">
        <v>47</v>
      </c>
      <c r="E1300" s="238" t="s">
        <v>297</v>
      </c>
      <c r="F1300" s="239">
        <v>171300</v>
      </c>
      <c r="G1300" s="239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37" t="s">
        <v>47</v>
      </c>
      <c r="E1301" s="238" t="s">
        <v>297</v>
      </c>
      <c r="F1301" s="239">
        <v>144000</v>
      </c>
      <c r="G1301" s="239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37" t="s">
        <v>47</v>
      </c>
      <c r="E1302" s="238" t="s">
        <v>297</v>
      </c>
      <c r="F1302" s="239">
        <v>132480</v>
      </c>
      <c r="G1302" s="239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37" t="s">
        <v>47</v>
      </c>
      <c r="E1303" s="238" t="s">
        <v>297</v>
      </c>
      <c r="F1303" s="239">
        <v>98580</v>
      </c>
      <c r="G1303" s="239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37" t="s">
        <v>47</v>
      </c>
      <c r="E1304" s="238" t="s">
        <v>297</v>
      </c>
      <c r="F1304" s="239">
        <v>67020</v>
      </c>
      <c r="G1304" s="239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37" t="s">
        <v>47</v>
      </c>
      <c r="E1305" s="238" t="s">
        <v>297</v>
      </c>
      <c r="F1305" s="239">
        <v>134100</v>
      </c>
      <c r="G1305" s="239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37" t="s">
        <v>47</v>
      </c>
      <c r="E1306" s="238" t="s">
        <v>297</v>
      </c>
      <c r="F1306" s="239">
        <v>107400</v>
      </c>
      <c r="G1306" s="239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37" t="s">
        <v>48</v>
      </c>
      <c r="E1307" s="238"/>
      <c r="F1307" s="239">
        <v>0</v>
      </c>
      <c r="G1307" s="239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37" t="s">
        <v>48</v>
      </c>
      <c r="E1308" s="238"/>
      <c r="F1308" s="239">
        <v>0</v>
      </c>
      <c r="G1308" s="239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37" t="s">
        <v>47</v>
      </c>
      <c r="E1309" s="238" t="s">
        <v>1102</v>
      </c>
      <c r="F1309" s="239">
        <v>5708400</v>
      </c>
      <c r="G1309" s="239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37" t="s">
        <v>47</v>
      </c>
      <c r="E1310" s="238" t="s">
        <v>1102</v>
      </c>
      <c r="F1310" s="239">
        <v>5708400</v>
      </c>
      <c r="G1310" s="239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37" t="s">
        <v>47</v>
      </c>
      <c r="E1311" s="238" t="s">
        <v>1102</v>
      </c>
      <c r="F1311" s="239">
        <v>4455600</v>
      </c>
      <c r="G1311" s="239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37" t="s">
        <v>47</v>
      </c>
      <c r="E1312" s="238" t="s">
        <v>1102</v>
      </c>
      <c r="F1312" s="239">
        <v>4220400</v>
      </c>
      <c r="G1312" s="239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37" t="s">
        <v>47</v>
      </c>
      <c r="E1313" s="238" t="s">
        <v>1102</v>
      </c>
      <c r="F1313" s="239">
        <v>3601200</v>
      </c>
      <c r="G1313" s="239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37" t="s">
        <v>47</v>
      </c>
      <c r="E1314" s="238" t="s">
        <v>1102</v>
      </c>
      <c r="F1314" s="239">
        <v>3490800</v>
      </c>
      <c r="G1314" s="239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37" t="s">
        <v>47</v>
      </c>
      <c r="E1315" s="238" t="s">
        <v>1102</v>
      </c>
      <c r="F1315" s="239">
        <v>3487200</v>
      </c>
      <c r="G1315" s="239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37" t="s">
        <v>47</v>
      </c>
      <c r="E1316" s="238" t="s">
        <v>1102</v>
      </c>
      <c r="F1316" s="239">
        <v>2964000</v>
      </c>
      <c r="G1316" s="239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37" t="s">
        <v>47</v>
      </c>
      <c r="E1317" s="238" t="s">
        <v>1102</v>
      </c>
      <c r="F1317" s="239">
        <v>3312000</v>
      </c>
      <c r="G1317" s="239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37" t="s">
        <v>47</v>
      </c>
      <c r="E1318" s="238" t="s">
        <v>1102</v>
      </c>
      <c r="F1318" s="239">
        <v>3217200</v>
      </c>
      <c r="G1318" s="239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37" t="s">
        <v>47</v>
      </c>
      <c r="E1319" s="238" t="s">
        <v>1102</v>
      </c>
      <c r="F1319" s="239">
        <v>2668800</v>
      </c>
      <c r="G1319" s="239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37" t="s">
        <v>47</v>
      </c>
      <c r="E1320" s="238" t="s">
        <v>1102</v>
      </c>
      <c r="F1320" s="239">
        <v>2668800</v>
      </c>
      <c r="G1320" s="239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37" t="s">
        <v>47</v>
      </c>
      <c r="E1321" s="238" t="s">
        <v>1102</v>
      </c>
      <c r="F1321" s="239">
        <v>2367600</v>
      </c>
      <c r="G1321" s="239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37" t="s">
        <v>47</v>
      </c>
      <c r="E1322" s="238" t="s">
        <v>1102</v>
      </c>
      <c r="F1322" s="239">
        <v>1790400</v>
      </c>
      <c r="G1322" s="239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37" t="s">
        <v>47</v>
      </c>
      <c r="E1323" s="238" t="s">
        <v>1102</v>
      </c>
      <c r="F1323" s="239">
        <v>4682400</v>
      </c>
      <c r="G1323" s="239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37" t="s">
        <v>47</v>
      </c>
      <c r="E1324" s="238" t="s">
        <v>1102</v>
      </c>
      <c r="F1324" s="239">
        <v>3691200</v>
      </c>
      <c r="G1324" s="239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37" t="s">
        <v>47</v>
      </c>
      <c r="E1325" s="238" t="s">
        <v>1102</v>
      </c>
      <c r="F1325" s="239">
        <v>3139200</v>
      </c>
      <c r="G1325" s="239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37" t="s">
        <v>47</v>
      </c>
      <c r="E1326" s="238" t="s">
        <v>1102</v>
      </c>
      <c r="F1326" s="239">
        <v>2384400</v>
      </c>
      <c r="G1326" s="239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37" t="s">
        <v>47</v>
      </c>
      <c r="E1327" s="238" t="s">
        <v>1102</v>
      </c>
      <c r="F1327" s="239">
        <v>3271200</v>
      </c>
      <c r="G1327" s="239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37" t="s">
        <v>47</v>
      </c>
      <c r="E1328" s="238" t="s">
        <v>1102</v>
      </c>
      <c r="F1328" s="239">
        <v>2920800</v>
      </c>
      <c r="G1328" s="239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37" t="s">
        <v>47</v>
      </c>
      <c r="E1329" s="238" t="s">
        <v>1102</v>
      </c>
      <c r="F1329" s="239">
        <v>2151600</v>
      </c>
      <c r="G1329" s="239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37" t="s">
        <v>47</v>
      </c>
      <c r="E1330" s="238" t="s">
        <v>1102</v>
      </c>
      <c r="F1330" s="239">
        <v>1822800</v>
      </c>
      <c r="G1330" s="239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37" t="s">
        <v>47</v>
      </c>
      <c r="E1331" s="238" t="s">
        <v>1102</v>
      </c>
      <c r="F1331" s="239">
        <v>1637821.3173673779</v>
      </c>
      <c r="G1331" s="239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37" t="s">
        <v>47</v>
      </c>
      <c r="E1332" s="238" t="s">
        <v>1102</v>
      </c>
      <c r="F1332" s="239">
        <v>1505773.9956037072</v>
      </c>
      <c r="G1332" s="239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37" t="s">
        <v>47</v>
      </c>
      <c r="E1333" s="238" t="s">
        <v>1102</v>
      </c>
      <c r="F1333" s="239">
        <v>1382400</v>
      </c>
      <c r="G1333" s="239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37" t="s">
        <v>47</v>
      </c>
      <c r="E1334" s="238" t="s">
        <v>1102</v>
      </c>
      <c r="F1334" s="239">
        <v>1380000</v>
      </c>
      <c r="G1334" s="239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37" t="s">
        <v>47</v>
      </c>
      <c r="E1335" s="238" t="s">
        <v>1102</v>
      </c>
      <c r="F1335" s="239">
        <v>1221600</v>
      </c>
      <c r="G1335" s="239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37" t="s">
        <v>47</v>
      </c>
      <c r="E1336" s="238" t="s">
        <v>1102</v>
      </c>
      <c r="F1336" s="239">
        <v>6279240.0000000009</v>
      </c>
      <c r="G1336" s="239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37" t="s">
        <v>47</v>
      </c>
      <c r="E1337" s="238" t="s">
        <v>1102</v>
      </c>
      <c r="F1337" s="239">
        <v>6279240.0000000009</v>
      </c>
      <c r="G1337" s="239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37" t="s">
        <v>47</v>
      </c>
      <c r="E1338" s="238" t="s">
        <v>1102</v>
      </c>
      <c r="F1338" s="239">
        <v>4901160</v>
      </c>
      <c r="G1338" s="239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37" t="s">
        <v>47</v>
      </c>
      <c r="E1339" s="238" t="s">
        <v>1102</v>
      </c>
      <c r="F1339" s="239">
        <v>4642440</v>
      </c>
      <c r="G1339" s="239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37" t="s">
        <v>47</v>
      </c>
      <c r="E1340" s="238" t="s">
        <v>1102</v>
      </c>
      <c r="F1340" s="239">
        <v>3961320</v>
      </c>
      <c r="G1340" s="239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37" t="s">
        <v>47</v>
      </c>
      <c r="E1341" s="238" t="s">
        <v>1102</v>
      </c>
      <c r="F1341" s="239">
        <v>3839880</v>
      </c>
      <c r="G1341" s="239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37" t="s">
        <v>47</v>
      </c>
      <c r="E1342" s="238" t="s">
        <v>1102</v>
      </c>
      <c r="F1342" s="239">
        <v>3835920</v>
      </c>
      <c r="G1342" s="239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37" t="s">
        <v>47</v>
      </c>
      <c r="E1343" s="238" t="s">
        <v>1102</v>
      </c>
      <c r="F1343" s="239">
        <v>3260400</v>
      </c>
      <c r="G1343" s="239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37" t="s">
        <v>47</v>
      </c>
      <c r="E1344" s="238" t="s">
        <v>1102</v>
      </c>
      <c r="F1344" s="239">
        <v>3643200</v>
      </c>
      <c r="G1344" s="239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37" t="s">
        <v>47</v>
      </c>
      <c r="E1345" s="238" t="s">
        <v>1102</v>
      </c>
      <c r="F1345" s="239">
        <v>3538920</v>
      </c>
      <c r="G1345" s="239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37" t="s">
        <v>47</v>
      </c>
      <c r="E1346" s="238" t="s">
        <v>1102</v>
      </c>
      <c r="F1346" s="239">
        <v>2935680.0000000005</v>
      </c>
      <c r="G1346" s="239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37" t="s">
        <v>47</v>
      </c>
      <c r="E1347" s="238" t="s">
        <v>1102</v>
      </c>
      <c r="F1347" s="239">
        <v>2935680.0000000005</v>
      </c>
      <c r="G1347" s="239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37" t="s">
        <v>47</v>
      </c>
      <c r="E1348" s="238" t="s">
        <v>1102</v>
      </c>
      <c r="F1348" s="239">
        <v>2604360.0000000005</v>
      </c>
      <c r="G1348" s="239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37" t="s">
        <v>47</v>
      </c>
      <c r="E1349" s="238" t="s">
        <v>1102</v>
      </c>
      <c r="F1349" s="239">
        <v>1969440</v>
      </c>
      <c r="G1349" s="239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37" t="s">
        <v>47</v>
      </c>
      <c r="E1350" s="238" t="s">
        <v>1102</v>
      </c>
      <c r="F1350" s="239">
        <v>5150640.0000000009</v>
      </c>
      <c r="G1350" s="239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37" t="s">
        <v>47</v>
      </c>
      <c r="E1351" s="238" t="s">
        <v>1102</v>
      </c>
      <c r="F1351" s="239">
        <v>4060320</v>
      </c>
      <c r="G1351" s="239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37" t="s">
        <v>47</v>
      </c>
      <c r="E1352" s="238" t="s">
        <v>1102</v>
      </c>
      <c r="F1352" s="239">
        <v>3453120</v>
      </c>
      <c r="G1352" s="239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37" t="s">
        <v>47</v>
      </c>
      <c r="E1353" s="238" t="s">
        <v>1102</v>
      </c>
      <c r="F1353" s="239">
        <v>2622840.0000000005</v>
      </c>
      <c r="G1353" s="239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37" t="s">
        <v>47</v>
      </c>
      <c r="E1354" s="238" t="s">
        <v>1102</v>
      </c>
      <c r="F1354" s="239">
        <v>3598320</v>
      </c>
      <c r="G1354" s="239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37" t="s">
        <v>47</v>
      </c>
      <c r="E1355" s="238" t="s">
        <v>1102</v>
      </c>
      <c r="F1355" s="239">
        <v>3212880</v>
      </c>
      <c r="G1355" s="239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37" t="s">
        <v>47</v>
      </c>
      <c r="E1356" s="238" t="s">
        <v>1102</v>
      </c>
      <c r="F1356" s="239">
        <v>2366760</v>
      </c>
      <c r="G1356" s="239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37" t="s">
        <v>47</v>
      </c>
      <c r="E1357" s="238" t="s">
        <v>1102</v>
      </c>
      <c r="F1357" s="239">
        <v>2005080</v>
      </c>
      <c r="G1357" s="239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37" t="s">
        <v>47</v>
      </c>
      <c r="E1358" s="238" t="s">
        <v>1102</v>
      </c>
      <c r="F1358" s="239">
        <v>1801603.4491041158</v>
      </c>
      <c r="G1358" s="239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37" t="s">
        <v>47</v>
      </c>
      <c r="E1359" s="238" t="s">
        <v>1102</v>
      </c>
      <c r="F1359" s="239">
        <v>1656351.3951640779</v>
      </c>
      <c r="G1359" s="239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37" t="s">
        <v>47</v>
      </c>
      <c r="E1360" s="238" t="s">
        <v>1102</v>
      </c>
      <c r="F1360" s="239">
        <v>1520640.0000000002</v>
      </c>
      <c r="G1360" s="239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37" t="s">
        <v>47</v>
      </c>
      <c r="E1361" s="238" t="s">
        <v>1102</v>
      </c>
      <c r="F1361" s="239">
        <v>1518000.0000000002</v>
      </c>
      <c r="G1361" s="239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37" t="s">
        <v>47</v>
      </c>
      <c r="E1362" s="238" t="s">
        <v>1102</v>
      </c>
      <c r="F1362" s="239">
        <v>1343760.0000000002</v>
      </c>
      <c r="G1362" s="239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37" t="s">
        <v>47</v>
      </c>
      <c r="E1363" s="238" t="s">
        <v>1102</v>
      </c>
      <c r="F1363" s="239">
        <v>7945699.5772913285</v>
      </c>
      <c r="G1363" s="239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37" t="s">
        <v>48</v>
      </c>
      <c r="E1364" s="238"/>
      <c r="F1364" s="239">
        <v>0</v>
      </c>
      <c r="G1364" s="239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37" t="s">
        <v>48</v>
      </c>
      <c r="E1365" s="238"/>
      <c r="F1365" s="239">
        <v>0</v>
      </c>
      <c r="G1365" s="239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37" t="s">
        <v>47</v>
      </c>
      <c r="E1366" s="238" t="s">
        <v>1102</v>
      </c>
      <c r="F1366" s="239">
        <v>3426000</v>
      </c>
      <c r="G1366" s="239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37" t="s">
        <v>47</v>
      </c>
      <c r="E1367" s="238" t="s">
        <v>1102</v>
      </c>
      <c r="F1367" s="239">
        <v>2880000</v>
      </c>
      <c r="G1367" s="239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37" t="s">
        <v>47</v>
      </c>
      <c r="E1368" s="238" t="s">
        <v>1102</v>
      </c>
      <c r="F1368" s="239">
        <v>2649600</v>
      </c>
      <c r="G1368" s="239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37" t="s">
        <v>47</v>
      </c>
      <c r="E1369" s="238" t="s">
        <v>1102</v>
      </c>
      <c r="F1369" s="239">
        <v>1971600</v>
      </c>
      <c r="G1369" s="239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37" t="s">
        <v>47</v>
      </c>
      <c r="E1370" s="238" t="s">
        <v>1102</v>
      </c>
      <c r="F1370" s="239">
        <v>1340400</v>
      </c>
      <c r="G1370" s="239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37" t="s">
        <v>47</v>
      </c>
      <c r="E1371" s="238" t="s">
        <v>1102</v>
      </c>
      <c r="F1371" s="239">
        <v>2682000</v>
      </c>
      <c r="G1371" s="239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37" t="s">
        <v>47</v>
      </c>
      <c r="E1372" s="238" t="s">
        <v>1102</v>
      </c>
      <c r="F1372" s="239">
        <v>2148000</v>
      </c>
      <c r="G1372" s="239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37" t="s">
        <v>48</v>
      </c>
      <c r="E1373" s="238"/>
      <c r="F1373" s="239">
        <v>0</v>
      </c>
      <c r="G1373" s="239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37" t="s">
        <v>48</v>
      </c>
      <c r="E1374" s="238"/>
      <c r="F1374" s="239">
        <v>0</v>
      </c>
      <c r="G1374" s="239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37" t="s">
        <v>47</v>
      </c>
      <c r="E1375" s="238" t="s">
        <v>14</v>
      </c>
      <c r="F1375" s="239">
        <v>213420</v>
      </c>
      <c r="G1375" s="239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37" t="s">
        <v>47</v>
      </c>
      <c r="E1376" s="238" t="s">
        <v>14</v>
      </c>
      <c r="F1376" s="239">
        <v>207840</v>
      </c>
      <c r="G1376" s="239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37" t="s">
        <v>47</v>
      </c>
      <c r="E1377" s="238" t="s">
        <v>14</v>
      </c>
      <c r="F1377" s="239">
        <v>342990</v>
      </c>
      <c r="G1377" s="239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37" t="s">
        <v>47</v>
      </c>
      <c r="E1378" s="238" t="s">
        <v>14</v>
      </c>
      <c r="F1378" s="239">
        <v>709680</v>
      </c>
      <c r="G1378" s="239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37" t="s">
        <v>47</v>
      </c>
      <c r="E1379" s="238" t="s">
        <v>14</v>
      </c>
      <c r="F1379" s="239">
        <v>1771980</v>
      </c>
      <c r="G1379" s="239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37" t="s">
        <v>47</v>
      </c>
      <c r="E1380" s="238" t="s">
        <v>14</v>
      </c>
      <c r="F1380" s="239">
        <v>976440</v>
      </c>
      <c r="G1380" s="239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37" t="s">
        <v>47</v>
      </c>
      <c r="E1381" s="238" t="s">
        <v>14</v>
      </c>
      <c r="F1381" s="239">
        <v>2211900</v>
      </c>
      <c r="G1381" s="239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37" t="s">
        <v>47</v>
      </c>
      <c r="E1382" s="238" t="s">
        <v>14</v>
      </c>
      <c r="F1382" s="239">
        <v>2270640</v>
      </c>
      <c r="G1382" s="239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37" t="s">
        <v>47</v>
      </c>
      <c r="E1383" s="238" t="s">
        <v>14</v>
      </c>
      <c r="F1383" s="239">
        <v>2476740</v>
      </c>
      <c r="G1383" s="239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37" t="s">
        <v>48</v>
      </c>
      <c r="E1384" s="238"/>
      <c r="F1384" s="239">
        <v>0</v>
      </c>
      <c r="G1384" s="239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37" t="s">
        <v>48</v>
      </c>
      <c r="E1385" s="238"/>
      <c r="F1385" s="239">
        <v>0</v>
      </c>
      <c r="G1385" s="239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37" t="s">
        <v>47</v>
      </c>
      <c r="E1386" s="238" t="s">
        <v>100</v>
      </c>
      <c r="F1386" s="239">
        <v>220260.49029487889</v>
      </c>
      <c r="G1386" s="239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37" t="s">
        <v>47</v>
      </c>
      <c r="E1387" s="238" t="s">
        <v>100</v>
      </c>
      <c r="F1387" s="239">
        <v>220260.49029487889</v>
      </c>
      <c r="G1387" s="239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37" t="s">
        <v>47</v>
      </c>
      <c r="E1388" s="238" t="s">
        <v>100</v>
      </c>
      <c r="F1388" s="239">
        <v>250977.08928157968</v>
      </c>
      <c r="G1388" s="239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37" t="s">
        <v>47</v>
      </c>
      <c r="E1389" s="238" t="s">
        <v>100</v>
      </c>
      <c r="F1389" s="239">
        <v>289200</v>
      </c>
      <c r="G1389" s="239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37" t="s">
        <v>47</v>
      </c>
      <c r="E1390" s="238" t="s">
        <v>100</v>
      </c>
      <c r="F1390" s="239">
        <v>277947.76156258525</v>
      </c>
      <c r="G1390" s="239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37" t="s">
        <v>47</v>
      </c>
      <c r="E1391" s="238" t="s">
        <v>100</v>
      </c>
      <c r="F1391" s="239">
        <v>309000</v>
      </c>
      <c r="G1391" s="239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37" t="s">
        <v>47</v>
      </c>
      <c r="E1392" s="238" t="s">
        <v>100</v>
      </c>
      <c r="F1392" s="239">
        <v>277947.76156258525</v>
      </c>
      <c r="G1392" s="239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37" t="s">
        <v>47</v>
      </c>
      <c r="E1393" s="238" t="s">
        <v>100</v>
      </c>
      <c r="F1393" s="239">
        <v>345600</v>
      </c>
      <c r="G1393" s="239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37" t="s">
        <v>47</v>
      </c>
      <c r="E1394" s="238" t="s">
        <v>100</v>
      </c>
      <c r="F1394" s="239">
        <v>438273.42456634069</v>
      </c>
      <c r="G1394" s="239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37" t="s">
        <v>47</v>
      </c>
      <c r="E1395" s="238" t="s">
        <v>100</v>
      </c>
      <c r="F1395" s="239">
        <v>384600</v>
      </c>
      <c r="G1395" s="239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37" t="s">
        <v>47</v>
      </c>
      <c r="E1396" s="238" t="s">
        <v>100</v>
      </c>
      <c r="F1396" s="239">
        <v>466742.46752962429</v>
      </c>
      <c r="G1396" s="239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37" t="s">
        <v>47</v>
      </c>
      <c r="E1397" s="238" t="s">
        <v>100</v>
      </c>
      <c r="F1397" s="239">
        <v>466742.46752962429</v>
      </c>
      <c r="G1397" s="239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37" t="s">
        <v>47</v>
      </c>
      <c r="E1398" s="238" t="s">
        <v>100</v>
      </c>
      <c r="F1398" s="239">
        <v>513941.14402138407</v>
      </c>
      <c r="G1398" s="239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37" t="s">
        <v>47</v>
      </c>
      <c r="E1399" s="238" t="s">
        <v>100</v>
      </c>
      <c r="F1399" s="239">
        <v>502200</v>
      </c>
      <c r="G1399" s="239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37" t="s">
        <v>47</v>
      </c>
      <c r="E1400" s="238" t="s">
        <v>100</v>
      </c>
      <c r="F1400" s="239">
        <v>580618.63938275899</v>
      </c>
      <c r="G1400" s="239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37" t="s">
        <v>47</v>
      </c>
      <c r="E1401" s="238" t="s">
        <v>100</v>
      </c>
      <c r="F1401" s="239">
        <v>522000</v>
      </c>
      <c r="G1401" s="239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37" t="s">
        <v>47</v>
      </c>
      <c r="E1402" s="238" t="s">
        <v>100</v>
      </c>
      <c r="F1402" s="239">
        <v>768051.19018409075</v>
      </c>
      <c r="G1402" s="239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37" t="s">
        <v>47</v>
      </c>
      <c r="E1403" s="238" t="s">
        <v>100</v>
      </c>
      <c r="F1403" s="239">
        <v>768051.19018409075</v>
      </c>
      <c r="G1403" s="239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37" t="s">
        <v>47</v>
      </c>
      <c r="E1404" s="238" t="s">
        <v>100</v>
      </c>
      <c r="F1404" s="239">
        <v>755996.11696758063</v>
      </c>
      <c r="G1404" s="239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37" t="s">
        <v>47</v>
      </c>
      <c r="E1405" s="238" t="s">
        <v>100</v>
      </c>
      <c r="F1405" s="239">
        <v>589800</v>
      </c>
      <c r="G1405" s="239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37" t="s">
        <v>47</v>
      </c>
      <c r="E1406" s="238" t="s">
        <v>100</v>
      </c>
      <c r="F1406" s="239">
        <v>832055.45603276498</v>
      </c>
      <c r="G1406" s="239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37" t="s">
        <v>47</v>
      </c>
      <c r="E1407" s="238" t="s">
        <v>100</v>
      </c>
      <c r="F1407" s="239">
        <v>636000</v>
      </c>
      <c r="G1407" s="239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37" t="s">
        <v>47</v>
      </c>
      <c r="E1408" s="238" t="s">
        <v>100</v>
      </c>
      <c r="F1408" s="239">
        <v>842833.50878142437</v>
      </c>
      <c r="G1408" s="239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37" t="s">
        <v>47</v>
      </c>
      <c r="E1409" s="238" t="s">
        <v>100</v>
      </c>
      <c r="F1409" s="239">
        <v>762000</v>
      </c>
      <c r="G1409" s="239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37" t="s">
        <v>47</v>
      </c>
      <c r="E1410" s="238" t="s">
        <v>100</v>
      </c>
      <c r="F1410" s="239">
        <v>902019.15073140874</v>
      </c>
      <c r="G1410" s="239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37" t="s">
        <v>47</v>
      </c>
      <c r="E1411" s="238" t="s">
        <v>100</v>
      </c>
      <c r="F1411" s="239">
        <v>902019.15073140874</v>
      </c>
      <c r="G1411" s="239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37" t="s">
        <v>48</v>
      </c>
      <c r="E1412" s="238"/>
      <c r="F1412" s="239">
        <v>0</v>
      </c>
      <c r="G1412" s="239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37" t="s">
        <v>48</v>
      </c>
      <c r="E1413" s="238"/>
      <c r="F1413" s="239">
        <v>0</v>
      </c>
      <c r="G1413" s="239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37" t="s">
        <v>47</v>
      </c>
      <c r="E1414" s="238" t="s">
        <v>14</v>
      </c>
      <c r="F1414" s="239">
        <v>96180</v>
      </c>
      <c r="G1414" s="239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37" t="s">
        <v>47</v>
      </c>
      <c r="E1415" s="238" t="s">
        <v>14</v>
      </c>
      <c r="F1415" s="239">
        <v>257820</v>
      </c>
      <c r="G1415" s="239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37" t="s">
        <v>47</v>
      </c>
      <c r="E1416" s="238" t="s">
        <v>14</v>
      </c>
      <c r="F1416" s="239">
        <v>299160</v>
      </c>
      <c r="G1416" s="239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37" t="s">
        <v>47</v>
      </c>
      <c r="E1417" s="238" t="s">
        <v>14</v>
      </c>
      <c r="F1417" s="239">
        <v>246960</v>
      </c>
      <c r="G1417" s="239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37" t="s">
        <v>47</v>
      </c>
      <c r="E1418" s="238" t="s">
        <v>14</v>
      </c>
      <c r="F1418" s="239">
        <v>286461</v>
      </c>
      <c r="G1418" s="239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37" t="s">
        <v>47</v>
      </c>
      <c r="E1419" s="238" t="s">
        <v>14</v>
      </c>
      <c r="F1419" s="239">
        <v>259308</v>
      </c>
      <c r="G1419" s="239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37" t="s">
        <v>47</v>
      </c>
      <c r="E1420" s="238" t="s">
        <v>14</v>
      </c>
      <c r="F1420" s="239">
        <v>300784.05</v>
      </c>
      <c r="G1420" s="239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37" t="s">
        <v>47</v>
      </c>
      <c r="E1421" s="238" t="s">
        <v>14</v>
      </c>
      <c r="F1421" s="239">
        <v>300600</v>
      </c>
      <c r="G1421" s="239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37" t="s">
        <v>47</v>
      </c>
      <c r="E1422" s="238" t="s">
        <v>14</v>
      </c>
      <c r="F1422" s="239">
        <v>358140</v>
      </c>
      <c r="G1422" s="239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37" t="s">
        <v>47</v>
      </c>
      <c r="E1423" s="238" t="s">
        <v>14</v>
      </c>
      <c r="F1423" s="239">
        <v>341777.99941898551</v>
      </c>
      <c r="G1423" s="239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37" t="s">
        <v>47</v>
      </c>
      <c r="E1424" s="238" t="s">
        <v>14</v>
      </c>
      <c r="F1424" s="239">
        <v>395879.58401850733</v>
      </c>
      <c r="G1424" s="239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37" t="s">
        <v>47</v>
      </c>
      <c r="E1425" s="238" t="s">
        <v>14</v>
      </c>
      <c r="F1425" s="239">
        <v>6240</v>
      </c>
      <c r="G1425" s="239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37" t="s">
        <v>47</v>
      </c>
      <c r="E1426" s="238" t="s">
        <v>14</v>
      </c>
      <c r="F1426" s="239">
        <v>5760</v>
      </c>
      <c r="G1426" s="239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37" t="s">
        <v>47</v>
      </c>
      <c r="E1427" s="238" t="s">
        <v>297</v>
      </c>
      <c r="F1427" s="239">
        <v>337284.9788645666</v>
      </c>
      <c r="G1427" s="239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37" t="s">
        <v>47</v>
      </c>
      <c r="E1428" s="238" t="s">
        <v>297</v>
      </c>
      <c r="F1428" s="239">
        <v>269827.98309165332</v>
      </c>
      <c r="G1428" s="239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37" t="s">
        <v>47</v>
      </c>
      <c r="E1429" s="238" t="s">
        <v>473</v>
      </c>
      <c r="F1429" s="239">
        <v>420</v>
      </c>
      <c r="G1429" s="239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37" t="s">
        <v>47</v>
      </c>
      <c r="E1430" s="238" t="s">
        <v>473</v>
      </c>
      <c r="F1430" s="239">
        <v>720</v>
      </c>
      <c r="G1430" s="239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37" t="s">
        <v>47</v>
      </c>
      <c r="E1431" s="238" t="s">
        <v>473</v>
      </c>
      <c r="F1431" s="239">
        <v>15300</v>
      </c>
      <c r="G1431" s="239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37" t="s">
        <v>47</v>
      </c>
      <c r="E1432" s="238" t="s">
        <v>473</v>
      </c>
      <c r="F1432" s="239">
        <v>9120</v>
      </c>
      <c r="G1432" s="239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37" t="s">
        <v>47</v>
      </c>
      <c r="E1433" s="238" t="s">
        <v>473</v>
      </c>
      <c r="F1433" s="451">
        <v>2740</v>
      </c>
      <c r="G1433" s="451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37" t="s">
        <v>48</v>
      </c>
      <c r="E1434" s="238"/>
      <c r="F1434" s="239">
        <v>0</v>
      </c>
      <c r="G1434" s="239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37" t="s">
        <v>48</v>
      </c>
      <c r="E1435" s="238"/>
      <c r="F1435" s="239">
        <v>0</v>
      </c>
      <c r="G1435" s="239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37" t="s">
        <v>47</v>
      </c>
      <c r="E1436" s="238" t="s">
        <v>14</v>
      </c>
      <c r="F1436" s="239">
        <v>15000</v>
      </c>
      <c r="G1436" s="239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37" t="s">
        <v>47</v>
      </c>
      <c r="E1437" s="238" t="s">
        <v>14</v>
      </c>
      <c r="F1437" s="239">
        <v>36180</v>
      </c>
      <c r="G1437" s="239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37" t="s">
        <v>47</v>
      </c>
      <c r="E1438" s="238" t="s">
        <v>14</v>
      </c>
      <c r="F1438" s="239">
        <v>32640</v>
      </c>
      <c r="G1438" s="239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37" t="s">
        <v>47</v>
      </c>
      <c r="E1439" s="238" t="s">
        <v>14</v>
      </c>
      <c r="F1439" s="239">
        <v>63840</v>
      </c>
      <c r="G1439" s="239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37" t="s">
        <v>47</v>
      </c>
      <c r="E1440" s="238" t="s">
        <v>14</v>
      </c>
      <c r="F1440" s="239">
        <v>450000</v>
      </c>
      <c r="G1440" s="239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37" t="s">
        <v>47</v>
      </c>
      <c r="E1441" s="238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37" t="s">
        <v>48</v>
      </c>
      <c r="E1442" s="238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37" t="s">
        <v>48</v>
      </c>
      <c r="E1443" s="238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37" t="s">
        <v>47</v>
      </c>
      <c r="E1444" s="238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37" t="s">
        <v>47</v>
      </c>
      <c r="E1445" s="238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37" t="s">
        <v>47</v>
      </c>
      <c r="E1446" s="238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37" t="s">
        <v>47</v>
      </c>
      <c r="E1447" s="238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37" t="s">
        <v>47</v>
      </c>
      <c r="E1448" s="238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37" t="s">
        <v>47</v>
      </c>
      <c r="E1449" s="238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37" t="s">
        <v>47</v>
      </c>
      <c r="E1450" s="238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37" t="s">
        <v>47</v>
      </c>
      <c r="E1451" s="238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37" t="s">
        <v>47</v>
      </c>
      <c r="E1452" s="238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37" t="s">
        <v>47</v>
      </c>
      <c r="E1453" s="238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37" t="s">
        <v>47</v>
      </c>
      <c r="E1454" s="238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37" t="s">
        <v>45</v>
      </c>
      <c r="E1455" s="238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37" t="s">
        <v>47</v>
      </c>
      <c r="E1456" s="238" t="s">
        <v>100</v>
      </c>
      <c r="F1456" s="244">
        <v>750000</v>
      </c>
      <c r="G1456" s="244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37" t="s">
        <v>48</v>
      </c>
      <c r="E1457" s="238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37"/>
      <c r="E1458" s="238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37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37" t="s">
        <v>47</v>
      </c>
      <c r="E1460" s="238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37"/>
      <c r="E1461" s="238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37" t="s">
        <v>47</v>
      </c>
      <c r="E1462" s="238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37" t="s">
        <v>47</v>
      </c>
      <c r="E1463" s="238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37" t="s">
        <v>47</v>
      </c>
      <c r="E1464" s="238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37" t="s">
        <v>47</v>
      </c>
      <c r="E1465" s="238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37"/>
      <c r="E1466" s="238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37"/>
      <c r="E1467" s="238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37" t="s">
        <v>45</v>
      </c>
      <c r="E1468" s="238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37" t="s">
        <v>47</v>
      </c>
      <c r="E1469" s="238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37" t="s">
        <v>48</v>
      </c>
      <c r="E1470" s="238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37"/>
      <c r="E1471" s="238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37" t="s">
        <v>45</v>
      </c>
      <c r="E1472" s="238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37" t="s">
        <v>47</v>
      </c>
      <c r="E1473" s="238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37" t="s">
        <v>48</v>
      </c>
      <c r="E1474" s="238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37" t="s">
        <v>45</v>
      </c>
      <c r="E1475" s="238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37" t="s">
        <v>47</v>
      </c>
      <c r="E1476" s="238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37" t="s">
        <v>48</v>
      </c>
      <c r="E1477" s="238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37" t="s">
        <v>47</v>
      </c>
      <c r="E1478" s="238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52" t="s">
        <v>1426</v>
      </c>
      <c r="D1479" s="237" t="s">
        <v>47</v>
      </c>
      <c r="E1479" s="238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52" t="s">
        <v>1427</v>
      </c>
      <c r="D1480" s="237" t="s">
        <v>47</v>
      </c>
      <c r="E1480" s="238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52" t="s">
        <v>1428</v>
      </c>
      <c r="D1481" s="237" t="s">
        <v>47</v>
      </c>
      <c r="E1481" s="238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52" t="s">
        <v>1429</v>
      </c>
      <c r="D1482" s="237" t="s">
        <v>47</v>
      </c>
      <c r="E1482" s="238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37" t="s">
        <v>47</v>
      </c>
      <c r="E1483" s="238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37" t="s">
        <v>47</v>
      </c>
      <c r="E1484" s="238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52" t="s">
        <v>1431</v>
      </c>
      <c r="D1485" s="237" t="s">
        <v>47</v>
      </c>
      <c r="E1485" s="238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37" t="s">
        <v>48</v>
      </c>
      <c r="E1486" s="238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37"/>
      <c r="E1487" s="238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37" t="s">
        <v>45</v>
      </c>
      <c r="E1488" s="238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37" t="s">
        <v>45</v>
      </c>
      <c r="E1489" s="238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37" t="s">
        <v>45</v>
      </c>
      <c r="E1490" s="238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37" t="s">
        <v>47</v>
      </c>
      <c r="E1491" s="238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37" t="s">
        <v>47</v>
      </c>
      <c r="E1492" s="238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37" t="s">
        <v>47</v>
      </c>
      <c r="E1493" s="238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4" priority="138" operator="equal">
      <formula>0</formula>
    </cfRule>
  </conditionalFormatting>
  <conditionalFormatting sqref="B8:C135">
    <cfRule type="cellIs" dxfId="33" priority="51" operator="equal">
      <formula>0</formula>
    </cfRule>
  </conditionalFormatting>
  <conditionalFormatting sqref="B150:G1493">
    <cfRule type="cellIs" dxfId="32" priority="1" operator="equal">
      <formula>0</formula>
    </cfRule>
  </conditionalFormatting>
  <conditionalFormatting sqref="C143:G149">
    <cfRule type="cellIs" dxfId="31" priority="5" operator="equal">
      <formula>0</formula>
    </cfRule>
  </conditionalFormatting>
  <conditionalFormatting sqref="D9:G142">
    <cfRule type="cellIs" dxfId="30" priority="11" operator="equal">
      <formula>0</formula>
    </cfRule>
  </conditionalFormatting>
  <conditionalFormatting sqref="D1:IV5 A1:C7 D6:K6 H1455:IV1457 H1458:XFD1485 H1486:H1493 I1486:XFD1494 A1494:H1494 A1495:XFD65536">
    <cfRule type="cellIs" dxfId="29" priority="163" operator="equal">
      <formula>0</formula>
    </cfRule>
  </conditionalFormatting>
  <conditionalFormatting sqref="D7:IV8 C136:C142 B136:B149">
    <cfRule type="cellIs" dxfId="28" priority="62" operator="equal">
      <formula>0</formula>
    </cfRule>
  </conditionalFormatting>
  <conditionalFormatting sqref="H9:H1418">
    <cfRule type="cellIs" dxfId="27" priority="129" operator="equal">
      <formula>0</formula>
    </cfRule>
  </conditionalFormatting>
  <conditionalFormatting sqref="H1419:I1454">
    <cfRule type="cellIs" dxfId="26" priority="128" operator="equal">
      <formula>0</formula>
    </cfRule>
  </conditionalFormatting>
  <conditionalFormatting sqref="I108:I1418">
    <cfRule type="cellIs" dxfId="25" priority="125" operator="equal">
      <formula>0</formula>
    </cfRule>
  </conditionalFormatting>
  <conditionalFormatting sqref="J108:IV1454">
    <cfRule type="cellIs" dxfId="24" priority="139" operator="equal">
      <formula>0</formula>
    </cfRule>
  </conditionalFormatting>
  <conditionalFormatting sqref="M6:IV6">
    <cfRule type="cellIs" dxfId="23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N12" sqref="N12"/>
    </sheetView>
  </sheetViews>
  <sheetFormatPr baseColWidth="10" defaultColWidth="9.1640625" defaultRowHeight="15"/>
  <cols>
    <col min="1" max="1" width="4.33203125" style="202" customWidth="1"/>
    <col min="2" max="2" width="33.33203125" style="202" customWidth="1"/>
    <col min="3" max="3" width="3.83203125" style="203" customWidth="1"/>
    <col min="4" max="4" width="15" style="202" customWidth="1"/>
    <col min="5" max="5" width="12.33203125" style="202" customWidth="1"/>
    <col min="6" max="6" width="5.33203125" style="202" customWidth="1"/>
    <col min="7" max="7" width="5.33203125" style="202" hidden="1" customWidth="1"/>
    <col min="8" max="8" width="5.1640625" style="202" customWidth="1"/>
    <col min="9" max="9" width="34.1640625" style="202" customWidth="1"/>
    <col min="10" max="10" width="3.5" style="202" customWidth="1"/>
    <col min="11" max="11" width="12.6640625" style="202" customWidth="1"/>
    <col min="12" max="12" width="12.33203125" style="202" customWidth="1"/>
    <col min="13" max="13" width="15" style="202" customWidth="1"/>
    <col min="14" max="14" width="17" style="202" customWidth="1"/>
    <col min="15" max="15" width="18.1640625" style="202" customWidth="1"/>
    <col min="16" max="16" width="20.1640625" style="202" customWidth="1"/>
    <col min="17" max="17" width="14.5" style="202" customWidth="1"/>
    <col min="18" max="16384" width="9.1640625" style="202"/>
  </cols>
  <sheetData>
    <row r="2" spans="1:12" s="205" customFormat="1" ht="18.75" customHeight="1">
      <c r="B2" s="564" t="s">
        <v>1458</v>
      </c>
      <c r="C2" s="564"/>
      <c r="D2" s="564"/>
      <c r="E2" s="564"/>
      <c r="I2" s="206"/>
    </row>
    <row r="3" spans="1:12" s="205" customFormat="1" ht="13.5" customHeight="1" thickBot="1">
      <c r="B3" s="236"/>
      <c r="C3" s="236"/>
      <c r="D3" s="236"/>
      <c r="E3" s="236"/>
      <c r="I3" s="206"/>
    </row>
    <row r="4" spans="1:12" s="205" customFormat="1" ht="29.25" customHeight="1">
      <c r="A4" s="209"/>
      <c r="B4" s="569" t="s">
        <v>1535</v>
      </c>
      <c r="C4" s="570"/>
      <c r="D4" s="570"/>
      <c r="E4" s="571"/>
      <c r="F4" s="406"/>
      <c r="G4" s="406"/>
      <c r="H4" s="407"/>
      <c r="I4" s="598" t="s">
        <v>1536</v>
      </c>
      <c r="J4" s="599"/>
      <c r="K4" s="599"/>
      <c r="L4" s="600"/>
    </row>
    <row r="5" spans="1:12" ht="34.5" customHeight="1">
      <c r="A5" s="204"/>
      <c r="B5" s="409" t="s">
        <v>1379</v>
      </c>
      <c r="C5" s="235" t="s">
        <v>9</v>
      </c>
      <c r="D5" s="565" t="str">
        <f>DATA!D14</f>
        <v>NURUDIN</v>
      </c>
      <c r="E5" s="566"/>
      <c r="F5" s="208"/>
      <c r="G5" s="208"/>
      <c r="I5" s="410" t="s">
        <v>1379</v>
      </c>
      <c r="J5" s="235" t="s">
        <v>9</v>
      </c>
      <c r="K5" s="601" t="str">
        <f>D5</f>
        <v>NURUDIN</v>
      </c>
      <c r="L5" s="602"/>
    </row>
    <row r="6" spans="1:12" ht="31.5" customHeight="1">
      <c r="A6" s="204"/>
      <c r="B6" s="409" t="s">
        <v>1532</v>
      </c>
      <c r="C6" s="235" t="s">
        <v>9</v>
      </c>
      <c r="D6" s="574">
        <f>DATA!D17*1000</f>
        <v>0</v>
      </c>
      <c r="E6" s="575"/>
      <c r="F6" s="208"/>
      <c r="G6" s="208"/>
      <c r="I6" s="410" t="s">
        <v>1533</v>
      </c>
      <c r="J6" s="235" t="s">
        <v>9</v>
      </c>
      <c r="K6" s="603">
        <f>DATA!D20*1000</f>
        <v>11000</v>
      </c>
      <c r="L6" s="604"/>
    </row>
    <row r="7" spans="1:12" ht="30.75" customHeight="1">
      <c r="A7" s="204"/>
      <c r="B7" s="409" t="s">
        <v>1441</v>
      </c>
      <c r="C7" s="235" t="s">
        <v>9</v>
      </c>
      <c r="D7" s="572">
        <f>DATA!D18</f>
        <v>1</v>
      </c>
      <c r="E7" s="573"/>
      <c r="F7" s="408" t="s">
        <v>1457</v>
      </c>
      <c r="I7" s="410" t="s">
        <v>1441</v>
      </c>
      <c r="J7" s="235" t="s">
        <v>9</v>
      </c>
      <c r="K7" s="605">
        <f>DATA!D21</f>
        <v>1</v>
      </c>
      <c r="L7" s="606"/>
    </row>
    <row r="8" spans="1:12" ht="51" customHeight="1">
      <c r="A8" s="204"/>
      <c r="B8" s="409" t="s">
        <v>1442</v>
      </c>
      <c r="C8" s="235" t="s">
        <v>9</v>
      </c>
      <c r="D8" s="572">
        <f>DATA!D19</f>
        <v>220</v>
      </c>
      <c r="E8" s="573"/>
      <c r="F8" s="408" t="s">
        <v>1457</v>
      </c>
      <c r="G8" s="403">
        <v>220</v>
      </c>
      <c r="I8" s="410" t="s">
        <v>1442</v>
      </c>
      <c r="J8" s="235" t="s">
        <v>9</v>
      </c>
      <c r="K8" s="605">
        <f>DATA!D22</f>
        <v>220</v>
      </c>
      <c r="L8" s="606"/>
    </row>
    <row r="9" spans="1:12" ht="30" customHeight="1" thickBot="1">
      <c r="A9" s="204"/>
      <c r="B9" s="415" t="s">
        <v>1544</v>
      </c>
      <c r="C9" s="405" t="s">
        <v>9</v>
      </c>
      <c r="D9" s="567">
        <f>IF(D7=1,D6/(380/3^0.5),(D6/(380*3^0.5)))</f>
        <v>0</v>
      </c>
      <c r="E9" s="568"/>
      <c r="F9" s="207"/>
      <c r="G9" s="404">
        <v>380</v>
      </c>
      <c r="I9" s="416" t="s">
        <v>1544</v>
      </c>
      <c r="J9" s="405" t="s">
        <v>9</v>
      </c>
      <c r="K9" s="609">
        <f>IF(K7=1,K6/(380/3^0.5),(K6/(380*3^0.5)))</f>
        <v>50.138312850678027</v>
      </c>
      <c r="L9" s="610"/>
    </row>
    <row r="10" spans="1:12" ht="24.75" customHeight="1">
      <c r="B10" s="417"/>
      <c r="C10" s="414"/>
      <c r="D10" s="418"/>
      <c r="E10" s="418"/>
      <c r="F10" s="207"/>
      <c r="G10" s="404"/>
      <c r="I10" s="417"/>
      <c r="J10" s="414"/>
      <c r="K10" s="418"/>
      <c r="L10" s="418"/>
    </row>
    <row r="11" spans="1:12" ht="18" thickBot="1">
      <c r="B11" s="411" t="s">
        <v>1545</v>
      </c>
      <c r="I11" s="411" t="s">
        <v>1539</v>
      </c>
    </row>
    <row r="12" spans="1:12" ht="34.5" customHeight="1">
      <c r="A12" s="204"/>
      <c r="B12" s="439" t="s">
        <v>1537</v>
      </c>
      <c r="C12" s="433" t="s">
        <v>9</v>
      </c>
      <c r="D12" s="576"/>
      <c r="E12" s="577"/>
      <c r="F12" s="208"/>
      <c r="G12" s="208"/>
      <c r="I12" s="432" t="s">
        <v>1537</v>
      </c>
      <c r="J12" s="433" t="s">
        <v>9</v>
      </c>
      <c r="K12" s="578"/>
      <c r="L12" s="579"/>
    </row>
    <row r="13" spans="1:12" ht="31.5" customHeight="1">
      <c r="A13" s="204"/>
      <c r="B13" s="440" t="s">
        <v>1380</v>
      </c>
      <c r="C13" s="420" t="s">
        <v>9</v>
      </c>
      <c r="D13" s="582" t="s">
        <v>1627</v>
      </c>
      <c r="E13" s="583"/>
      <c r="F13" s="208"/>
      <c r="G13" s="208"/>
      <c r="I13" s="434" t="s">
        <v>1380</v>
      </c>
      <c r="J13" s="420" t="s">
        <v>9</v>
      </c>
      <c r="K13" s="607"/>
      <c r="L13" s="608"/>
    </row>
    <row r="14" spans="1:12" ht="30.75" customHeight="1">
      <c r="A14" s="204"/>
      <c r="B14" s="440" t="s">
        <v>1538</v>
      </c>
      <c r="C14" s="420" t="s">
        <v>9</v>
      </c>
      <c r="D14" s="590">
        <v>50</v>
      </c>
      <c r="E14" s="591"/>
      <c r="F14" s="408" t="s">
        <v>1457</v>
      </c>
      <c r="G14" s="412">
        <v>50</v>
      </c>
      <c r="I14" s="434" t="s">
        <v>1538</v>
      </c>
      <c r="J14" s="420" t="s">
        <v>9</v>
      </c>
      <c r="K14" s="592"/>
      <c r="L14" s="593"/>
    </row>
    <row r="15" spans="1:12" ht="57" customHeight="1">
      <c r="A15" s="204"/>
      <c r="B15" s="440" t="s">
        <v>1441</v>
      </c>
      <c r="C15" s="420" t="s">
        <v>9</v>
      </c>
      <c r="D15" s="426">
        <v>1</v>
      </c>
      <c r="E15" s="435"/>
      <c r="F15" s="408" t="s">
        <v>1457</v>
      </c>
      <c r="G15" s="412">
        <v>100</v>
      </c>
      <c r="I15" s="434" t="s">
        <v>1441</v>
      </c>
      <c r="J15" s="420" t="s">
        <v>9</v>
      </c>
      <c r="K15" s="426"/>
      <c r="L15" s="435"/>
    </row>
    <row r="16" spans="1:12" ht="44.25" customHeight="1">
      <c r="A16" s="204"/>
      <c r="B16" s="440" t="s">
        <v>1548</v>
      </c>
      <c r="C16" s="420"/>
      <c r="D16" s="594">
        <v>100</v>
      </c>
      <c r="E16" s="595"/>
      <c r="F16" s="408"/>
      <c r="G16" s="412">
        <v>160</v>
      </c>
      <c r="I16" s="434" t="s">
        <v>1540</v>
      </c>
      <c r="J16" s="420" t="s">
        <v>9</v>
      </c>
      <c r="K16" s="596">
        <f>K9</f>
        <v>50.138312850678027</v>
      </c>
      <c r="L16" s="597"/>
    </row>
    <row r="17" spans="1:12" ht="34.5" customHeight="1">
      <c r="A17" s="204"/>
      <c r="B17" s="440" t="s">
        <v>1541</v>
      </c>
      <c r="C17" s="420" t="s">
        <v>9</v>
      </c>
      <c r="D17" s="584">
        <f>IF(D15=1,D14/(20/3^0.5),(D14/(20*3^0.5)))</f>
        <v>4.3301270189221928</v>
      </c>
      <c r="E17" s="585"/>
      <c r="F17" s="408" t="s">
        <v>1457</v>
      </c>
      <c r="G17" s="413">
        <v>200</v>
      </c>
      <c r="I17" s="434" t="s">
        <v>1541</v>
      </c>
      <c r="J17" s="420" t="s">
        <v>9</v>
      </c>
      <c r="K17" s="588">
        <f>IF(K15=1,K14/(20/3^0.5),(K14/(20*3^0.5)))</f>
        <v>0</v>
      </c>
      <c r="L17" s="589"/>
    </row>
    <row r="18" spans="1:12" ht="34.5" customHeight="1">
      <c r="A18" s="204"/>
      <c r="B18" s="440" t="s">
        <v>1542</v>
      </c>
      <c r="C18" s="420" t="s">
        <v>9</v>
      </c>
      <c r="D18" s="584">
        <f>IF(D15=1,D14/(380/3^0.5),(D14/(380*3^0.5)))*1000</f>
        <v>227.90142204853646</v>
      </c>
      <c r="E18" s="585"/>
      <c r="F18" s="408" t="s">
        <v>1457</v>
      </c>
      <c r="G18" s="413">
        <v>250</v>
      </c>
      <c r="I18" s="434" t="s">
        <v>1542</v>
      </c>
      <c r="J18" s="420" t="s">
        <v>9</v>
      </c>
      <c r="K18" s="588">
        <f>IF(K15=1,K14/(380/3^0.5),(K14/(380*3^0.5)))*1000</f>
        <v>0</v>
      </c>
      <c r="L18" s="589"/>
    </row>
    <row r="19" spans="1:12" ht="30" customHeight="1">
      <c r="A19" s="204"/>
      <c r="B19" s="441" t="s">
        <v>1534</v>
      </c>
      <c r="C19" s="419" t="s">
        <v>9</v>
      </c>
      <c r="D19" s="584" t="e">
        <f>IF(D15=1,D13/(380/3^0.5),(D13/(380*3^0.5)))</f>
        <v>#VALUE!</v>
      </c>
      <c r="E19" s="585"/>
      <c r="F19" s="207"/>
      <c r="G19" s="404"/>
      <c r="I19" s="436" t="s">
        <v>1534</v>
      </c>
      <c r="J19" s="419" t="s">
        <v>9</v>
      </c>
      <c r="K19" s="588">
        <f>IF(K15=1,K13/(380/3^0.5),(K13/(380*3^0.5)))</f>
        <v>0</v>
      </c>
      <c r="L19" s="589"/>
    </row>
    <row r="20" spans="1:12" ht="30" customHeight="1" thickBot="1">
      <c r="A20" s="204"/>
      <c r="B20" s="442" t="s">
        <v>1543</v>
      </c>
      <c r="C20" s="438" t="s">
        <v>9</v>
      </c>
      <c r="D20" s="580">
        <f>D16/D18</f>
        <v>0.43878620458411566</v>
      </c>
      <c r="E20" s="581"/>
      <c r="F20" s="207"/>
      <c r="G20" s="404"/>
      <c r="I20" s="437" t="s">
        <v>1534</v>
      </c>
      <c r="J20" s="438" t="s">
        <v>9</v>
      </c>
      <c r="K20" s="586" t="e">
        <f>K16/K18</f>
        <v>#DIV/0!</v>
      </c>
      <c r="L20" s="587"/>
    </row>
    <row r="21" spans="1:12" ht="9.75" customHeight="1">
      <c r="A21" s="204"/>
      <c r="B21" s="427" t="s">
        <v>1543</v>
      </c>
      <c r="C21" s="428" t="s">
        <v>9</v>
      </c>
      <c r="D21" s="563">
        <v>1</v>
      </c>
      <c r="E21" s="563"/>
      <c r="F21" s="429"/>
      <c r="G21" s="430"/>
      <c r="H21" s="431"/>
      <c r="I21" s="427" t="s">
        <v>1534</v>
      </c>
      <c r="J21" s="428" t="s">
        <v>9</v>
      </c>
      <c r="K21" s="563">
        <v>1</v>
      </c>
      <c r="L21" s="563"/>
    </row>
    <row r="22" spans="1:12" ht="6.75" customHeight="1">
      <c r="B22" s="417"/>
      <c r="C22" s="414"/>
      <c r="D22" s="425"/>
      <c r="E22" s="425"/>
      <c r="F22" s="207"/>
      <c r="G22" s="404"/>
      <c r="J22" s="414"/>
      <c r="K22" s="425"/>
      <c r="L22" s="425"/>
    </row>
    <row r="23" spans="1:12" ht="16" thickBot="1"/>
    <row r="24" spans="1:12" ht="200.25" customHeight="1" thickBot="1">
      <c r="B24" s="560"/>
      <c r="C24" s="561"/>
      <c r="D24" s="561"/>
      <c r="E24" s="562"/>
      <c r="I24" s="560"/>
      <c r="J24" s="561"/>
      <c r="K24" s="561"/>
      <c r="L24" s="562"/>
    </row>
    <row r="26" spans="1:12">
      <c r="D26" s="422"/>
    </row>
    <row r="27" spans="1:12">
      <c r="D27" s="423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2" priority="5" stopIfTrue="1" operator="greaterThan">
      <formula>0.89</formula>
    </cfRule>
    <cfRule type="cellIs" dxfId="21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zoomScaleNormal="100" workbookViewId="0">
      <selection activeCell="I20" sqref="I20"/>
    </sheetView>
  </sheetViews>
  <sheetFormatPr baseColWidth="10" defaultColWidth="9.1640625" defaultRowHeight="15"/>
  <cols>
    <col min="1" max="1" width="1.33203125" style="245" customWidth="1"/>
    <col min="2" max="2" width="25.1640625" style="245" customWidth="1"/>
    <col min="3" max="3" width="3.1640625" style="245" customWidth="1"/>
    <col min="4" max="4" width="26.33203125" style="259" customWidth="1"/>
    <col min="5" max="5" width="6.5" style="245" customWidth="1"/>
    <col min="6" max="6" width="12" style="245" bestFit="1" customWidth="1"/>
    <col min="7" max="8" width="9.1640625" style="245" hidden="1" customWidth="1"/>
    <col min="9" max="9" width="9.1640625" style="245"/>
    <col min="10" max="10" width="3.83203125" style="245" customWidth="1"/>
    <col min="11" max="11" width="2.6640625" style="245" customWidth="1"/>
    <col min="12" max="16384" width="9.1640625" style="245"/>
  </cols>
  <sheetData>
    <row r="1" spans="2:11" ht="12.75" customHeight="1">
      <c r="B1" s="611"/>
      <c r="C1" s="611"/>
      <c r="D1" s="611"/>
    </row>
    <row r="2" spans="2:11" ht="15.75" customHeight="1">
      <c r="B2" s="246" t="s">
        <v>1447</v>
      </c>
      <c r="C2" s="247"/>
      <c r="D2" s="248"/>
    </row>
    <row r="3" spans="2:11" ht="20" customHeight="1">
      <c r="B3" s="249" t="s">
        <v>1349</v>
      </c>
      <c r="C3" s="250" t="s">
        <v>9</v>
      </c>
      <c r="D3" s="251">
        <v>2022</v>
      </c>
    </row>
    <row r="4" spans="2:11" ht="20" customHeight="1">
      <c r="B4" s="249" t="s">
        <v>1030</v>
      </c>
      <c r="C4" s="250" t="s">
        <v>9</v>
      </c>
      <c r="D4" s="252">
        <v>0.12</v>
      </c>
    </row>
    <row r="5" spans="2:11" ht="20" customHeight="1">
      <c r="B5" s="249" t="s">
        <v>1350</v>
      </c>
      <c r="C5" s="250" t="s">
        <v>9</v>
      </c>
      <c r="D5" s="453">
        <v>1084.1250458865841</v>
      </c>
      <c r="F5" s="449" t="s">
        <v>1609</v>
      </c>
      <c r="K5" s="448"/>
    </row>
    <row r="6" spans="2:11" ht="20" customHeight="1">
      <c r="B6" s="249" t="s">
        <v>1351</v>
      </c>
      <c r="C6" s="250" t="s">
        <v>9</v>
      </c>
      <c r="D6" s="254">
        <v>25</v>
      </c>
      <c r="F6" s="449"/>
    </row>
    <row r="7" spans="2:11" ht="20" customHeight="1">
      <c r="B7" s="249" t="s">
        <v>1352</v>
      </c>
      <c r="C7" s="250" t="s">
        <v>9</v>
      </c>
      <c r="D7" s="255">
        <v>2.2499999999999999E-2</v>
      </c>
    </row>
    <row r="8" spans="2:11" ht="20" customHeight="1">
      <c r="B8" s="249" t="s">
        <v>1448</v>
      </c>
      <c r="C8" s="250" t="s">
        <v>9</v>
      </c>
      <c r="D8" s="256">
        <f>D20-D17</f>
        <v>11</v>
      </c>
    </row>
    <row r="9" spans="2:11" ht="20" customHeight="1">
      <c r="B9" s="249" t="s">
        <v>1449</v>
      </c>
      <c r="C9" s="250" t="s">
        <v>9</v>
      </c>
      <c r="D9" s="256">
        <f>(D8*D25)*1000</f>
        <v>10307000</v>
      </c>
    </row>
    <row r="10" spans="2:11" ht="20" customHeight="1">
      <c r="B10" s="249" t="s">
        <v>1450</v>
      </c>
      <c r="C10" s="250" t="s">
        <v>9</v>
      </c>
      <c r="D10" s="256">
        <f ca="1">RAB!K142</f>
        <v>21073926.483309999</v>
      </c>
    </row>
    <row r="11" spans="2:11" ht="20" customHeight="1">
      <c r="B11" s="249" t="s">
        <v>1356</v>
      </c>
      <c r="C11" s="250" t="s">
        <v>9</v>
      </c>
      <c r="D11" s="253">
        <f ca="1">2%*D10</f>
        <v>421478.52966619999</v>
      </c>
    </row>
    <row r="12" spans="2:11" ht="9" customHeight="1">
      <c r="B12" s="612"/>
      <c r="C12" s="612"/>
      <c r="D12" s="612"/>
    </row>
    <row r="13" spans="2:11" ht="15.75" customHeight="1">
      <c r="B13" s="257"/>
      <c r="C13" s="257"/>
      <c r="D13" s="257"/>
    </row>
    <row r="14" spans="2:11" ht="33.75" customHeight="1">
      <c r="B14" s="379" t="s">
        <v>1379</v>
      </c>
      <c r="C14" s="380" t="s">
        <v>9</v>
      </c>
      <c r="D14" s="385" t="s">
        <v>1629</v>
      </c>
      <c r="E14" s="258" t="s">
        <v>1457</v>
      </c>
    </row>
    <row r="15" spans="2:11" ht="20" customHeight="1">
      <c r="B15" s="381" t="s">
        <v>1451</v>
      </c>
      <c r="C15" s="382" t="s">
        <v>9</v>
      </c>
      <c r="D15" s="386" t="s">
        <v>1625</v>
      </c>
      <c r="E15" s="258" t="s">
        <v>1457</v>
      </c>
    </row>
    <row r="16" spans="2:11" ht="20" customHeight="1">
      <c r="B16" s="381" t="s">
        <v>1452</v>
      </c>
      <c r="C16" s="382" t="s">
        <v>9</v>
      </c>
      <c r="D16" s="386" t="s">
        <v>1455</v>
      </c>
      <c r="E16" s="258" t="s">
        <v>1457</v>
      </c>
    </row>
    <row r="17" spans="2:5" ht="20" customHeight="1">
      <c r="B17" s="381" t="s">
        <v>1453</v>
      </c>
      <c r="C17" s="382" t="s">
        <v>9</v>
      </c>
      <c r="D17" s="387">
        <v>0</v>
      </c>
      <c r="E17" s="258" t="s">
        <v>1457</v>
      </c>
    </row>
    <row r="18" spans="2:5" ht="20" hidden="1" customHeight="1">
      <c r="B18" s="381" t="s">
        <v>1546</v>
      </c>
      <c r="C18" s="382"/>
      <c r="D18" s="387">
        <f>IF((D17&lt;=11),1,3)</f>
        <v>1</v>
      </c>
      <c r="E18" s="258"/>
    </row>
    <row r="19" spans="2:5" ht="20" hidden="1" customHeight="1">
      <c r="B19" s="381" t="s">
        <v>1547</v>
      </c>
      <c r="C19" s="382"/>
      <c r="D19" s="387">
        <f>IF((D17&lt;=11),220,380)</f>
        <v>220</v>
      </c>
      <c r="E19" s="258"/>
    </row>
    <row r="20" spans="2:5" ht="20" customHeight="1">
      <c r="B20" s="381" t="s">
        <v>1454</v>
      </c>
      <c r="C20" s="382" t="s">
        <v>9</v>
      </c>
      <c r="D20" s="387">
        <v>11</v>
      </c>
      <c r="E20" s="258" t="s">
        <v>1457</v>
      </c>
    </row>
    <row r="21" spans="2:5" ht="20" hidden="1" customHeight="1">
      <c r="B21" s="381" t="s">
        <v>1546</v>
      </c>
      <c r="C21" s="382"/>
      <c r="D21" s="387">
        <f>IF((D20&lt;=11),1,3)</f>
        <v>1</v>
      </c>
      <c r="E21" s="258"/>
    </row>
    <row r="22" spans="2:5" ht="20" hidden="1" customHeight="1">
      <c r="B22" s="381" t="s">
        <v>1547</v>
      </c>
      <c r="C22" s="382"/>
      <c r="D22" s="387">
        <f>IF((D20&lt;=11),220,380)</f>
        <v>220</v>
      </c>
      <c r="E22" s="258"/>
    </row>
    <row r="23" spans="2:5" ht="20" customHeight="1">
      <c r="B23" s="381" t="s">
        <v>1353</v>
      </c>
      <c r="C23" s="382" t="s">
        <v>9</v>
      </c>
      <c r="D23" s="386">
        <v>1444.7</v>
      </c>
      <c r="E23" s="258" t="s">
        <v>1457</v>
      </c>
    </row>
    <row r="24" spans="2:5" ht="20" customHeight="1">
      <c r="B24" s="381" t="s">
        <v>1354</v>
      </c>
      <c r="C24" s="382" t="s">
        <v>9</v>
      </c>
      <c r="D24" s="386">
        <v>1444.7</v>
      </c>
      <c r="E24" s="258" t="s">
        <v>1457</v>
      </c>
    </row>
    <row r="25" spans="2:5" ht="20" customHeight="1">
      <c r="B25" s="381" t="s">
        <v>1456</v>
      </c>
      <c r="C25" s="382" t="s">
        <v>9</v>
      </c>
      <c r="D25" s="387">
        <v>937</v>
      </c>
      <c r="E25" s="258" t="s">
        <v>1457</v>
      </c>
    </row>
    <row r="26" spans="2:5" ht="20" customHeight="1">
      <c r="B26" s="383" t="s">
        <v>1355</v>
      </c>
      <c r="C26" s="384" t="s">
        <v>9</v>
      </c>
      <c r="D26" s="388">
        <v>40</v>
      </c>
      <c r="E26" s="258" t="s">
        <v>1457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abSelected="1" zoomScale="85" zoomScaleNormal="85" workbookViewId="0">
      <pane ySplit="6" topLeftCell="A12" activePane="bottomLeft" state="frozen"/>
      <selection activeCell="H1093" sqref="H1093"/>
      <selection pane="bottomLeft" activeCell="K40" sqref="K40"/>
    </sheetView>
  </sheetViews>
  <sheetFormatPr baseColWidth="10" defaultColWidth="9.1640625" defaultRowHeight="15"/>
  <cols>
    <col min="1" max="1" width="5" style="260" customWidth="1"/>
    <col min="2" max="2" width="6.33203125" style="260" customWidth="1"/>
    <col min="3" max="3" width="15.1640625" style="260" customWidth="1"/>
    <col min="4" max="4" width="15" style="260" customWidth="1"/>
    <col min="5" max="5" width="15.1640625" style="260" bestFit="1" customWidth="1"/>
    <col min="6" max="6" width="12.1640625" style="260" bestFit="1" customWidth="1"/>
    <col min="7" max="7" width="10" style="260" bestFit="1" customWidth="1"/>
    <col min="8" max="8" width="15.6640625" style="260" bestFit="1" customWidth="1"/>
    <col min="9" max="9" width="14.1640625" style="260" bestFit="1" customWidth="1"/>
    <col min="10" max="10" width="13.83203125" style="260" bestFit="1" customWidth="1"/>
    <col min="11" max="11" width="15.6640625" style="260" customWidth="1"/>
    <col min="12" max="12" width="11.1640625" style="260" bestFit="1" customWidth="1"/>
    <col min="13" max="13" width="13.83203125" style="260" bestFit="1" customWidth="1"/>
    <col min="14" max="14" width="12.83203125" style="260" bestFit="1" customWidth="1"/>
    <col min="15" max="15" width="7" style="260" customWidth="1"/>
    <col min="16" max="17" width="12.83203125" style="260" bestFit="1" customWidth="1"/>
    <col min="18" max="18" width="1.33203125" style="260" hidden="1" customWidth="1"/>
    <col min="19" max="19" width="3" style="262" hidden="1" customWidth="1"/>
    <col min="20" max="16384" width="9.1640625" style="260"/>
  </cols>
  <sheetData>
    <row r="1" spans="1:21">
      <c r="G1" s="261"/>
    </row>
    <row r="2" spans="1:21">
      <c r="G2" s="261"/>
      <c r="K2" s="261"/>
    </row>
    <row r="3" spans="1:21">
      <c r="B3" s="613" t="s">
        <v>1357</v>
      </c>
      <c r="C3" s="613"/>
      <c r="D3" s="613"/>
      <c r="E3" s="613"/>
      <c r="F3" s="263" t="str">
        <f>DATA!D14</f>
        <v>NURUDIN</v>
      </c>
      <c r="G3" s="261"/>
    </row>
    <row r="4" spans="1:21" ht="7.5" customHeight="1">
      <c r="B4" s="264"/>
      <c r="C4" s="264"/>
      <c r="D4" s="264"/>
      <c r="E4" s="264"/>
      <c r="F4" s="263"/>
      <c r="G4" s="261"/>
    </row>
    <row r="5" spans="1:21" ht="20" customHeight="1">
      <c r="B5" s="614" t="s">
        <v>1349</v>
      </c>
      <c r="C5" s="614" t="s">
        <v>1358</v>
      </c>
      <c r="D5" s="615" t="s">
        <v>1359</v>
      </c>
      <c r="E5" s="615" t="s">
        <v>1360</v>
      </c>
      <c r="F5" s="614" t="s">
        <v>1361</v>
      </c>
      <c r="G5" s="614"/>
      <c r="H5" s="614"/>
      <c r="I5" s="614"/>
      <c r="J5" s="614"/>
      <c r="K5" s="614" t="s">
        <v>1362</v>
      </c>
      <c r="L5" s="614"/>
      <c r="M5" s="265"/>
      <c r="N5" s="618" t="s">
        <v>1363</v>
      </c>
      <c r="O5" s="615" t="s">
        <v>1364</v>
      </c>
      <c r="P5" s="615" t="s">
        <v>1365</v>
      </c>
      <c r="Q5" s="615" t="s">
        <v>1366</v>
      </c>
      <c r="R5" s="266"/>
      <c r="S5" s="267"/>
      <c r="T5" s="616" t="s">
        <v>1367</v>
      </c>
      <c r="U5" s="268"/>
    </row>
    <row r="6" spans="1:21" ht="20" customHeight="1">
      <c r="B6" s="614"/>
      <c r="C6" s="614"/>
      <c r="D6" s="614"/>
      <c r="E6" s="614"/>
      <c r="F6" s="269" t="s">
        <v>1368</v>
      </c>
      <c r="G6" s="269" t="s">
        <v>1369</v>
      </c>
      <c r="H6" s="269" t="s">
        <v>1370</v>
      </c>
      <c r="I6" s="269" t="s">
        <v>1371</v>
      </c>
      <c r="J6" s="269" t="s">
        <v>1032</v>
      </c>
      <c r="K6" s="269" t="s">
        <v>1372</v>
      </c>
      <c r="L6" s="269" t="s">
        <v>1373</v>
      </c>
      <c r="M6" s="269" t="s">
        <v>1032</v>
      </c>
      <c r="N6" s="619"/>
      <c r="O6" s="614"/>
      <c r="P6" s="614"/>
      <c r="Q6" s="614"/>
      <c r="R6" s="266"/>
      <c r="S6" s="267"/>
      <c r="T6" s="614"/>
      <c r="U6" s="270"/>
    </row>
    <row r="7" spans="1:21" ht="20" customHeight="1">
      <c r="A7" s="271">
        <v>0</v>
      </c>
      <c r="B7" s="272">
        <v>2023</v>
      </c>
      <c r="C7" s="443">
        <f>DATA!D8*DATA!D26*8</f>
        <v>3520</v>
      </c>
      <c r="D7" s="274">
        <f>C7*4/24</f>
        <v>586.66666666666663</v>
      </c>
      <c r="E7" s="274">
        <f>C7-D7</f>
        <v>2933.3333333333335</v>
      </c>
      <c r="F7" s="275">
        <f ca="1">DATA!D10/1000000</f>
        <v>21.07392648331</v>
      </c>
      <c r="G7" s="276">
        <f ca="1">DATA!$D$11/1000000</f>
        <v>0.42147852966619997</v>
      </c>
      <c r="H7" s="276">
        <f>C7*DATA!$D$5/1000000</f>
        <v>3.816120161520776</v>
      </c>
      <c r="I7" s="276">
        <f>(C7*DATA!$D$5*DATA!$D$7)/1000000</f>
        <v>8.5862703634217455E-2</v>
      </c>
      <c r="J7" s="274">
        <f ca="1">SUM(F7:I7)</f>
        <v>25.397387878131191</v>
      </c>
      <c r="K7" s="277">
        <f>DATA!D9/1000000</f>
        <v>10.307</v>
      </c>
      <c r="L7" s="274">
        <f>((D7*DATA!$D$23)/1000000)+((E7*DATA!$D$24)/1000000)</f>
        <v>5.0853440000000001</v>
      </c>
      <c r="M7" s="274">
        <f>K7+L7</f>
        <v>15.392344000000001</v>
      </c>
      <c r="N7" s="274">
        <f ca="1">M7-J7</f>
        <v>-10.00504387813119</v>
      </c>
      <c r="O7" s="272">
        <v>1</v>
      </c>
      <c r="P7" s="274">
        <f ca="1">O7*N7</f>
        <v>-10.00504387813119</v>
      </c>
      <c r="Q7" s="274">
        <f ca="1">P7</f>
        <v>-10.00504387813119</v>
      </c>
      <c r="S7" s="262" t="str">
        <f ca="1">IF(Q7&lt;0,"a","")</f>
        <v>a</v>
      </c>
      <c r="T7" s="278" t="str">
        <f>IF(Q5&gt;=0,"",IF(Q7&lt;0,"",IF(Q7=0,A7,(A7-(Q7/N7)))))</f>
        <v/>
      </c>
      <c r="U7" s="262"/>
    </row>
    <row r="8" spans="1:21" ht="20" customHeight="1">
      <c r="A8" s="271">
        <f>A7+1</f>
        <v>1</v>
      </c>
      <c r="B8" s="272">
        <f>B7+1</f>
        <v>2024</v>
      </c>
      <c r="C8" s="273">
        <f>DATA!D8*DATA!D26*12</f>
        <v>5280</v>
      </c>
      <c r="D8" s="274">
        <f>C8*4/24</f>
        <v>880</v>
      </c>
      <c r="E8" s="274">
        <f t="shared" ref="E8:E32" si="0">C8-D8</f>
        <v>4400</v>
      </c>
      <c r="F8" s="272"/>
      <c r="G8" s="276">
        <f ca="1">DATA!$D$11/1000000</f>
        <v>0.42147852966619997</v>
      </c>
      <c r="H8" s="276">
        <f>C8*DATA!$D$5/1000000</f>
        <v>5.7241802422811636</v>
      </c>
      <c r="I8" s="276">
        <f>(C8*DATA!$D$5*DATA!$D$7)/1000000</f>
        <v>0.12879405545132619</v>
      </c>
      <c r="J8" s="274">
        <f t="shared" ref="J8:J32" ca="1" si="1">SUM(F8:I8)</f>
        <v>6.2744528273986901</v>
      </c>
      <c r="K8" s="279"/>
      <c r="L8" s="274">
        <f>((D8*DATA!$D$23)/1000000)+((E8*DATA!$D$24)/1000000)</f>
        <v>7.6280159999999997</v>
      </c>
      <c r="M8" s="274">
        <f t="shared" ref="M8:M32" si="2">K8+L8</f>
        <v>7.6280159999999997</v>
      </c>
      <c r="N8" s="274">
        <f ca="1">M8-J8</f>
        <v>1.3535631726013095</v>
      </c>
      <c r="O8" s="273">
        <f>1/(1+'[85]Asumsi I'!$C$3)^(KKF!A8)</f>
        <v>0.89285714285714279</v>
      </c>
      <c r="P8" s="274">
        <f ca="1">O8*N8</f>
        <v>1.2085385469654548</v>
      </c>
      <c r="Q8" s="274">
        <f ca="1">Q7+P8</f>
        <v>-8.7965053311657346</v>
      </c>
      <c r="S8" s="262" t="str">
        <f t="shared" ref="S8:S32" ca="1" si="3">IF(Q8&lt;0,"a","")</f>
        <v>a</v>
      </c>
      <c r="T8" s="278" t="str">
        <f>IF(Q6&gt;=0,"",IF(Q8&lt;0,"",IF(Q8=0,A8,(A8-(Q8/N8)))))</f>
        <v/>
      </c>
      <c r="U8" s="262"/>
    </row>
    <row r="9" spans="1:21" ht="20" customHeight="1">
      <c r="A9" s="271">
        <f t="shared" ref="A9:B24" si="4">A8+1</f>
        <v>2</v>
      </c>
      <c r="B9" s="272">
        <f t="shared" si="4"/>
        <v>2025</v>
      </c>
      <c r="C9" s="280">
        <f>+C8</f>
        <v>5280</v>
      </c>
      <c r="D9" s="274">
        <f t="shared" ref="D9:D32" si="5">C9*4/24</f>
        <v>880</v>
      </c>
      <c r="E9" s="274">
        <f t="shared" si="0"/>
        <v>4400</v>
      </c>
      <c r="F9" s="272"/>
      <c r="G9" s="276">
        <f ca="1">DATA!$D$11/1000000</f>
        <v>0.42147852966619997</v>
      </c>
      <c r="H9" s="276">
        <f>C9*DATA!$D$5/1000000</f>
        <v>5.7241802422811636</v>
      </c>
      <c r="I9" s="276">
        <f>(C9*DATA!$D$5*DATA!$D$7)/1000000</f>
        <v>0.12879405545132619</v>
      </c>
      <c r="J9" s="274">
        <f t="shared" ca="1" si="1"/>
        <v>6.2744528273986901</v>
      </c>
      <c r="K9" s="274"/>
      <c r="L9" s="274">
        <f>((D9*DATA!$D$23)/1000000)+((E9*DATA!$D$24)/1000000)</f>
        <v>7.6280159999999997</v>
      </c>
      <c r="M9" s="274">
        <f t="shared" si="2"/>
        <v>7.6280159999999997</v>
      </c>
      <c r="N9" s="274">
        <f t="shared" ref="N9:N32" ca="1" si="6">M9-J9</f>
        <v>1.3535631726013095</v>
      </c>
      <c r="O9" s="280">
        <f>1/(1+'[85]Asumsi I'!$C$3)^(KKF!A9)</f>
        <v>0.79719387755102034</v>
      </c>
      <c r="P9" s="274">
        <f t="shared" ref="P9:P32" ca="1" si="7">O9*N9</f>
        <v>1.0790522740762989</v>
      </c>
      <c r="Q9" s="274">
        <f ca="1">Q8+P9</f>
        <v>-7.7174530570894362</v>
      </c>
      <c r="S9" s="262" t="str">
        <f t="shared" ca="1" si="3"/>
        <v>a</v>
      </c>
      <c r="T9" s="278" t="str">
        <f ca="1">IF(Q7&gt;=0,"",IF(Q9&lt;0,"",IF(Q9=0,A9,(A9-(Q9/N9)))))</f>
        <v/>
      </c>
      <c r="U9" s="262"/>
    </row>
    <row r="10" spans="1:21" ht="20" customHeight="1">
      <c r="A10" s="271">
        <f t="shared" si="4"/>
        <v>3</v>
      </c>
      <c r="B10" s="272">
        <f t="shared" si="4"/>
        <v>2026</v>
      </c>
      <c r="C10" s="273">
        <f t="shared" ref="C10:C32" si="8">+C9</f>
        <v>5280</v>
      </c>
      <c r="D10" s="274">
        <f t="shared" si="5"/>
        <v>880</v>
      </c>
      <c r="E10" s="274">
        <f t="shared" si="0"/>
        <v>4400</v>
      </c>
      <c r="F10" s="272"/>
      <c r="G10" s="276">
        <f ca="1">DATA!$D$11/1000000</f>
        <v>0.42147852966619997</v>
      </c>
      <c r="H10" s="276">
        <f>C10*DATA!$D$5/1000000</f>
        <v>5.7241802422811636</v>
      </c>
      <c r="I10" s="276">
        <f>(C10*DATA!$D$5*DATA!$D$7)/1000000</f>
        <v>0.12879405545132619</v>
      </c>
      <c r="J10" s="274">
        <f t="shared" ca="1" si="1"/>
        <v>6.2744528273986901</v>
      </c>
      <c r="K10" s="272"/>
      <c r="L10" s="274">
        <f>((D10*DATA!$D$23)/1000000)+((E10*DATA!$D$24)/1000000)</f>
        <v>7.6280159999999997</v>
      </c>
      <c r="M10" s="274">
        <f t="shared" si="2"/>
        <v>7.6280159999999997</v>
      </c>
      <c r="N10" s="274">
        <f t="shared" ca="1" si="6"/>
        <v>1.3535631726013095</v>
      </c>
      <c r="O10" s="273">
        <f>1/(1+'[85]Asumsi I'!$C$3)^(KKF!A10)</f>
        <v>0.71178024781341087</v>
      </c>
      <c r="P10" s="274">
        <f t="shared" ca="1" si="7"/>
        <v>0.96343953042526675</v>
      </c>
      <c r="Q10" s="274">
        <f t="shared" ref="Q10:Q30" ca="1" si="9">Q9+P10</f>
        <v>-6.7540135266641697</v>
      </c>
      <c r="S10" s="262" t="str">
        <f t="shared" ca="1" si="3"/>
        <v>a</v>
      </c>
      <c r="T10" s="278" t="str">
        <f t="shared" ref="T10:T32" ca="1" si="10">IF(Q8&gt;=0,"",IF(Q10&lt;0,"",IF(Q10=0,A10,(A10-(Q10/N10)))))</f>
        <v/>
      </c>
      <c r="U10" s="262"/>
    </row>
    <row r="11" spans="1:21" ht="20" customHeight="1">
      <c r="A11" s="271">
        <f t="shared" si="4"/>
        <v>4</v>
      </c>
      <c r="B11" s="272">
        <f t="shared" si="4"/>
        <v>2027</v>
      </c>
      <c r="C11" s="273">
        <f>+C10</f>
        <v>5280</v>
      </c>
      <c r="D11" s="274">
        <f t="shared" si="5"/>
        <v>880</v>
      </c>
      <c r="E11" s="274">
        <f t="shared" si="0"/>
        <v>4400</v>
      </c>
      <c r="F11" s="272"/>
      <c r="G11" s="276">
        <f ca="1">DATA!$D$11/1000000</f>
        <v>0.42147852966619997</v>
      </c>
      <c r="H11" s="276">
        <f>C11*DATA!$D$5/1000000</f>
        <v>5.7241802422811636</v>
      </c>
      <c r="I11" s="276">
        <f>(C11*DATA!$D$5*DATA!$D$7)/1000000</f>
        <v>0.12879405545132619</v>
      </c>
      <c r="J11" s="274">
        <f t="shared" ca="1" si="1"/>
        <v>6.2744528273986901</v>
      </c>
      <c r="K11" s="272"/>
      <c r="L11" s="274">
        <f>((D11*DATA!$D$23)/1000000)+((E11*DATA!$D$24)/1000000)</f>
        <v>7.6280159999999997</v>
      </c>
      <c r="M11" s="274">
        <f t="shared" si="2"/>
        <v>7.6280159999999997</v>
      </c>
      <c r="N11" s="274">
        <f t="shared" ca="1" si="6"/>
        <v>1.3535631726013095</v>
      </c>
      <c r="O11" s="273">
        <f>1/(1+'[85]Asumsi I'!$C$3)^(KKF!A11)</f>
        <v>0.63551807840483121</v>
      </c>
      <c r="P11" s="274">
        <f t="shared" ca="1" si="7"/>
        <v>0.86021386645113107</v>
      </c>
      <c r="Q11" s="274">
        <f t="shared" ca="1" si="9"/>
        <v>-5.8937996602130385</v>
      </c>
      <c r="S11" s="262" t="str">
        <f t="shared" ca="1" si="3"/>
        <v>a</v>
      </c>
      <c r="T11" s="278" t="str">
        <f t="shared" ca="1" si="10"/>
        <v/>
      </c>
      <c r="U11" s="262"/>
    </row>
    <row r="12" spans="1:21" ht="20" customHeight="1">
      <c r="A12" s="271">
        <f t="shared" si="4"/>
        <v>5</v>
      </c>
      <c r="B12" s="272">
        <f t="shared" si="4"/>
        <v>2028</v>
      </c>
      <c r="C12" s="273">
        <f t="shared" si="8"/>
        <v>5280</v>
      </c>
      <c r="D12" s="274">
        <f t="shared" si="5"/>
        <v>880</v>
      </c>
      <c r="E12" s="274">
        <f t="shared" si="0"/>
        <v>4400</v>
      </c>
      <c r="F12" s="272"/>
      <c r="G12" s="276">
        <f ca="1">DATA!$D$11/1000000</f>
        <v>0.42147852966619997</v>
      </c>
      <c r="H12" s="276">
        <f>C12*DATA!$D$5/1000000</f>
        <v>5.7241802422811636</v>
      </c>
      <c r="I12" s="276">
        <f>(C12*DATA!$D$5*DATA!$D$7)/1000000</f>
        <v>0.12879405545132619</v>
      </c>
      <c r="J12" s="274">
        <f t="shared" ca="1" si="1"/>
        <v>6.2744528273986901</v>
      </c>
      <c r="K12" s="272"/>
      <c r="L12" s="274">
        <f>((D12*DATA!$D$23)/1000000)+((E12*DATA!$D$24)/1000000)</f>
        <v>7.6280159999999997</v>
      </c>
      <c r="M12" s="274">
        <f t="shared" si="2"/>
        <v>7.6280159999999997</v>
      </c>
      <c r="N12" s="274">
        <f t="shared" ca="1" si="6"/>
        <v>1.3535631726013095</v>
      </c>
      <c r="O12" s="273">
        <f>1/(1+'[85]Asumsi I'!$C$3)^(KKF!A12)</f>
        <v>0.56742685571859919</v>
      </c>
      <c r="P12" s="274">
        <f t="shared" ca="1" si="7"/>
        <v>0.76804809504565263</v>
      </c>
      <c r="Q12" s="274">
        <f t="shared" ca="1" si="9"/>
        <v>-5.1257515651673859</v>
      </c>
      <c r="S12" s="262" t="str">
        <f t="shared" ca="1" si="3"/>
        <v>a</v>
      </c>
      <c r="T12" s="278" t="str">
        <f t="shared" ca="1" si="10"/>
        <v/>
      </c>
      <c r="U12" s="262"/>
    </row>
    <row r="13" spans="1:21" ht="20" customHeight="1">
      <c r="A13" s="271">
        <f t="shared" si="4"/>
        <v>6</v>
      </c>
      <c r="B13" s="272">
        <f t="shared" si="4"/>
        <v>2029</v>
      </c>
      <c r="C13" s="273">
        <f t="shared" si="8"/>
        <v>5280</v>
      </c>
      <c r="D13" s="274">
        <f t="shared" si="5"/>
        <v>880</v>
      </c>
      <c r="E13" s="274">
        <f t="shared" si="0"/>
        <v>4400</v>
      </c>
      <c r="F13" s="272"/>
      <c r="G13" s="276">
        <f ca="1">DATA!$D$11/1000000</f>
        <v>0.42147852966619997</v>
      </c>
      <c r="H13" s="276">
        <f>C13*DATA!$D$5/1000000</f>
        <v>5.7241802422811636</v>
      </c>
      <c r="I13" s="276">
        <f>(C13*DATA!$D$5*DATA!$D$7)/1000000</f>
        <v>0.12879405545132619</v>
      </c>
      <c r="J13" s="274">
        <f t="shared" ca="1" si="1"/>
        <v>6.2744528273986901</v>
      </c>
      <c r="K13" s="272"/>
      <c r="L13" s="274">
        <f>((D13*DATA!$D$23)/1000000)+((E13*DATA!$D$24)/1000000)</f>
        <v>7.6280159999999997</v>
      </c>
      <c r="M13" s="274">
        <f t="shared" si="2"/>
        <v>7.6280159999999997</v>
      </c>
      <c r="N13" s="274">
        <f t="shared" ca="1" si="6"/>
        <v>1.3535631726013095</v>
      </c>
      <c r="O13" s="273">
        <f>1/(1+'[85]Asumsi I'!$C$3)^(KKF!A13)</f>
        <v>0.50663112117732068</v>
      </c>
      <c r="P13" s="274">
        <f t="shared" ca="1" si="7"/>
        <v>0.68575722771933267</v>
      </c>
      <c r="Q13" s="274">
        <f t="shared" ca="1" si="9"/>
        <v>-4.4399943374480531</v>
      </c>
      <c r="S13" s="262" t="str">
        <f t="shared" ca="1" si="3"/>
        <v>a</v>
      </c>
      <c r="T13" s="278" t="str">
        <f t="shared" ca="1" si="10"/>
        <v/>
      </c>
      <c r="U13" s="262"/>
    </row>
    <row r="14" spans="1:21" ht="20" customHeight="1">
      <c r="A14" s="271">
        <f t="shared" si="4"/>
        <v>7</v>
      </c>
      <c r="B14" s="272">
        <f t="shared" si="4"/>
        <v>2030</v>
      </c>
      <c r="C14" s="273">
        <f t="shared" si="8"/>
        <v>5280</v>
      </c>
      <c r="D14" s="274">
        <f t="shared" si="5"/>
        <v>880</v>
      </c>
      <c r="E14" s="274">
        <f t="shared" si="0"/>
        <v>4400</v>
      </c>
      <c r="F14" s="272"/>
      <c r="G14" s="276">
        <f ca="1">DATA!$D$11/1000000</f>
        <v>0.42147852966619997</v>
      </c>
      <c r="H14" s="276">
        <f>C14*DATA!$D$5/1000000</f>
        <v>5.7241802422811636</v>
      </c>
      <c r="I14" s="276">
        <f>(C14*DATA!$D$5*DATA!$D$7)/1000000</f>
        <v>0.12879405545132619</v>
      </c>
      <c r="J14" s="274">
        <f t="shared" ca="1" si="1"/>
        <v>6.2744528273986901</v>
      </c>
      <c r="K14" s="272"/>
      <c r="L14" s="274">
        <f>((D14*DATA!$D$23)/1000000)+((E14*DATA!$D$24)/1000000)</f>
        <v>7.6280159999999997</v>
      </c>
      <c r="M14" s="274">
        <f t="shared" si="2"/>
        <v>7.6280159999999997</v>
      </c>
      <c r="N14" s="274">
        <f t="shared" ca="1" si="6"/>
        <v>1.3535631726013095</v>
      </c>
      <c r="O14" s="273">
        <f>1/(1+'[85]Asumsi I'!$C$3)^(KKF!A14)</f>
        <v>0.45234921533689343</v>
      </c>
      <c r="P14" s="274">
        <f t="shared" ca="1" si="7"/>
        <v>0.61228323903511839</v>
      </c>
      <c r="Q14" s="274">
        <f t="shared" ca="1" si="9"/>
        <v>-3.8277110984129346</v>
      </c>
      <c r="S14" s="262" t="str">
        <f t="shared" ca="1" si="3"/>
        <v>a</v>
      </c>
      <c r="T14" s="278" t="str">
        <f t="shared" ca="1" si="10"/>
        <v/>
      </c>
      <c r="U14" s="262"/>
    </row>
    <row r="15" spans="1:21" ht="20" customHeight="1">
      <c r="A15" s="271">
        <f t="shared" si="4"/>
        <v>8</v>
      </c>
      <c r="B15" s="272">
        <f t="shared" si="4"/>
        <v>2031</v>
      </c>
      <c r="C15" s="273">
        <f t="shared" si="8"/>
        <v>5280</v>
      </c>
      <c r="D15" s="274">
        <f t="shared" si="5"/>
        <v>880</v>
      </c>
      <c r="E15" s="274">
        <f t="shared" si="0"/>
        <v>4400</v>
      </c>
      <c r="F15" s="272"/>
      <c r="G15" s="276">
        <f ca="1">DATA!$D$11/1000000</f>
        <v>0.42147852966619997</v>
      </c>
      <c r="H15" s="276">
        <f>C15*DATA!$D$5/1000000</f>
        <v>5.7241802422811636</v>
      </c>
      <c r="I15" s="276">
        <f>(C15*DATA!$D$5*DATA!$D$7)/1000000</f>
        <v>0.12879405545132619</v>
      </c>
      <c r="J15" s="274">
        <f t="shared" ca="1" si="1"/>
        <v>6.2744528273986901</v>
      </c>
      <c r="K15" s="272"/>
      <c r="L15" s="274">
        <f>((D15*DATA!$D$23)/1000000)+((E15*DATA!$D$24)/1000000)</f>
        <v>7.6280159999999997</v>
      </c>
      <c r="M15" s="274">
        <f t="shared" si="2"/>
        <v>7.6280159999999997</v>
      </c>
      <c r="N15" s="274">
        <f t="shared" ca="1" si="6"/>
        <v>1.3535631726013095</v>
      </c>
      <c r="O15" s="273">
        <f>1/(1+'[85]Asumsi I'!$C$3)^(KKF!A15)</f>
        <v>0.4038832279793691</v>
      </c>
      <c r="P15" s="274">
        <f t="shared" ca="1" si="7"/>
        <v>0.54668146342421287</v>
      </c>
      <c r="Q15" s="274">
        <f t="shared" ca="1" si="9"/>
        <v>-3.2810296349887218</v>
      </c>
      <c r="S15" s="262" t="str">
        <f t="shared" ca="1" si="3"/>
        <v>a</v>
      </c>
      <c r="T15" s="278" t="str">
        <f t="shared" ca="1" si="10"/>
        <v/>
      </c>
      <c r="U15" s="262"/>
    </row>
    <row r="16" spans="1:21" ht="20" customHeight="1">
      <c r="A16" s="271">
        <f t="shared" si="4"/>
        <v>9</v>
      </c>
      <c r="B16" s="272">
        <f t="shared" si="4"/>
        <v>2032</v>
      </c>
      <c r="C16" s="273">
        <f t="shared" si="8"/>
        <v>5280</v>
      </c>
      <c r="D16" s="274">
        <f t="shared" si="5"/>
        <v>880</v>
      </c>
      <c r="E16" s="274">
        <f t="shared" si="0"/>
        <v>4400</v>
      </c>
      <c r="F16" s="272"/>
      <c r="G16" s="276">
        <f ca="1">DATA!$D$11/1000000</f>
        <v>0.42147852966619997</v>
      </c>
      <c r="H16" s="276">
        <f>C16*DATA!$D$5/1000000</f>
        <v>5.7241802422811636</v>
      </c>
      <c r="I16" s="276">
        <f>(C16*DATA!$D$5*DATA!$D$7)/1000000</f>
        <v>0.12879405545132619</v>
      </c>
      <c r="J16" s="274">
        <f t="shared" ca="1" si="1"/>
        <v>6.2744528273986901</v>
      </c>
      <c r="K16" s="272"/>
      <c r="L16" s="274">
        <f>((D16*DATA!$D$23)/1000000)+((E16*DATA!$D$24)/1000000)</f>
        <v>7.6280159999999997</v>
      </c>
      <c r="M16" s="274">
        <f t="shared" si="2"/>
        <v>7.6280159999999997</v>
      </c>
      <c r="N16" s="274">
        <f t="shared" ca="1" si="6"/>
        <v>1.3535631726013095</v>
      </c>
      <c r="O16" s="273">
        <f>1/(1+'[85]Asumsi I'!$C$3)^(KKF!A16)</f>
        <v>0.36061002498157957</v>
      </c>
      <c r="P16" s="274">
        <f t="shared" ca="1" si="7"/>
        <v>0.48810844948590432</v>
      </c>
      <c r="Q16" s="274">
        <f t="shared" ca="1" si="9"/>
        <v>-2.7929211855028173</v>
      </c>
      <c r="S16" s="262" t="str">
        <f t="shared" ca="1" si="3"/>
        <v>a</v>
      </c>
      <c r="T16" s="278" t="str">
        <f t="shared" ca="1" si="10"/>
        <v/>
      </c>
      <c r="U16" s="262"/>
    </row>
    <row r="17" spans="1:21" ht="20" customHeight="1">
      <c r="A17" s="271">
        <f t="shared" si="4"/>
        <v>10</v>
      </c>
      <c r="B17" s="272">
        <f t="shared" si="4"/>
        <v>2033</v>
      </c>
      <c r="C17" s="273">
        <f t="shared" si="8"/>
        <v>5280</v>
      </c>
      <c r="D17" s="274">
        <f t="shared" si="5"/>
        <v>880</v>
      </c>
      <c r="E17" s="274">
        <f t="shared" si="0"/>
        <v>4400</v>
      </c>
      <c r="F17" s="272"/>
      <c r="G17" s="276">
        <f ca="1">DATA!$D$11/1000000</f>
        <v>0.42147852966619997</v>
      </c>
      <c r="H17" s="276">
        <f>C17*DATA!$D$5/1000000</f>
        <v>5.7241802422811636</v>
      </c>
      <c r="I17" s="276">
        <f>(C17*DATA!$D$5*DATA!$D$7)/1000000</f>
        <v>0.12879405545132619</v>
      </c>
      <c r="J17" s="274">
        <f t="shared" ca="1" si="1"/>
        <v>6.2744528273986901</v>
      </c>
      <c r="K17" s="272"/>
      <c r="L17" s="274">
        <f>((D17*DATA!$D$23)/1000000)+((E17*DATA!$D$24)/1000000)</f>
        <v>7.6280159999999997</v>
      </c>
      <c r="M17" s="274">
        <f t="shared" si="2"/>
        <v>7.6280159999999997</v>
      </c>
      <c r="N17" s="274">
        <f t="shared" ca="1" si="6"/>
        <v>1.3535631726013095</v>
      </c>
      <c r="O17" s="273">
        <f>1/(1+'[85]Asumsi I'!$C$3)^(KKF!A17)</f>
        <v>0.32197323659069599</v>
      </c>
      <c r="P17" s="274">
        <f t="shared" ca="1" si="7"/>
        <v>0.43581111561241448</v>
      </c>
      <c r="Q17" s="274">
        <f t="shared" ca="1" si="9"/>
        <v>-2.3571100698904028</v>
      </c>
      <c r="S17" s="262" t="str">
        <f t="shared" ca="1" si="3"/>
        <v>a</v>
      </c>
      <c r="T17" s="278" t="str">
        <f t="shared" ca="1" si="10"/>
        <v/>
      </c>
      <c r="U17" s="262"/>
    </row>
    <row r="18" spans="1:21" ht="20" customHeight="1">
      <c r="A18" s="271">
        <f t="shared" si="4"/>
        <v>11</v>
      </c>
      <c r="B18" s="272">
        <f t="shared" si="4"/>
        <v>2034</v>
      </c>
      <c r="C18" s="273">
        <f t="shared" si="8"/>
        <v>5280</v>
      </c>
      <c r="D18" s="274">
        <f t="shared" si="5"/>
        <v>880</v>
      </c>
      <c r="E18" s="274">
        <f t="shared" si="0"/>
        <v>4400</v>
      </c>
      <c r="F18" s="272"/>
      <c r="G18" s="276">
        <f ca="1">DATA!$D$11/1000000</f>
        <v>0.42147852966619997</v>
      </c>
      <c r="H18" s="276">
        <f>C18*DATA!$D$5/1000000</f>
        <v>5.7241802422811636</v>
      </c>
      <c r="I18" s="276">
        <f>(C18*DATA!$D$5*DATA!$D$7)/1000000</f>
        <v>0.12879405545132619</v>
      </c>
      <c r="J18" s="274">
        <f t="shared" ca="1" si="1"/>
        <v>6.2744528273986901</v>
      </c>
      <c r="K18" s="272"/>
      <c r="L18" s="274">
        <f>((D18*DATA!$D$23)/1000000)+((E18*DATA!$D$24)/1000000)</f>
        <v>7.6280159999999997</v>
      </c>
      <c r="M18" s="274">
        <f t="shared" si="2"/>
        <v>7.6280159999999997</v>
      </c>
      <c r="N18" s="274">
        <f t="shared" ca="1" si="6"/>
        <v>1.3535631726013095</v>
      </c>
      <c r="O18" s="273">
        <f>1/(1+'[85]Asumsi I'!$C$3)^(KKF!A18)</f>
        <v>0.28747610409883567</v>
      </c>
      <c r="P18" s="274">
        <f t="shared" ca="1" si="7"/>
        <v>0.38911706751108432</v>
      </c>
      <c r="Q18" s="274">
        <f t="shared" ca="1" si="9"/>
        <v>-1.9679930023793184</v>
      </c>
      <c r="S18" s="262" t="str">
        <f t="shared" ca="1" si="3"/>
        <v>a</v>
      </c>
      <c r="T18" s="278" t="str">
        <f t="shared" ca="1" si="10"/>
        <v/>
      </c>
      <c r="U18" s="262"/>
    </row>
    <row r="19" spans="1:21" ht="20" customHeight="1">
      <c r="A19" s="271">
        <f t="shared" si="4"/>
        <v>12</v>
      </c>
      <c r="B19" s="272">
        <f t="shared" si="4"/>
        <v>2035</v>
      </c>
      <c r="C19" s="273">
        <f t="shared" si="8"/>
        <v>5280</v>
      </c>
      <c r="D19" s="274">
        <f t="shared" si="5"/>
        <v>880</v>
      </c>
      <c r="E19" s="274">
        <f t="shared" si="0"/>
        <v>4400</v>
      </c>
      <c r="F19" s="272"/>
      <c r="G19" s="276">
        <f ca="1">DATA!$D$11/1000000</f>
        <v>0.42147852966619997</v>
      </c>
      <c r="H19" s="276">
        <f>C19*DATA!$D$5/1000000</f>
        <v>5.7241802422811636</v>
      </c>
      <c r="I19" s="276">
        <f>(C19*DATA!$D$5*DATA!$D$7)/1000000</f>
        <v>0.12879405545132619</v>
      </c>
      <c r="J19" s="274">
        <f t="shared" ca="1" si="1"/>
        <v>6.2744528273986901</v>
      </c>
      <c r="K19" s="272"/>
      <c r="L19" s="274">
        <f>((D19*DATA!$D$23)/1000000)+((E19*DATA!$D$24)/1000000)</f>
        <v>7.6280159999999997</v>
      </c>
      <c r="M19" s="274">
        <f t="shared" si="2"/>
        <v>7.6280159999999997</v>
      </c>
      <c r="N19" s="274">
        <f t="shared" ca="1" si="6"/>
        <v>1.3535631726013095</v>
      </c>
      <c r="O19" s="273">
        <f>1/(1+'[85]Asumsi I'!$C$3)^(KKF!A19)</f>
        <v>0.25667509294538904</v>
      </c>
      <c r="P19" s="274">
        <f t="shared" ca="1" si="7"/>
        <v>0.34742595313489677</v>
      </c>
      <c r="Q19" s="274">
        <f t="shared" ca="1" si="9"/>
        <v>-1.6205670492444217</v>
      </c>
      <c r="S19" s="262" t="str">
        <f t="shared" ca="1" si="3"/>
        <v>a</v>
      </c>
      <c r="T19" s="278" t="str">
        <f t="shared" ca="1" si="10"/>
        <v/>
      </c>
      <c r="U19" s="262"/>
    </row>
    <row r="20" spans="1:21" ht="20" customHeight="1">
      <c r="A20" s="271">
        <f t="shared" si="4"/>
        <v>13</v>
      </c>
      <c r="B20" s="272">
        <f t="shared" si="4"/>
        <v>2036</v>
      </c>
      <c r="C20" s="273">
        <f t="shared" si="8"/>
        <v>5280</v>
      </c>
      <c r="D20" s="274">
        <f t="shared" si="5"/>
        <v>880</v>
      </c>
      <c r="E20" s="274">
        <f t="shared" si="0"/>
        <v>4400</v>
      </c>
      <c r="F20" s="272"/>
      <c r="G20" s="276">
        <f ca="1">DATA!$D$11/1000000</f>
        <v>0.42147852966619997</v>
      </c>
      <c r="H20" s="276">
        <f>C20*DATA!$D$5/1000000</f>
        <v>5.7241802422811636</v>
      </c>
      <c r="I20" s="276">
        <f>(C20*DATA!$D$5*DATA!$D$7)/1000000</f>
        <v>0.12879405545132619</v>
      </c>
      <c r="J20" s="274">
        <f t="shared" ca="1" si="1"/>
        <v>6.2744528273986901</v>
      </c>
      <c r="K20" s="272"/>
      <c r="L20" s="274">
        <f>((D20*DATA!$D$23)/1000000)+((E20*DATA!$D$24)/1000000)</f>
        <v>7.6280159999999997</v>
      </c>
      <c r="M20" s="274">
        <f t="shared" si="2"/>
        <v>7.6280159999999997</v>
      </c>
      <c r="N20" s="274">
        <f t="shared" ca="1" si="6"/>
        <v>1.3535631726013095</v>
      </c>
      <c r="O20" s="273">
        <f>1/(1+'[85]Asumsi I'!$C$3)^(KKF!A20)</f>
        <v>0.22917419012981158</v>
      </c>
      <c r="P20" s="274">
        <f t="shared" ca="1" si="7"/>
        <v>0.31020174387044347</v>
      </c>
      <c r="Q20" s="274">
        <f t="shared" ca="1" si="9"/>
        <v>-1.3103653053739783</v>
      </c>
      <c r="S20" s="262" t="str">
        <f t="shared" ca="1" si="3"/>
        <v>a</v>
      </c>
      <c r="T20" s="278" t="str">
        <f t="shared" ca="1" si="10"/>
        <v/>
      </c>
      <c r="U20" s="262"/>
    </row>
    <row r="21" spans="1:21" ht="20" customHeight="1">
      <c r="A21" s="271">
        <f t="shared" si="4"/>
        <v>14</v>
      </c>
      <c r="B21" s="272">
        <f t="shared" si="4"/>
        <v>2037</v>
      </c>
      <c r="C21" s="273">
        <f t="shared" si="8"/>
        <v>5280</v>
      </c>
      <c r="D21" s="274">
        <f t="shared" si="5"/>
        <v>880</v>
      </c>
      <c r="E21" s="274">
        <f t="shared" si="0"/>
        <v>4400</v>
      </c>
      <c r="F21" s="272"/>
      <c r="G21" s="276">
        <f ca="1">DATA!$D$11/1000000</f>
        <v>0.42147852966619997</v>
      </c>
      <c r="H21" s="276">
        <f>C21*DATA!$D$5/1000000</f>
        <v>5.7241802422811636</v>
      </c>
      <c r="I21" s="276">
        <f>(C21*DATA!$D$5*DATA!$D$7)/1000000</f>
        <v>0.12879405545132619</v>
      </c>
      <c r="J21" s="274">
        <f t="shared" ca="1" si="1"/>
        <v>6.2744528273986901</v>
      </c>
      <c r="K21" s="272"/>
      <c r="L21" s="274">
        <f>((D21*DATA!$D$23)/1000000)+((E21*DATA!$D$24)/1000000)</f>
        <v>7.6280159999999997</v>
      </c>
      <c r="M21" s="274">
        <f t="shared" si="2"/>
        <v>7.6280159999999997</v>
      </c>
      <c r="N21" s="274">
        <f t="shared" ca="1" si="6"/>
        <v>1.3535631726013095</v>
      </c>
      <c r="O21" s="273">
        <f>1/(1+'[85]Asumsi I'!$C$3)^(KKF!A21)</f>
        <v>0.20461981261590317</v>
      </c>
      <c r="P21" s="274">
        <f t="shared" ca="1" si="7"/>
        <v>0.27696584274146735</v>
      </c>
      <c r="Q21" s="274">
        <f t="shared" ca="1" si="9"/>
        <v>-1.0333994626325109</v>
      </c>
      <c r="S21" s="262" t="str">
        <f t="shared" ca="1" si="3"/>
        <v>a</v>
      </c>
      <c r="T21" s="278" t="str">
        <f t="shared" ca="1" si="10"/>
        <v/>
      </c>
      <c r="U21" s="262"/>
    </row>
    <row r="22" spans="1:21" ht="20" customHeight="1">
      <c r="A22" s="271">
        <f t="shared" si="4"/>
        <v>15</v>
      </c>
      <c r="B22" s="272">
        <f t="shared" si="4"/>
        <v>2038</v>
      </c>
      <c r="C22" s="273">
        <f t="shared" si="8"/>
        <v>5280</v>
      </c>
      <c r="D22" s="274">
        <f t="shared" si="5"/>
        <v>880</v>
      </c>
      <c r="E22" s="274">
        <f t="shared" si="0"/>
        <v>4400</v>
      </c>
      <c r="F22" s="272"/>
      <c r="G22" s="276">
        <f ca="1">DATA!$D$11/1000000</f>
        <v>0.42147852966619997</v>
      </c>
      <c r="H22" s="276">
        <f>C22*DATA!$D$5/1000000</f>
        <v>5.7241802422811636</v>
      </c>
      <c r="I22" s="276">
        <f>(C22*DATA!$D$5*DATA!$D$7)/1000000</f>
        <v>0.12879405545132619</v>
      </c>
      <c r="J22" s="274">
        <f t="shared" ca="1" si="1"/>
        <v>6.2744528273986901</v>
      </c>
      <c r="K22" s="272"/>
      <c r="L22" s="274">
        <f>((D22*DATA!$D$23)/1000000)+((E22*DATA!$D$24)/1000000)</f>
        <v>7.6280159999999997</v>
      </c>
      <c r="M22" s="274">
        <f t="shared" si="2"/>
        <v>7.6280159999999997</v>
      </c>
      <c r="N22" s="274">
        <f t="shared" ca="1" si="6"/>
        <v>1.3535631726013095</v>
      </c>
      <c r="O22" s="273">
        <f>1/(1+'[85]Asumsi I'!$C$3)^(KKF!A22)</f>
        <v>0.18269626126419927</v>
      </c>
      <c r="P22" s="274">
        <f t="shared" ca="1" si="7"/>
        <v>0.2472909310191673</v>
      </c>
      <c r="Q22" s="274">
        <f t="shared" ca="1" si="9"/>
        <v>-0.7861085316133436</v>
      </c>
      <c r="S22" s="262" t="str">
        <f t="shared" ca="1" si="3"/>
        <v>a</v>
      </c>
      <c r="T22" s="278" t="str">
        <f t="shared" ca="1" si="10"/>
        <v/>
      </c>
      <c r="U22" s="262"/>
    </row>
    <row r="23" spans="1:21" ht="20" customHeight="1">
      <c r="A23" s="271">
        <f t="shared" si="4"/>
        <v>16</v>
      </c>
      <c r="B23" s="272">
        <f t="shared" si="4"/>
        <v>2039</v>
      </c>
      <c r="C23" s="273">
        <f t="shared" si="8"/>
        <v>5280</v>
      </c>
      <c r="D23" s="274">
        <f t="shared" si="5"/>
        <v>880</v>
      </c>
      <c r="E23" s="274">
        <f t="shared" si="0"/>
        <v>4400</v>
      </c>
      <c r="F23" s="272"/>
      <c r="G23" s="276">
        <f ca="1">DATA!$D$11/1000000</f>
        <v>0.42147852966619997</v>
      </c>
      <c r="H23" s="276">
        <f>C23*DATA!$D$5/1000000</f>
        <v>5.7241802422811636</v>
      </c>
      <c r="I23" s="276">
        <f>(C23*DATA!$D$5*DATA!$D$7)/1000000</f>
        <v>0.12879405545132619</v>
      </c>
      <c r="J23" s="274">
        <f t="shared" ca="1" si="1"/>
        <v>6.2744528273986901</v>
      </c>
      <c r="K23" s="272"/>
      <c r="L23" s="274">
        <f>((D23*DATA!$D$23)/1000000)+((E23*DATA!$D$24)/1000000)</f>
        <v>7.6280159999999997</v>
      </c>
      <c r="M23" s="274">
        <f t="shared" si="2"/>
        <v>7.6280159999999997</v>
      </c>
      <c r="N23" s="274">
        <f t="shared" ca="1" si="6"/>
        <v>1.3535631726013095</v>
      </c>
      <c r="O23" s="273">
        <f>1/(1+'[85]Asumsi I'!$C$3)^(KKF!A23)</f>
        <v>0.16312166184303503</v>
      </c>
      <c r="P23" s="274">
        <f t="shared" ca="1" si="7"/>
        <v>0.22079547412425649</v>
      </c>
      <c r="Q23" s="274">
        <f t="shared" ca="1" si="9"/>
        <v>-0.56531305748908711</v>
      </c>
      <c r="S23" s="262" t="str">
        <f t="shared" ca="1" si="3"/>
        <v>a</v>
      </c>
      <c r="T23" s="278" t="str">
        <f t="shared" ca="1" si="10"/>
        <v/>
      </c>
      <c r="U23" s="262"/>
    </row>
    <row r="24" spans="1:21" ht="20" customHeight="1">
      <c r="A24" s="271">
        <f t="shared" si="4"/>
        <v>17</v>
      </c>
      <c r="B24" s="272">
        <f t="shared" si="4"/>
        <v>2040</v>
      </c>
      <c r="C24" s="273">
        <f t="shared" si="8"/>
        <v>5280</v>
      </c>
      <c r="D24" s="274">
        <f t="shared" si="5"/>
        <v>880</v>
      </c>
      <c r="E24" s="274">
        <f t="shared" si="0"/>
        <v>4400</v>
      </c>
      <c r="F24" s="272"/>
      <c r="G24" s="276">
        <f ca="1">DATA!$D$11/1000000</f>
        <v>0.42147852966619997</v>
      </c>
      <c r="H24" s="276">
        <f>C24*DATA!$D$5/1000000</f>
        <v>5.7241802422811636</v>
      </c>
      <c r="I24" s="276">
        <f>(C24*DATA!$D$5*DATA!$D$7)/1000000</f>
        <v>0.12879405545132619</v>
      </c>
      <c r="J24" s="274">
        <f t="shared" ca="1" si="1"/>
        <v>6.2744528273986901</v>
      </c>
      <c r="K24" s="272"/>
      <c r="L24" s="274">
        <f>((D24*DATA!$D$23)/1000000)+((E24*DATA!$D$24)/1000000)</f>
        <v>7.6280159999999997</v>
      </c>
      <c r="M24" s="274">
        <f t="shared" si="2"/>
        <v>7.6280159999999997</v>
      </c>
      <c r="N24" s="274">
        <f t="shared" ca="1" si="6"/>
        <v>1.3535631726013095</v>
      </c>
      <c r="O24" s="273">
        <f>1/(1+'[85]Asumsi I'!$C$3)^(KKF!A24)</f>
        <v>0.14564434093128129</v>
      </c>
      <c r="P24" s="274">
        <f t="shared" ca="1" si="7"/>
        <v>0.19713881618237186</v>
      </c>
      <c r="Q24" s="274">
        <f t="shared" ca="1" si="9"/>
        <v>-0.36817424130671528</v>
      </c>
      <c r="S24" s="262" t="str">
        <f t="shared" ca="1" si="3"/>
        <v>a</v>
      </c>
      <c r="T24" s="278" t="str">
        <f t="shared" ca="1" si="10"/>
        <v/>
      </c>
      <c r="U24" s="262"/>
    </row>
    <row r="25" spans="1:21" ht="20" customHeight="1">
      <c r="A25" s="271">
        <f t="shared" ref="A25:B32" si="11">A24+1</f>
        <v>18</v>
      </c>
      <c r="B25" s="272">
        <f t="shared" si="11"/>
        <v>2041</v>
      </c>
      <c r="C25" s="273">
        <f t="shared" si="8"/>
        <v>5280</v>
      </c>
      <c r="D25" s="274">
        <f t="shared" si="5"/>
        <v>880</v>
      </c>
      <c r="E25" s="274">
        <f t="shared" si="0"/>
        <v>4400</v>
      </c>
      <c r="F25" s="272"/>
      <c r="G25" s="276">
        <f ca="1">DATA!$D$11/1000000</f>
        <v>0.42147852966619997</v>
      </c>
      <c r="H25" s="276">
        <f>C25*DATA!$D$5/1000000</f>
        <v>5.7241802422811636</v>
      </c>
      <c r="I25" s="276">
        <f>(C25*DATA!$D$5*DATA!$D$7)/1000000</f>
        <v>0.12879405545132619</v>
      </c>
      <c r="J25" s="274">
        <f t="shared" ca="1" si="1"/>
        <v>6.2744528273986901</v>
      </c>
      <c r="K25" s="272"/>
      <c r="L25" s="274">
        <f>((D25*DATA!$D$23)/1000000)+((E25*DATA!$D$24)/1000000)</f>
        <v>7.6280159999999997</v>
      </c>
      <c r="M25" s="274">
        <f t="shared" si="2"/>
        <v>7.6280159999999997</v>
      </c>
      <c r="N25" s="274">
        <f t="shared" ca="1" si="6"/>
        <v>1.3535631726013095</v>
      </c>
      <c r="O25" s="273">
        <f>1/(1+'[85]Asumsi I'!$C$3)^(KKF!A25)</f>
        <v>0.13003959011721541</v>
      </c>
      <c r="P25" s="274">
        <f t="shared" ca="1" si="7"/>
        <v>0.176016800162832</v>
      </c>
      <c r="Q25" s="274">
        <f t="shared" ca="1" si="9"/>
        <v>-0.19215744114388328</v>
      </c>
      <c r="S25" s="262" t="str">
        <f t="shared" ca="1" si="3"/>
        <v>a</v>
      </c>
      <c r="T25" s="278" t="str">
        <f t="shared" ca="1" si="10"/>
        <v/>
      </c>
      <c r="U25" s="262"/>
    </row>
    <row r="26" spans="1:21" ht="20" customHeight="1">
      <c r="A26" s="271">
        <f t="shared" si="11"/>
        <v>19</v>
      </c>
      <c r="B26" s="272">
        <f t="shared" si="11"/>
        <v>2042</v>
      </c>
      <c r="C26" s="273">
        <f t="shared" si="8"/>
        <v>5280</v>
      </c>
      <c r="D26" s="274">
        <f t="shared" si="5"/>
        <v>880</v>
      </c>
      <c r="E26" s="274">
        <f t="shared" si="0"/>
        <v>4400</v>
      </c>
      <c r="F26" s="272"/>
      <c r="G26" s="276">
        <f ca="1">DATA!$D$11/1000000</f>
        <v>0.42147852966619997</v>
      </c>
      <c r="H26" s="276">
        <f>C26*DATA!$D$5/1000000</f>
        <v>5.7241802422811636</v>
      </c>
      <c r="I26" s="276">
        <f>(C26*DATA!$D$5*DATA!$D$7)/1000000</f>
        <v>0.12879405545132619</v>
      </c>
      <c r="J26" s="274">
        <f t="shared" ca="1" si="1"/>
        <v>6.2744528273986901</v>
      </c>
      <c r="K26" s="272"/>
      <c r="L26" s="274">
        <f>((D26*DATA!$D$23)/1000000)+((E26*DATA!$D$24)/1000000)</f>
        <v>7.6280159999999997</v>
      </c>
      <c r="M26" s="274">
        <f t="shared" si="2"/>
        <v>7.6280159999999997</v>
      </c>
      <c r="N26" s="274">
        <f t="shared" ca="1" si="6"/>
        <v>1.3535631726013095</v>
      </c>
      <c r="O26" s="273">
        <f>1/(1+'[85]Asumsi I'!$C$3)^(KKF!A26)</f>
        <v>0.1161067768903709</v>
      </c>
      <c r="P26" s="274">
        <f t="shared" ca="1" si="7"/>
        <v>0.15715785728824283</v>
      </c>
      <c r="Q26" s="274">
        <f t="shared" ca="1" si="9"/>
        <v>-3.4999583855640448E-2</v>
      </c>
      <c r="S26" s="262" t="str">
        <f t="shared" ca="1" si="3"/>
        <v>a</v>
      </c>
      <c r="T26" s="278" t="str">
        <f t="shared" ca="1" si="10"/>
        <v/>
      </c>
      <c r="U26" s="262"/>
    </row>
    <row r="27" spans="1:21" ht="20" customHeight="1">
      <c r="A27" s="271">
        <f t="shared" si="11"/>
        <v>20</v>
      </c>
      <c r="B27" s="272">
        <f t="shared" si="11"/>
        <v>2043</v>
      </c>
      <c r="C27" s="273">
        <f t="shared" si="8"/>
        <v>5280</v>
      </c>
      <c r="D27" s="274">
        <f t="shared" si="5"/>
        <v>880</v>
      </c>
      <c r="E27" s="274">
        <f t="shared" si="0"/>
        <v>4400</v>
      </c>
      <c r="F27" s="272"/>
      <c r="G27" s="276">
        <f ca="1">DATA!$D$11/1000000</f>
        <v>0.42147852966619997</v>
      </c>
      <c r="H27" s="276">
        <f>C27*DATA!$D$5/1000000</f>
        <v>5.7241802422811636</v>
      </c>
      <c r="I27" s="276">
        <f>(C27*DATA!$D$5*DATA!$D$7)/1000000</f>
        <v>0.12879405545132619</v>
      </c>
      <c r="J27" s="274">
        <f t="shared" ca="1" si="1"/>
        <v>6.2744528273986901</v>
      </c>
      <c r="K27" s="272"/>
      <c r="L27" s="274">
        <f>((D27*DATA!$D$23)/1000000)+((E27*DATA!$D$24)/1000000)</f>
        <v>7.6280159999999997</v>
      </c>
      <c r="M27" s="274">
        <f t="shared" si="2"/>
        <v>7.6280159999999997</v>
      </c>
      <c r="N27" s="274">
        <f t="shared" ca="1" si="6"/>
        <v>1.3535631726013095</v>
      </c>
      <c r="O27" s="273">
        <f>1/(1+'[85]Asumsi I'!$C$3)^(KKF!A27)</f>
        <v>0.1036667650806883</v>
      </c>
      <c r="P27" s="274">
        <f t="shared" ca="1" si="7"/>
        <v>0.1403195154359311</v>
      </c>
      <c r="Q27" s="274">
        <f t="shared" ca="1" si="9"/>
        <v>0.10531993158029065</v>
      </c>
      <c r="S27" s="262" t="str">
        <f t="shared" ca="1" si="3"/>
        <v/>
      </c>
      <c r="T27" s="278">
        <f t="shared" ca="1" si="10"/>
        <v>19.922190604980862</v>
      </c>
      <c r="U27" s="262"/>
    </row>
    <row r="28" spans="1:21" ht="20" customHeight="1">
      <c r="A28" s="271">
        <f t="shared" si="11"/>
        <v>21</v>
      </c>
      <c r="B28" s="272">
        <f t="shared" si="11"/>
        <v>2044</v>
      </c>
      <c r="C28" s="273">
        <f t="shared" si="8"/>
        <v>5280</v>
      </c>
      <c r="D28" s="274">
        <f t="shared" si="5"/>
        <v>880</v>
      </c>
      <c r="E28" s="274">
        <f t="shared" si="0"/>
        <v>4400</v>
      </c>
      <c r="F28" s="272"/>
      <c r="G28" s="276">
        <f ca="1">DATA!$D$11/1000000</f>
        <v>0.42147852966619997</v>
      </c>
      <c r="H28" s="276">
        <f>C28*DATA!$D$5/1000000</f>
        <v>5.7241802422811636</v>
      </c>
      <c r="I28" s="276">
        <f>(C28*DATA!$D$5*DATA!$D$7)/1000000</f>
        <v>0.12879405545132619</v>
      </c>
      <c r="J28" s="274">
        <f t="shared" ca="1" si="1"/>
        <v>6.2744528273986901</v>
      </c>
      <c r="K28" s="272"/>
      <c r="L28" s="274">
        <f>((D28*DATA!$D$23)/1000000)+((E28*DATA!$D$24)/1000000)</f>
        <v>7.6280159999999997</v>
      </c>
      <c r="M28" s="274">
        <f t="shared" si="2"/>
        <v>7.6280159999999997</v>
      </c>
      <c r="N28" s="274">
        <f t="shared" ca="1" si="6"/>
        <v>1.3535631726013095</v>
      </c>
      <c r="O28" s="273">
        <f>1/(1+'[85]Asumsi I'!$C$3)^(KKF!A28)</f>
        <v>9.2559611679185971E-2</v>
      </c>
      <c r="P28" s="274">
        <f t="shared" ca="1" si="7"/>
        <v>0.1252852816392242</v>
      </c>
      <c r="Q28" s="274">
        <f t="shared" ca="1" si="9"/>
        <v>0.23060521321951485</v>
      </c>
      <c r="S28" s="262" t="str">
        <f t="shared" ca="1" si="3"/>
        <v/>
      </c>
      <c r="T28" s="278">
        <f t="shared" ca="1" si="10"/>
        <v>20.829630993301677</v>
      </c>
      <c r="U28" s="262"/>
    </row>
    <row r="29" spans="1:21" ht="20" customHeight="1">
      <c r="A29" s="271">
        <f t="shared" si="11"/>
        <v>22</v>
      </c>
      <c r="B29" s="272">
        <f t="shared" si="11"/>
        <v>2045</v>
      </c>
      <c r="C29" s="273">
        <f t="shared" si="8"/>
        <v>5280</v>
      </c>
      <c r="D29" s="274">
        <f t="shared" si="5"/>
        <v>880</v>
      </c>
      <c r="E29" s="274">
        <f t="shared" si="0"/>
        <v>4400</v>
      </c>
      <c r="F29" s="272"/>
      <c r="G29" s="276">
        <f ca="1">DATA!$D$11/1000000</f>
        <v>0.42147852966619997</v>
      </c>
      <c r="H29" s="276">
        <f>C29*DATA!$D$5/1000000</f>
        <v>5.7241802422811636</v>
      </c>
      <c r="I29" s="276">
        <f>(C29*DATA!$D$5*DATA!$D$7)/1000000</f>
        <v>0.12879405545132619</v>
      </c>
      <c r="J29" s="274">
        <f t="shared" ca="1" si="1"/>
        <v>6.2744528273986901</v>
      </c>
      <c r="K29" s="272"/>
      <c r="L29" s="274">
        <f>((D29*DATA!$D$23)/1000000)+((E29*DATA!$D$24)/1000000)</f>
        <v>7.6280159999999997</v>
      </c>
      <c r="M29" s="274">
        <f t="shared" si="2"/>
        <v>7.6280159999999997</v>
      </c>
      <c r="N29" s="274">
        <f t="shared" ca="1" si="6"/>
        <v>1.3535631726013095</v>
      </c>
      <c r="O29" s="273">
        <f>1/(1+'[85]Asumsi I'!$C$3)^(KKF!A29)</f>
        <v>8.2642510427844609E-2</v>
      </c>
      <c r="P29" s="274">
        <f t="shared" ca="1" si="7"/>
        <v>0.11186185860645016</v>
      </c>
      <c r="Q29" s="274">
        <f t="shared" ca="1" si="9"/>
        <v>0.34246707182596503</v>
      </c>
      <c r="S29" s="262" t="str">
        <f t="shared" ca="1" si="3"/>
        <v/>
      </c>
      <c r="T29" s="278" t="str">
        <f t="shared" ca="1" si="10"/>
        <v/>
      </c>
      <c r="U29" s="262"/>
    </row>
    <row r="30" spans="1:21" ht="20" customHeight="1">
      <c r="A30" s="271">
        <f t="shared" si="11"/>
        <v>23</v>
      </c>
      <c r="B30" s="272">
        <f t="shared" si="11"/>
        <v>2046</v>
      </c>
      <c r="C30" s="273">
        <f t="shared" si="8"/>
        <v>5280</v>
      </c>
      <c r="D30" s="274">
        <f t="shared" si="5"/>
        <v>880</v>
      </c>
      <c r="E30" s="274">
        <f t="shared" si="0"/>
        <v>4400</v>
      </c>
      <c r="F30" s="272"/>
      <c r="G30" s="276">
        <f ca="1">DATA!$D$11/1000000</f>
        <v>0.42147852966619997</v>
      </c>
      <c r="H30" s="276">
        <f>C30*DATA!$D$5/1000000</f>
        <v>5.7241802422811636</v>
      </c>
      <c r="I30" s="276">
        <f>(C30*DATA!$D$5*DATA!$D$7)/1000000</f>
        <v>0.12879405545132619</v>
      </c>
      <c r="J30" s="274">
        <f t="shared" ca="1" si="1"/>
        <v>6.2744528273986901</v>
      </c>
      <c r="K30" s="272"/>
      <c r="L30" s="274">
        <f>((D30*DATA!$D$23)/1000000)+((E30*DATA!$D$24)/1000000)</f>
        <v>7.6280159999999997</v>
      </c>
      <c r="M30" s="274">
        <f t="shared" si="2"/>
        <v>7.6280159999999997</v>
      </c>
      <c r="N30" s="274">
        <f t="shared" ca="1" si="6"/>
        <v>1.3535631726013095</v>
      </c>
      <c r="O30" s="273">
        <f>1/(1+'[85]Asumsi I'!$C$3)^(KKF!A30)</f>
        <v>7.3787955739146982E-2</v>
      </c>
      <c r="P30" s="274">
        <f t="shared" ca="1" si="7"/>
        <v>9.9876659470044801E-2</v>
      </c>
      <c r="Q30" s="274">
        <f t="shared" ca="1" si="9"/>
        <v>0.44234373129600985</v>
      </c>
      <c r="S30" s="262" t="str">
        <f t="shared" ca="1" si="3"/>
        <v/>
      </c>
      <c r="T30" s="278" t="str">
        <f t="shared" ca="1" si="10"/>
        <v/>
      </c>
      <c r="U30" s="262"/>
    </row>
    <row r="31" spans="1:21" ht="20" customHeight="1">
      <c r="A31" s="271">
        <f t="shared" si="11"/>
        <v>24</v>
      </c>
      <c r="B31" s="272">
        <f t="shared" si="11"/>
        <v>2047</v>
      </c>
      <c r="C31" s="273">
        <f t="shared" si="8"/>
        <v>5280</v>
      </c>
      <c r="D31" s="274">
        <f t="shared" si="5"/>
        <v>880</v>
      </c>
      <c r="E31" s="274">
        <f t="shared" si="0"/>
        <v>4400</v>
      </c>
      <c r="F31" s="272"/>
      <c r="G31" s="276">
        <f ca="1">DATA!$D$11/1000000</f>
        <v>0.42147852966619997</v>
      </c>
      <c r="H31" s="276">
        <f>C31*DATA!$D$5/1000000</f>
        <v>5.7241802422811636</v>
      </c>
      <c r="I31" s="276">
        <f>(C31*DATA!$D$5*DATA!$D$7)/1000000</f>
        <v>0.12879405545132619</v>
      </c>
      <c r="J31" s="274">
        <f t="shared" ca="1" si="1"/>
        <v>6.2744528273986901</v>
      </c>
      <c r="K31" s="272"/>
      <c r="L31" s="274">
        <f>((D31*DATA!$D$23)/1000000)+((E31*DATA!$D$24)/1000000)</f>
        <v>7.6280159999999997</v>
      </c>
      <c r="M31" s="274">
        <f t="shared" si="2"/>
        <v>7.6280159999999997</v>
      </c>
      <c r="N31" s="274">
        <f t="shared" ca="1" si="6"/>
        <v>1.3535631726013095</v>
      </c>
      <c r="O31" s="273">
        <f>1/(1+'[85]Asumsi I'!$C$3)^(KKF!A31)</f>
        <v>6.5882103338524081E-2</v>
      </c>
      <c r="P31" s="274">
        <f t="shared" ca="1" si="7"/>
        <v>8.917558881253998E-2</v>
      </c>
      <c r="Q31" s="274">
        <f ca="1">Q30+P31</f>
        <v>0.53151932010854985</v>
      </c>
      <c r="S31" s="262" t="str">
        <f t="shared" ca="1" si="3"/>
        <v/>
      </c>
      <c r="T31" s="278" t="str">
        <f t="shared" ca="1" si="10"/>
        <v/>
      </c>
      <c r="U31" s="262"/>
    </row>
    <row r="32" spans="1:21" ht="20" customHeight="1">
      <c r="A32" s="271">
        <f t="shared" si="11"/>
        <v>25</v>
      </c>
      <c r="B32" s="272">
        <f>B30+1</f>
        <v>2047</v>
      </c>
      <c r="C32" s="273">
        <f t="shared" si="8"/>
        <v>5280</v>
      </c>
      <c r="D32" s="274">
        <f t="shared" si="5"/>
        <v>880</v>
      </c>
      <c r="E32" s="274">
        <f t="shared" si="0"/>
        <v>4400</v>
      </c>
      <c r="F32" s="272"/>
      <c r="G32" s="276">
        <f ca="1">DATA!$D$11/1000000</f>
        <v>0.42147852966619997</v>
      </c>
      <c r="H32" s="276">
        <f>C32*DATA!$D$5/1000000</f>
        <v>5.7241802422811636</v>
      </c>
      <c r="I32" s="276">
        <f>(C32*DATA!$D$5*DATA!$D$7)/1000000</f>
        <v>0.12879405545132619</v>
      </c>
      <c r="J32" s="274">
        <f t="shared" ca="1" si="1"/>
        <v>6.2744528273986901</v>
      </c>
      <c r="K32" s="272"/>
      <c r="L32" s="274">
        <f>((D32*DATA!$D$23)/1000000)+((E32*DATA!$D$24)/1000000)</f>
        <v>7.6280159999999997</v>
      </c>
      <c r="M32" s="274">
        <f t="shared" si="2"/>
        <v>7.6280159999999997</v>
      </c>
      <c r="N32" s="274">
        <f t="shared" ca="1" si="6"/>
        <v>1.3535631726013095</v>
      </c>
      <c r="O32" s="273">
        <f>1/(1+'[85]Asumsi I'!$C$3)^(KKF!A32)</f>
        <v>5.8823306552253637E-2</v>
      </c>
      <c r="P32" s="274">
        <f t="shared" ca="1" si="7"/>
        <v>7.9621061439767826E-2</v>
      </c>
      <c r="Q32" s="274">
        <f ca="1">Q31+P32</f>
        <v>0.61114038154831762</v>
      </c>
      <c r="S32" s="262" t="str">
        <f t="shared" ca="1" si="3"/>
        <v/>
      </c>
      <c r="T32" s="278" t="str">
        <f t="shared" ca="1" si="10"/>
        <v/>
      </c>
      <c r="U32" s="262"/>
    </row>
    <row r="33" spans="2:22" ht="20" customHeight="1">
      <c r="B33" s="281"/>
      <c r="C33" s="281"/>
      <c r="D33" s="281"/>
      <c r="E33" s="281"/>
      <c r="F33" s="617" t="s">
        <v>1374</v>
      </c>
      <c r="G33" s="617"/>
      <c r="H33" s="617"/>
      <c r="I33" s="282"/>
      <c r="J33" s="283">
        <f ca="1">SUM(J7:J32)</f>
        <v>182.25870856309854</v>
      </c>
      <c r="K33" s="617" t="s">
        <v>1375</v>
      </c>
      <c r="L33" s="617"/>
      <c r="M33" s="283">
        <f>SUM(M7:M32)</f>
        <v>206.09274400000004</v>
      </c>
      <c r="N33" s="281"/>
      <c r="O33" s="281"/>
      <c r="P33" s="284"/>
      <c r="Q33" s="284"/>
      <c r="S33" s="262">
        <f ca="1">COUNTIF(S7:S32,"a")</f>
        <v>20</v>
      </c>
    </row>
    <row r="34" spans="2:22" ht="20" customHeight="1">
      <c r="B34" s="281"/>
      <c r="C34" s="281"/>
      <c r="D34" s="281"/>
      <c r="E34" s="281"/>
      <c r="F34" s="285"/>
      <c r="G34" s="285"/>
      <c r="H34" s="285"/>
      <c r="I34" s="285"/>
      <c r="J34" s="286"/>
      <c r="K34" s="285"/>
      <c r="L34" s="285"/>
      <c r="M34" s="286"/>
      <c r="N34" s="281"/>
      <c r="O34" s="281"/>
      <c r="P34" s="287" t="s">
        <v>1376</v>
      </c>
      <c r="Q34" s="288">
        <f ca="1">+J7/N32</f>
        <v>18.763356149326885</v>
      </c>
      <c r="V34" s="289"/>
    </row>
    <row r="35" spans="2:22" ht="20" customHeight="1">
      <c r="B35" s="281"/>
      <c r="C35" s="281"/>
      <c r="D35" s="281"/>
      <c r="E35" s="281"/>
      <c r="F35" s="285"/>
      <c r="G35" s="285"/>
      <c r="H35" s="285"/>
      <c r="I35" s="285"/>
      <c r="J35" s="286"/>
      <c r="K35" s="285"/>
      <c r="L35" s="285"/>
      <c r="M35" s="286"/>
      <c r="N35" s="281"/>
      <c r="O35" s="281"/>
      <c r="P35" s="287" t="s">
        <v>1377</v>
      </c>
      <c r="Q35" s="290">
        <f ca="1">AVERAGE(T7:T32)</f>
        <v>20.37591079914127</v>
      </c>
    </row>
    <row r="36" spans="2:22" ht="20" customHeight="1">
      <c r="B36" s="281"/>
      <c r="C36" s="281"/>
      <c r="D36" s="281"/>
      <c r="E36" s="281"/>
      <c r="F36" s="285"/>
      <c r="G36" s="285"/>
      <c r="H36" s="285"/>
      <c r="I36" s="285"/>
      <c r="J36" s="286"/>
      <c r="K36" s="285"/>
      <c r="L36" s="285"/>
      <c r="M36" s="286"/>
      <c r="N36" s="281"/>
      <c r="O36" s="281"/>
      <c r="P36" s="287" t="s">
        <v>1378</v>
      </c>
      <c r="Q36" s="291">
        <f ca="1">M33/J33</f>
        <v>1.1307703517972096</v>
      </c>
    </row>
    <row r="37" spans="2:22" ht="20" customHeight="1">
      <c r="B37" s="281"/>
      <c r="C37" s="281"/>
      <c r="D37" s="281"/>
      <c r="E37" s="281"/>
      <c r="F37" s="285"/>
      <c r="G37" s="285"/>
      <c r="H37" s="285"/>
      <c r="I37" s="285"/>
      <c r="J37" s="286"/>
      <c r="K37" s="285"/>
      <c r="L37" s="285"/>
      <c r="M37" s="286"/>
      <c r="N37" s="281"/>
      <c r="O37" s="281"/>
      <c r="P37" s="287" t="s">
        <v>1028</v>
      </c>
      <c r="Q37" s="292">
        <f ca="1">+NPV(0.12,N7:N32)</f>
        <v>0.54566105495385353</v>
      </c>
    </row>
    <row r="38" spans="2:22" ht="20" customHeight="1">
      <c r="B38" s="281"/>
      <c r="C38" s="281"/>
      <c r="D38" s="281"/>
      <c r="E38" s="281"/>
      <c r="F38" s="285"/>
      <c r="G38" s="285"/>
      <c r="H38" s="285"/>
      <c r="I38" s="285"/>
      <c r="J38" s="286"/>
      <c r="K38" s="285"/>
      <c r="L38" s="285"/>
      <c r="M38" s="286"/>
      <c r="N38" s="281"/>
      <c r="O38" s="281"/>
      <c r="P38" s="287" t="s">
        <v>1029</v>
      </c>
      <c r="Q38" s="293">
        <f ca="1">IRR(N7:N32,DATA!D4)</f>
        <v>0.12873474775070548</v>
      </c>
    </row>
    <row r="39" spans="2:22" ht="20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20" priority="1" stopIfTrue="1" operator="greaterThanOrEqual">
      <formula>$F$7</formula>
    </cfRule>
    <cfRule type="cellIs" dxfId="19" priority="2" stopIfTrue="1" operator="lessThan">
      <formula>$F$7</formula>
    </cfRule>
  </conditionalFormatting>
  <conditionalFormatting sqref="Q7:Q32">
    <cfRule type="cellIs" dxfId="18" priority="3" operator="lessThan">
      <formula>0</formula>
    </cfRule>
    <cfRule type="cellIs" dxfId="17" priority="4" operator="lessThan">
      <formula>0</formula>
    </cfRule>
    <cfRule type="cellIs" dxfId="16" priority="5" operator="lessThan">
      <formula>-6395.81</formula>
    </cfRule>
    <cfRule type="cellIs" dxfId="15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57"/>
  <sheetViews>
    <sheetView showGridLines="0" zoomScaleNormal="100" zoomScaleSheetLayoutView="70" workbookViewId="0">
      <pane ySplit="13" topLeftCell="A141" activePane="bottomLeft" state="frozen"/>
      <selection activeCell="H1093" sqref="H1093"/>
      <selection pane="bottomLeft" activeCell="J163" sqref="J163"/>
    </sheetView>
  </sheetViews>
  <sheetFormatPr baseColWidth="10" defaultColWidth="9.1640625" defaultRowHeight="14"/>
  <cols>
    <col min="1" max="1" width="8.1640625" style="294" customWidth="1"/>
    <col min="2" max="2" width="5.1640625" style="295" customWidth="1"/>
    <col min="3" max="3" width="45.6640625" style="373" customWidth="1"/>
    <col min="4" max="4" width="13.83203125" style="373" customWidth="1"/>
    <col min="5" max="5" width="12.5" style="298" customWidth="1"/>
    <col min="6" max="6" width="7.6640625" style="298" customWidth="1"/>
    <col min="7" max="7" width="12.6640625" style="298" customWidth="1"/>
    <col min="8" max="8" width="18.1640625" style="299" customWidth="1"/>
    <col min="9" max="9" width="16.6640625" style="299" customWidth="1"/>
    <col min="10" max="11" width="16.6640625" style="300" customWidth="1"/>
    <col min="12" max="12" width="3.83203125" style="300" customWidth="1"/>
    <col min="13" max="13" width="14" style="300" customWidth="1"/>
    <col min="14" max="14" width="15" style="300" customWidth="1"/>
    <col min="15" max="15" width="9.1640625" style="301" customWidth="1"/>
    <col min="16" max="16" width="12.6640625" style="302" customWidth="1"/>
    <col min="17" max="17" width="12.6640625" style="301" customWidth="1"/>
    <col min="18" max="18" width="2.5" style="301" customWidth="1"/>
    <col min="19" max="22" width="10.83203125" style="301" customWidth="1"/>
    <col min="23" max="24" width="9.1640625" style="301" customWidth="1"/>
    <col min="25" max="16384" width="9.1640625" style="301"/>
  </cols>
  <sheetData>
    <row r="1" spans="1:22">
      <c r="C1" s="296" t="s">
        <v>1009</v>
      </c>
      <c r="D1" s="297"/>
      <c r="U1" s="294"/>
    </row>
    <row r="2" spans="1:22">
      <c r="C2" s="296" t="s">
        <v>1348</v>
      </c>
      <c r="D2" s="297"/>
      <c r="T2" s="302"/>
      <c r="U2" s="303" t="s">
        <v>1036</v>
      </c>
      <c r="V2" s="302"/>
    </row>
    <row r="3" spans="1:22">
      <c r="C3" s="296" t="s">
        <v>1440</v>
      </c>
      <c r="D3" s="297"/>
      <c r="O3" s="620" t="s">
        <v>1036</v>
      </c>
      <c r="P3" s="620"/>
      <c r="Q3" s="304"/>
      <c r="T3" s="302"/>
      <c r="U3" s="303" t="s">
        <v>1041</v>
      </c>
      <c r="V3" s="302"/>
    </row>
    <row r="4" spans="1:22" ht="15.75" customHeight="1">
      <c r="B4" s="621" t="s">
        <v>1023</v>
      </c>
      <c r="C4" s="621"/>
      <c r="D4" s="621"/>
      <c r="E4" s="621"/>
      <c r="F4" s="621"/>
      <c r="G4" s="621"/>
      <c r="H4" s="621"/>
      <c r="I4" s="621"/>
      <c r="J4" s="621"/>
      <c r="K4" s="621"/>
      <c r="O4" s="620"/>
      <c r="P4" s="620"/>
      <c r="T4" s="302"/>
      <c r="U4" s="302"/>
      <c r="V4" s="302"/>
    </row>
    <row r="5" spans="1:22">
      <c r="C5" s="305"/>
      <c r="D5" s="297"/>
      <c r="T5" s="302"/>
      <c r="U5" s="303"/>
      <c r="V5" s="302"/>
    </row>
    <row r="6" spans="1:22" ht="15" customHeight="1">
      <c r="C6" s="305"/>
      <c r="D6" s="297"/>
      <c r="E6" s="306" t="s">
        <v>1037</v>
      </c>
      <c r="F6" s="307" t="s">
        <v>9</v>
      </c>
      <c r="G6" s="538" t="s">
        <v>1629</v>
      </c>
      <c r="H6" s="538"/>
      <c r="I6" s="538"/>
      <c r="J6" s="538"/>
      <c r="K6" s="538"/>
      <c r="T6" s="302"/>
      <c r="U6" s="303"/>
      <c r="V6" s="302"/>
    </row>
    <row r="7" spans="1:22" ht="15">
      <c r="C7" s="305"/>
      <c r="D7" s="297"/>
      <c r="E7" s="306" t="s">
        <v>1038</v>
      </c>
      <c r="F7" s="307" t="s">
        <v>9</v>
      </c>
      <c r="G7" s="106" t="s">
        <v>1630</v>
      </c>
      <c r="H7" s="27"/>
      <c r="I7" s="27"/>
      <c r="J7" s="107"/>
      <c r="K7" s="458"/>
      <c r="T7" s="302"/>
      <c r="U7" s="303"/>
      <c r="V7" s="302"/>
    </row>
    <row r="8" spans="1:22" ht="15">
      <c r="C8" s="305"/>
      <c r="D8" s="297"/>
      <c r="E8" s="306" t="s">
        <v>1039</v>
      </c>
      <c r="F8" s="307" t="s">
        <v>9</v>
      </c>
      <c r="G8" s="106" t="s">
        <v>1439</v>
      </c>
      <c r="H8" s="27"/>
      <c r="I8" s="27"/>
      <c r="J8" s="107"/>
      <c r="K8" s="458"/>
      <c r="T8" s="302"/>
      <c r="U8" s="303"/>
      <c r="V8" s="302"/>
    </row>
    <row r="9" spans="1:22">
      <c r="C9" s="305"/>
      <c r="D9" s="297"/>
      <c r="E9" s="306" t="s">
        <v>1040</v>
      </c>
      <c r="F9" s="307" t="s">
        <v>9</v>
      </c>
      <c r="G9" s="306" t="s">
        <v>1550</v>
      </c>
      <c r="J9" s="308"/>
      <c r="T9" s="302"/>
      <c r="U9" s="303"/>
      <c r="V9" s="302"/>
    </row>
    <row r="10" spans="1:22" ht="15" thickBot="1">
      <c r="C10" s="297"/>
      <c r="D10" s="297"/>
      <c r="T10" s="302"/>
      <c r="U10" s="302"/>
      <c r="V10" s="302"/>
    </row>
    <row r="11" spans="1:22" ht="21" customHeight="1">
      <c r="B11" s="623" t="s">
        <v>0</v>
      </c>
      <c r="C11" s="625" t="s">
        <v>1</v>
      </c>
      <c r="D11" s="628" t="s">
        <v>42</v>
      </c>
      <c r="E11" s="628" t="s">
        <v>43</v>
      </c>
      <c r="F11" s="628" t="s">
        <v>2</v>
      </c>
      <c r="G11" s="630" t="s">
        <v>41</v>
      </c>
      <c r="H11" s="628" t="s">
        <v>3</v>
      </c>
      <c r="I11" s="628"/>
      <c r="J11" s="628"/>
      <c r="K11" s="646"/>
      <c r="O11" s="309"/>
      <c r="P11" s="310"/>
      <c r="Q11" s="309"/>
      <c r="S11" s="311"/>
      <c r="T11" s="312"/>
      <c r="U11" s="312"/>
      <c r="V11" s="312"/>
    </row>
    <row r="12" spans="1:22" ht="15" customHeight="1">
      <c r="B12" s="624"/>
      <c r="C12" s="626"/>
      <c r="D12" s="629"/>
      <c r="E12" s="629"/>
      <c r="F12" s="629"/>
      <c r="G12" s="631"/>
      <c r="H12" s="633" t="s">
        <v>46</v>
      </c>
      <c r="I12" s="633" t="s">
        <v>5</v>
      </c>
      <c r="J12" s="629" t="s">
        <v>47</v>
      </c>
      <c r="K12" s="647" t="s">
        <v>4</v>
      </c>
      <c r="O12" s="310"/>
      <c r="P12" s="310"/>
      <c r="Q12" s="310"/>
      <c r="S12" s="311"/>
      <c r="T12" s="311"/>
      <c r="U12" s="311"/>
      <c r="V12" s="311"/>
    </row>
    <row r="13" spans="1:22" ht="15" customHeight="1">
      <c r="B13" s="624"/>
      <c r="C13" s="627"/>
      <c r="D13" s="629"/>
      <c r="E13" s="629"/>
      <c r="F13" s="629"/>
      <c r="G13" s="632"/>
      <c r="H13" s="634"/>
      <c r="I13" s="634"/>
      <c r="J13" s="629"/>
      <c r="K13" s="647"/>
      <c r="O13" s="313"/>
      <c r="P13" s="313"/>
      <c r="Q13" s="313"/>
      <c r="S13" s="311"/>
      <c r="T13" s="311"/>
      <c r="U13" s="311"/>
      <c r="V13" s="311"/>
    </row>
    <row r="14" spans="1:22" s="323" customFormat="1" ht="15.75" customHeight="1">
      <c r="A14" s="294"/>
      <c r="B14" s="314"/>
      <c r="C14" s="315"/>
      <c r="D14" s="316"/>
      <c r="E14" s="317"/>
      <c r="F14" s="318"/>
      <c r="G14" s="318"/>
      <c r="H14" s="319"/>
      <c r="I14" s="319"/>
      <c r="J14" s="319"/>
      <c r="K14" s="320"/>
      <c r="L14" s="300"/>
      <c r="M14" s="300"/>
      <c r="N14" s="300"/>
      <c r="O14" s="321"/>
      <c r="P14" s="321"/>
      <c r="Q14" s="302"/>
      <c r="R14" s="294"/>
      <c r="S14" s="322"/>
      <c r="T14" s="299"/>
      <c r="U14" s="299"/>
      <c r="V14" s="299"/>
    </row>
    <row r="15" spans="1:22" s="326" customFormat="1" ht="15">
      <c r="A15" s="294" t="e">
        <f>IF(AND(C15=0,#REF!=0,#REF!=0),"BLANKS",1)</f>
        <v>#REF!</v>
      </c>
      <c r="B15" s="459" t="s">
        <v>480</v>
      </c>
      <c r="C15" s="460" t="s">
        <v>1622</v>
      </c>
      <c r="D15" s="316" t="str">
        <f ca="1">IF(ISERROR(OFFSET('HARGA SATUAN'!$D$6,MATCH(RAB!C15,'HARGA SATUAN'!$C$7:$C$1492,0),0)),"",OFFSET('HARGA SATUAN'!$D$6,MATCH(RAB!C15,'HARGA SATUAN'!$C$7:$C$1492,0),0))</f>
        <v/>
      </c>
      <c r="E15" s="317" t="str">
        <f ca="1">IF(B15="+","Unit",IF(ISERROR(OFFSET('HARGA SATUAN'!$E$6,MATCH(RAB!C15,'HARGA SATUAN'!$C$7:$C$1492,0),0)),"",OFFSET('HARGA SATUAN'!$E$6,MATCH(RAB!C15,'HARGA SATUAN'!$C$7:$C$1492,0),0)))</f>
        <v/>
      </c>
      <c r="F15" s="324"/>
      <c r="G15" s="318">
        <f ca="1">IF(ISERROR(OFFSET('HARGA SATUAN'!$I$6,MATCH(RAB!C15,'HARGA SATUAN'!$C$7:$C$1492,0),0)),0,OFFSET('HARGA SATUAN'!$I$6,MATCH(RAB!C15,'HARGA SATUAN'!$C$7:$C$1492,0),0))</f>
        <v>0</v>
      </c>
      <c r="H15" s="319">
        <f t="shared" ref="H15:H16" ca="1" si="0">IF(OR(D15="MDU",D15="MDU-KD"),(IF($O$3="RAB NON MDU","PLN KD",G15*F15)),0)</f>
        <v>0</v>
      </c>
      <c r="I15" s="319">
        <f t="shared" ref="I15:I16" ca="1" si="1">IF(D15="HDW",G15*F15,0)</f>
        <v>0</v>
      </c>
      <c r="J15" s="319">
        <f t="shared" ref="J15:J16" ca="1" si="2">IF(D15="JASA",G15*F15,0)</f>
        <v>0</v>
      </c>
      <c r="K15" s="320">
        <f t="shared" ref="K15:K97" ca="1" si="3">SUM(H15:J15)</f>
        <v>0</v>
      </c>
      <c r="L15" s="325"/>
      <c r="M15" s="325"/>
      <c r="N15" s="325"/>
      <c r="O15" s="321"/>
      <c r="P15" s="321"/>
      <c r="Q15" s="302"/>
      <c r="R15" s="294"/>
      <c r="S15" s="322"/>
      <c r="T15" s="299"/>
      <c r="U15" s="299"/>
      <c r="V15" s="299"/>
    </row>
    <row r="16" spans="1:22" s="326" customFormat="1" ht="15">
      <c r="A16" s="294" t="e">
        <f>IF(AND(C16=0,#REF!=0,#REF!=0),"BLANKS",1)</f>
        <v>#REF!</v>
      </c>
      <c r="B16" s="329"/>
      <c r="C16" s="461"/>
      <c r="D16" s="316" t="str">
        <f ca="1">IF(ISERROR(OFFSET('HARGA SATUAN'!$D$6,MATCH(RAB!C16,'HARGA SATUAN'!$C$7:$C$1492,0),0)),"",OFFSET('HARGA SATUAN'!$D$6,MATCH(RAB!C16,'HARGA SATUAN'!$C$7:$C$1492,0),0))</f>
        <v/>
      </c>
      <c r="E16" s="317" t="str">
        <f ca="1">IF(B16="+","Unit",IF(ISERROR(OFFSET('HARGA SATUAN'!$E$6,MATCH(RAB!C16,'HARGA SATUAN'!$C$7:$C$1492,0),0)),"",OFFSET('HARGA SATUAN'!$E$6,MATCH(RAB!C16,'HARGA SATUAN'!$C$7:$C$1492,0),0)))</f>
        <v/>
      </c>
      <c r="F16" s="328"/>
      <c r="G16" s="318">
        <f ca="1">IF(ISERROR(OFFSET('HARGA SATUAN'!$I$6,MATCH(RAB!C16,'HARGA SATUAN'!$C$7:$C$1492,0),0)),0,OFFSET('HARGA SATUAN'!$I$6,MATCH(RAB!C16,'HARGA SATUAN'!$C$7:$C$1492,0),0))</f>
        <v>0</v>
      </c>
      <c r="H16" s="319">
        <f t="shared" ca="1" si="0"/>
        <v>0</v>
      </c>
      <c r="I16" s="319">
        <f t="shared" ca="1" si="1"/>
        <v>0</v>
      </c>
      <c r="J16" s="319">
        <f t="shared" ca="1" si="2"/>
        <v>0</v>
      </c>
      <c r="K16" s="320">
        <f t="shared" ca="1" si="3"/>
        <v>0</v>
      </c>
      <c r="L16" s="325"/>
      <c r="M16" s="325"/>
      <c r="N16" s="325"/>
      <c r="O16" s="321"/>
      <c r="P16" s="321"/>
      <c r="Q16" s="302"/>
      <c r="R16" s="294"/>
      <c r="S16" s="322"/>
      <c r="T16" s="299"/>
      <c r="U16" s="299"/>
      <c r="V16" s="299"/>
    </row>
    <row r="17" spans="1:22" s="326" customFormat="1" ht="15">
      <c r="A17" s="294" t="e">
        <f>IF(AND(C17=0,#REF!=0,#REF!=0),"BLANKS",1)</f>
        <v>#REF!</v>
      </c>
      <c r="B17" s="329">
        <v>1</v>
      </c>
      <c r="C17" s="461" t="s">
        <v>101</v>
      </c>
      <c r="D17" s="316" t="str">
        <f ca="1">IF(ISERROR(OFFSET('HARGA SATUAN'!$D$6,MATCH(RAB!C17,'HARGA SATUAN'!$C$7:$C$1492,0),0)),"",OFFSET('HARGA SATUAN'!$D$6,MATCH(RAB!C17,'HARGA SATUAN'!$C$7:$C$1492,0),0))</f>
        <v>HDW</v>
      </c>
      <c r="E17" s="317" t="str">
        <f ca="1">IF(B17="+","Unit",IF(ISERROR(OFFSET('HARGA SATUAN'!$E$6,MATCH(RAB!C17,'HARGA SATUAN'!$C$7:$C$1492,0),0)),"",OFFSET('HARGA SATUAN'!$E$6,MATCH(RAB!C17,'HARGA SATUAN'!$C$7:$C$1492,0),0)))</f>
        <v>Btg</v>
      </c>
      <c r="F17" s="328">
        <v>4</v>
      </c>
      <c r="G17" s="318">
        <f ca="1">IF(ISERROR(OFFSET('HARGA SATUAN'!$I$6,MATCH(RAB!C17,'HARGA SATUAN'!$C$7:$C$1492,0),0)),0,OFFSET('HARGA SATUAN'!$I$6,MATCH(RAB!C17,'HARGA SATUAN'!$C$7:$C$1492,0),0))</f>
        <v>3382600</v>
      </c>
      <c r="H17" s="319">
        <f t="shared" ref="H17:H97" ca="1" si="4">IF(OR(D17="MDU",D17="MDU-KD"),(IF($O$3="RAB NON MDU","PLN KD",G17*F17)),0)</f>
        <v>0</v>
      </c>
      <c r="I17" s="319">
        <f t="shared" ref="I17:I97" ca="1" si="5">IF(D17="HDW",G17*F17,0)</f>
        <v>13530400</v>
      </c>
      <c r="J17" s="319">
        <f t="shared" ref="J17:J97" ca="1" si="6">IF(D17="JASA",G17*F17,0)</f>
        <v>0</v>
      </c>
      <c r="K17" s="320">
        <f t="shared" ca="1" si="3"/>
        <v>13530400</v>
      </c>
      <c r="L17" s="325"/>
      <c r="M17" s="325"/>
      <c r="N17" s="325"/>
      <c r="O17" s="321"/>
      <c r="P17" s="321"/>
      <c r="Q17" s="302"/>
      <c r="R17" s="294"/>
      <c r="S17" s="322"/>
      <c r="T17" s="299"/>
      <c r="U17" s="299"/>
      <c r="V17" s="299"/>
    </row>
    <row r="18" spans="1:22" s="326" customFormat="1" ht="15">
      <c r="A18" s="294" t="e">
        <f>IF(AND(C18=0,#REF!=0,#REF!=0),"BLANKS",1)</f>
        <v>#REF!</v>
      </c>
      <c r="B18" s="329">
        <v>2</v>
      </c>
      <c r="C18" s="461" t="s">
        <v>6</v>
      </c>
      <c r="D18" s="316" t="str">
        <f ca="1">IF(ISERROR(OFFSET('HARGA SATUAN'!$D$6,MATCH(RAB!C18,'HARGA SATUAN'!$C$7:$C$1492,0),0)),"",OFFSET('HARGA SATUAN'!$D$6,MATCH(RAB!C18,'HARGA SATUAN'!$C$7:$C$1492,0),0))</f>
        <v>JASA</v>
      </c>
      <c r="E18" s="317" t="str">
        <f ca="1">IF(B18="+","Unit",IF(ISERROR(OFFSET('HARGA SATUAN'!$E$6,MATCH(RAB!C18,'HARGA SATUAN'!$C$7:$C$1492,0),0)),"",OFFSET('HARGA SATUAN'!$E$6,MATCH(RAB!C18,'HARGA SATUAN'!$C$7:$C$1492,0),0)))</f>
        <v>Btg</v>
      </c>
      <c r="F18" s="328">
        <v>4</v>
      </c>
      <c r="G18" s="318">
        <f ca="1">IF(ISERROR(OFFSET('HARGA SATUAN'!$I$6,MATCH(RAB!C18,'HARGA SATUAN'!$C$7:$C$1492,0),0)),0,OFFSET('HARGA SATUAN'!$I$6,MATCH(RAB!C18,'HARGA SATUAN'!$C$7:$C$1492,0),0))</f>
        <v>10066.666666666668</v>
      </c>
      <c r="H18" s="319">
        <f t="shared" ca="1" si="4"/>
        <v>0</v>
      </c>
      <c r="I18" s="319">
        <f t="shared" ca="1" si="5"/>
        <v>0</v>
      </c>
      <c r="J18" s="319">
        <f t="shared" ca="1" si="6"/>
        <v>40266.666666666672</v>
      </c>
      <c r="K18" s="320">
        <f t="shared" ca="1" si="3"/>
        <v>40266.666666666672</v>
      </c>
      <c r="L18" s="325"/>
      <c r="M18" s="325"/>
      <c r="N18" s="325"/>
      <c r="O18" s="321"/>
      <c r="P18" s="321"/>
      <c r="Q18" s="302"/>
      <c r="R18" s="294"/>
      <c r="S18" s="322"/>
      <c r="T18" s="299"/>
      <c r="U18" s="299"/>
      <c r="V18" s="299"/>
    </row>
    <row r="19" spans="1:22" s="326" customFormat="1" ht="15">
      <c r="A19" s="294"/>
      <c r="B19" s="329"/>
      <c r="C19" s="461"/>
      <c r="D19" s="316" t="str">
        <f ca="1">IF(ISERROR(OFFSET('HARGA SATUAN'!$D$6,MATCH(RAB!C19,'HARGA SATUAN'!$C$7:$C$1492,0),0)),"",OFFSET('HARGA SATUAN'!$D$6,MATCH(RAB!C19,'HARGA SATUAN'!$C$7:$C$1492,0),0))</f>
        <v/>
      </c>
      <c r="E19" s="317" t="str">
        <f ca="1">IF(B19="+","Unit",IF(ISERROR(OFFSET('HARGA SATUAN'!$E$6,MATCH(RAB!C19,'HARGA SATUAN'!$C$7:$C$1492,0),0)),"",OFFSET('HARGA SATUAN'!$E$6,MATCH(RAB!C19,'HARGA SATUAN'!$C$7:$C$1492,0),0)))</f>
        <v/>
      </c>
      <c r="F19" s="328"/>
      <c r="G19" s="318">
        <f ca="1">IF(ISERROR(OFFSET('HARGA SATUAN'!$I$6,MATCH(RAB!C19,'HARGA SATUAN'!$C$7:$C$1492,0),0)),0,OFFSET('HARGA SATUAN'!$I$6,MATCH(RAB!C19,'HARGA SATUAN'!$C$7:$C$1492,0),0))</f>
        <v>0</v>
      </c>
      <c r="H19" s="319">
        <f t="shared" ref="H19:H93" ca="1" si="7">IF(OR(D19="MDU",D19="MDU-KD"),(IF($O$3="RAB NON MDU","PLN KD",G19*F19)),0)</f>
        <v>0</v>
      </c>
      <c r="I19" s="319">
        <f t="shared" ref="I19:I93" ca="1" si="8">IF(D19="HDW",G19*F19,0)</f>
        <v>0</v>
      </c>
      <c r="J19" s="319">
        <f t="shared" ref="J19:J93" ca="1" si="9">IF(D19="JASA",G19*F19,0)</f>
        <v>0</v>
      </c>
      <c r="K19" s="320">
        <f t="shared" ref="K19:K93" ca="1" si="10">SUM(H19:J19)</f>
        <v>0</v>
      </c>
      <c r="L19" s="325"/>
      <c r="M19" s="325"/>
      <c r="N19" s="325"/>
      <c r="O19" s="321"/>
      <c r="P19" s="321"/>
      <c r="Q19" s="302"/>
      <c r="R19" s="294"/>
      <c r="S19" s="322"/>
      <c r="T19" s="299"/>
      <c r="U19" s="299"/>
      <c r="V19" s="299"/>
    </row>
    <row r="20" spans="1:22" s="326" customFormat="1" ht="15">
      <c r="A20" s="294" t="e">
        <f>IF(AND(C20=0,#REF!=0,#REF!=0),"BLANKS",1)</f>
        <v>#REF!</v>
      </c>
      <c r="B20" s="462" t="s">
        <v>505</v>
      </c>
      <c r="C20" s="315" t="s">
        <v>1623</v>
      </c>
      <c r="D20" s="316" t="str">
        <f ca="1">IF(ISERROR(OFFSET('HARGA SATUAN'!$D$6,MATCH(RAB!C20,'HARGA SATUAN'!$C$7:$C$1492,0),0)),"",OFFSET('HARGA SATUAN'!$D$6,MATCH(RAB!C20,'HARGA SATUAN'!$C$7:$C$1492,0),0))</f>
        <v/>
      </c>
      <c r="E20" s="317" t="str">
        <f ca="1">IF(B20="+","Unit",IF(ISERROR(OFFSET('HARGA SATUAN'!$E$6,MATCH(RAB!C20,'HARGA SATUAN'!$C$7:$C$1492,0),0)),"",OFFSET('HARGA SATUAN'!$E$6,MATCH(RAB!C20,'HARGA SATUAN'!$C$7:$C$1492,0),0)))</f>
        <v/>
      </c>
      <c r="F20" s="328"/>
      <c r="G20" s="318">
        <f ca="1">IF(ISERROR(OFFSET('HARGA SATUAN'!$I$6,MATCH(RAB!C20,'HARGA SATUAN'!$C$7:$C$1492,0),0)),0,OFFSET('HARGA SATUAN'!$I$6,MATCH(RAB!C20,'HARGA SATUAN'!$C$7:$C$1492,0),0))</f>
        <v>0</v>
      </c>
      <c r="H20" s="319">
        <f t="shared" ca="1" si="7"/>
        <v>0</v>
      </c>
      <c r="I20" s="319">
        <f t="shared" ca="1" si="8"/>
        <v>0</v>
      </c>
      <c r="J20" s="319">
        <f t="shared" ca="1" si="9"/>
        <v>0</v>
      </c>
      <c r="K20" s="320">
        <f t="shared" ca="1" si="10"/>
        <v>0</v>
      </c>
      <c r="L20" s="325"/>
      <c r="M20" s="325"/>
      <c r="N20" s="325"/>
      <c r="O20" s="321"/>
      <c r="P20" s="321"/>
      <c r="Q20" s="302"/>
      <c r="R20" s="294"/>
      <c r="S20" s="322"/>
      <c r="T20" s="299"/>
      <c r="U20" s="299"/>
      <c r="V20" s="299"/>
    </row>
    <row r="21" spans="1:22" s="326" customFormat="1" ht="15">
      <c r="A21" s="294" t="e">
        <f>IF(AND(C21=0,C22=0,#REF!=0),"BLANKS",1)</f>
        <v>#REF!</v>
      </c>
      <c r="B21" s="331"/>
      <c r="C21" s="332"/>
      <c r="D21" s="316" t="str">
        <f ca="1">IF(ISERROR(OFFSET('HARGA SATUAN'!$D$6,MATCH(RAB!C21,'HARGA SATUAN'!$C$7:$C$1492,0),0)),"",OFFSET('HARGA SATUAN'!$D$6,MATCH(RAB!C21,'HARGA SATUAN'!$C$7:$C$1492,0),0))</f>
        <v/>
      </c>
      <c r="E21" s="317" t="str">
        <f ca="1">IF(B21="+","Unit",IF(ISERROR(OFFSET('HARGA SATUAN'!$E$6,MATCH(RAB!C21,'HARGA SATUAN'!$C$7:$C$1492,0),0)),"",OFFSET('HARGA SATUAN'!$E$6,MATCH(RAB!C21,'HARGA SATUAN'!$C$7:$C$1492,0),0)))</f>
        <v/>
      </c>
      <c r="F21" s="328"/>
      <c r="G21" s="318">
        <f ca="1">IF(ISERROR(OFFSET('HARGA SATUAN'!$I$6,MATCH(RAB!C21,'HARGA SATUAN'!$C$7:$C$1492,0),0)),0,OFFSET('HARGA SATUAN'!$I$6,MATCH(RAB!C21,'HARGA SATUAN'!$C$7:$C$1492,0),0))</f>
        <v>0</v>
      </c>
      <c r="H21" s="319">
        <f t="shared" ca="1" si="7"/>
        <v>0</v>
      </c>
      <c r="I21" s="319">
        <f t="shared" ca="1" si="8"/>
        <v>0</v>
      </c>
      <c r="J21" s="319">
        <f t="shared" ca="1" si="9"/>
        <v>0</v>
      </c>
      <c r="K21" s="320">
        <f t="shared" ca="1" si="10"/>
        <v>0</v>
      </c>
      <c r="L21" s="325"/>
      <c r="M21" s="325"/>
      <c r="N21" s="325"/>
      <c r="O21" s="321"/>
      <c r="P21" s="321"/>
      <c r="Q21" s="302"/>
      <c r="R21" s="294"/>
      <c r="S21" s="322"/>
      <c r="T21" s="299"/>
      <c r="U21" s="299"/>
      <c r="V21" s="299"/>
    </row>
    <row r="22" spans="1:22" s="326" customFormat="1" ht="15">
      <c r="A22" s="294" t="e">
        <f>IF(AND(C22=0,#REF!=0,#REF!=0),"BLANKS",1)</f>
        <v>#REF!</v>
      </c>
      <c r="B22" s="333" t="s">
        <v>1035</v>
      </c>
      <c r="C22" s="334" t="s">
        <v>1445</v>
      </c>
      <c r="D22" s="316" t="str">
        <f ca="1">IF(ISERROR(OFFSET('HARGA SATUAN'!$D$6,MATCH(RAB!C22,'HARGA SATUAN'!$C$7:$C$1492,0),0)),"",OFFSET('HARGA SATUAN'!$D$6,MATCH(RAB!C22,'HARGA SATUAN'!$C$7:$C$1492,0),0))</f>
        <v/>
      </c>
      <c r="E22" s="317" t="str">
        <f ca="1">IF(B22="+","Unit",IF(ISERROR(OFFSET('HARGA SATUAN'!$E$6,MATCH(RAB!C22,'HARGA SATUAN'!$C$7:$C$1492,0),0)),"",OFFSET('HARGA SATUAN'!$E$6,MATCH(RAB!C22,'HARGA SATUAN'!$C$7:$C$1492,0),0)))</f>
        <v>Unit</v>
      </c>
      <c r="F22" s="471">
        <v>1</v>
      </c>
      <c r="G22" s="318">
        <f ca="1">IF(ISERROR(OFFSET('HARGA SATUAN'!$I$6,MATCH(RAB!C22,'HARGA SATUAN'!$C$7:$C$1492,0),0)),0,OFFSET('HARGA SATUAN'!$I$6,MATCH(RAB!C22,'HARGA SATUAN'!$C$7:$C$1492,0),0))</f>
        <v>0</v>
      </c>
      <c r="H22" s="319">
        <f t="shared" ca="1" si="7"/>
        <v>0</v>
      </c>
      <c r="I22" s="319">
        <f t="shared" ca="1" si="8"/>
        <v>0</v>
      </c>
      <c r="J22" s="319">
        <f t="shared" ca="1" si="9"/>
        <v>0</v>
      </c>
      <c r="K22" s="320">
        <f t="shared" ca="1" si="10"/>
        <v>0</v>
      </c>
      <c r="L22" s="325"/>
      <c r="M22" s="325"/>
      <c r="N22" s="325"/>
      <c r="O22" s="321"/>
      <c r="P22" s="321"/>
      <c r="Q22" s="302"/>
      <c r="R22" s="294"/>
      <c r="S22" s="322"/>
      <c r="T22" s="299"/>
      <c r="U22" s="299"/>
      <c r="V22" s="299"/>
    </row>
    <row r="23" spans="1:22" s="326" customFormat="1" ht="15">
      <c r="A23" s="294"/>
      <c r="B23" s="331">
        <v>1</v>
      </c>
      <c r="C23" s="332" t="s">
        <v>30</v>
      </c>
      <c r="D23" s="316" t="str">
        <f ca="1">IF(ISERROR(OFFSET('HARGA SATUAN'!$D$6,MATCH(RAB!C23,'HARGA SATUAN'!$C$7:$C$1492,0),0)),"",OFFSET('HARGA SATUAN'!$D$6,MATCH(RAB!C23,'HARGA SATUAN'!$C$7:$C$1492,0),0))</f>
        <v>HDW</v>
      </c>
      <c r="E23" s="317" t="str">
        <f ca="1">IF(B23="+","Unit",IF(ISERROR(OFFSET('HARGA SATUAN'!$E$6,MATCH(RAB!C23,'HARGA SATUAN'!$C$7:$C$1492,0),0)),"",OFFSET('HARGA SATUAN'!$E$6,MATCH(RAB!C23,'HARGA SATUAN'!$C$7:$C$1492,0),0)))</f>
        <v>Bh</v>
      </c>
      <c r="F23" s="328">
        <f>F22*1</f>
        <v>1</v>
      </c>
      <c r="G23" s="318">
        <f ca="1">IF(ISERROR(OFFSET('HARGA SATUAN'!$I$6,MATCH(RAB!C23,'HARGA SATUAN'!$C$7:$C$1492,0),0)),0,OFFSET('HARGA SATUAN'!$I$6,MATCH(RAB!C23,'HARGA SATUAN'!$C$7:$C$1492,0),0))</f>
        <v>47459</v>
      </c>
      <c r="H23" s="319">
        <f t="shared" ca="1" si="7"/>
        <v>0</v>
      </c>
      <c r="I23" s="319">
        <f t="shared" ca="1" si="8"/>
        <v>47459</v>
      </c>
      <c r="J23" s="319">
        <f t="shared" ca="1" si="9"/>
        <v>0</v>
      </c>
      <c r="K23" s="320">
        <f t="shared" ca="1" si="10"/>
        <v>47459</v>
      </c>
      <c r="L23" s="325"/>
      <c r="M23" s="325"/>
      <c r="N23" s="325"/>
      <c r="O23" s="321"/>
      <c r="P23" s="321"/>
      <c r="Q23" s="302"/>
      <c r="R23" s="294"/>
      <c r="S23" s="322"/>
      <c r="T23" s="299"/>
      <c r="U23" s="299"/>
      <c r="V23" s="299"/>
    </row>
    <row r="24" spans="1:22" s="326" customFormat="1" ht="15">
      <c r="A24" s="294">
        <f t="shared" ref="A24:A26" si="11">IF(AND(C24=0,C25=0,C26=0),"BLANKS",1)</f>
        <v>1</v>
      </c>
      <c r="B24" s="331">
        <v>2</v>
      </c>
      <c r="C24" s="332" t="s">
        <v>32</v>
      </c>
      <c r="D24" s="316" t="str">
        <f ca="1">IF(ISERROR(OFFSET('HARGA SATUAN'!$D$6,MATCH(RAB!C24,'HARGA SATUAN'!$C$7:$C$1492,0),0)),"",OFFSET('HARGA SATUAN'!$D$6,MATCH(RAB!C24,'HARGA SATUAN'!$C$7:$C$1492,0),0))</f>
        <v>HDW</v>
      </c>
      <c r="E24" s="317" t="str">
        <f ca="1">IF(B24="+","Unit",IF(ISERROR(OFFSET('HARGA SATUAN'!$E$6,MATCH(RAB!C24,'HARGA SATUAN'!$C$7:$C$1492,0),0)),"",OFFSET('HARGA SATUAN'!$E$6,MATCH(RAB!C24,'HARGA SATUAN'!$C$7:$C$1492,0),0)))</f>
        <v>Mtr</v>
      </c>
      <c r="F24" s="328">
        <f>F22*1</f>
        <v>1</v>
      </c>
      <c r="G24" s="318">
        <f ca="1">IF(ISERROR(OFFSET('HARGA SATUAN'!$I$6,MATCH(RAB!C24,'HARGA SATUAN'!$C$7:$C$1492,0),0)),0,OFFSET('HARGA SATUAN'!$I$6,MATCH(RAB!C24,'HARGA SATUAN'!$C$7:$C$1492,0),0))</f>
        <v>30000</v>
      </c>
      <c r="H24" s="319">
        <f t="shared" ca="1" si="7"/>
        <v>0</v>
      </c>
      <c r="I24" s="319">
        <f t="shared" ca="1" si="8"/>
        <v>30000</v>
      </c>
      <c r="J24" s="319">
        <f t="shared" ca="1" si="9"/>
        <v>0</v>
      </c>
      <c r="K24" s="320">
        <f t="shared" ca="1" si="10"/>
        <v>30000</v>
      </c>
      <c r="L24" s="325"/>
      <c r="M24" s="325"/>
      <c r="N24" s="325"/>
      <c r="O24" s="321"/>
      <c r="P24" s="321"/>
      <c r="Q24" s="302"/>
      <c r="R24" s="294"/>
      <c r="S24" s="322"/>
      <c r="T24" s="299"/>
      <c r="U24" s="299"/>
      <c r="V24" s="299"/>
    </row>
    <row r="25" spans="1:22" s="326" customFormat="1" ht="15">
      <c r="A25" s="294">
        <f t="shared" si="11"/>
        <v>1</v>
      </c>
      <c r="B25" s="331">
        <v>3</v>
      </c>
      <c r="C25" s="332" t="s">
        <v>33</v>
      </c>
      <c r="D25" s="316" t="str">
        <f ca="1">IF(ISERROR(OFFSET('HARGA SATUAN'!$D$6,MATCH(RAB!C25,'HARGA SATUAN'!$C$7:$C$1492,0),0)),"",OFFSET('HARGA SATUAN'!$D$6,MATCH(RAB!C25,'HARGA SATUAN'!$C$7:$C$1492,0),0))</f>
        <v>HDW</v>
      </c>
      <c r="E25" s="317" t="str">
        <f ca="1">IF(B25="+","Unit",IF(ISERROR(OFFSET('HARGA SATUAN'!$E$6,MATCH(RAB!C25,'HARGA SATUAN'!$C$7:$C$1492,0),0)),"",OFFSET('HARGA SATUAN'!$E$6,MATCH(RAB!C25,'HARGA SATUAN'!$C$7:$C$1492,0),0)))</f>
        <v>Bh</v>
      </c>
      <c r="F25" s="328">
        <f>F22*1</f>
        <v>1</v>
      </c>
      <c r="G25" s="318">
        <f ca="1">IF(ISERROR(OFFSET('HARGA SATUAN'!$I$6,MATCH(RAB!C25,'HARGA SATUAN'!$C$7:$C$1492,0),0)),0,OFFSET('HARGA SATUAN'!$I$6,MATCH(RAB!C25,'HARGA SATUAN'!$C$7:$C$1492,0),0))</f>
        <v>9500</v>
      </c>
      <c r="H25" s="319">
        <f t="shared" ca="1" si="7"/>
        <v>0</v>
      </c>
      <c r="I25" s="319">
        <f t="shared" ca="1" si="8"/>
        <v>9500</v>
      </c>
      <c r="J25" s="319">
        <f t="shared" ca="1" si="9"/>
        <v>0</v>
      </c>
      <c r="K25" s="320">
        <f t="shared" ca="1" si="10"/>
        <v>9500</v>
      </c>
      <c r="L25" s="325"/>
      <c r="M25" s="325"/>
      <c r="N25" s="325"/>
      <c r="O25" s="321"/>
      <c r="P25" s="321"/>
      <c r="Q25" s="302"/>
      <c r="R25" s="294"/>
      <c r="S25" s="322"/>
      <c r="T25" s="299"/>
      <c r="U25" s="299"/>
      <c r="V25" s="299"/>
    </row>
    <row r="26" spans="1:22" s="326" customFormat="1" ht="15">
      <c r="A26" s="294">
        <f t="shared" si="11"/>
        <v>1</v>
      </c>
      <c r="B26" s="331">
        <v>4</v>
      </c>
      <c r="C26" s="332" t="s">
        <v>738</v>
      </c>
      <c r="D26" s="316" t="str">
        <f ca="1">IF(ISERROR(OFFSET('HARGA SATUAN'!$D$6,MATCH(RAB!C26,'HARGA SATUAN'!$C$7:$C$1492,0),0)),"",OFFSET('HARGA SATUAN'!$D$6,MATCH(RAB!C26,'HARGA SATUAN'!$C$7:$C$1492,0),0))</f>
        <v>JASA</v>
      </c>
      <c r="E26" s="317" t="str">
        <f ca="1">IF(B26="+","Unit",IF(ISERROR(OFFSET('HARGA SATUAN'!$E$6,MATCH(RAB!C26,'HARGA SATUAN'!$C$7:$C$1492,0),0)),"",OFFSET('HARGA SATUAN'!$E$6,MATCH(RAB!C26,'HARGA SATUAN'!$C$7:$C$1492,0),0)))</f>
        <v>Unit</v>
      </c>
      <c r="F26" s="328">
        <f>F22*1</f>
        <v>1</v>
      </c>
      <c r="G26" s="318">
        <f ca="1">IF(ISERROR(OFFSET('HARGA SATUAN'!$I$6,MATCH(RAB!C26,'HARGA SATUAN'!$C$7:$C$1492,0),0)),0,OFFSET('HARGA SATUAN'!$I$6,MATCH(RAB!C26,'HARGA SATUAN'!$C$7:$C$1492,0),0))</f>
        <v>21200</v>
      </c>
      <c r="H26" s="319">
        <f t="shared" ca="1" si="7"/>
        <v>0</v>
      </c>
      <c r="I26" s="319">
        <f t="shared" ca="1" si="8"/>
        <v>0</v>
      </c>
      <c r="J26" s="319">
        <f t="shared" ca="1" si="9"/>
        <v>21200</v>
      </c>
      <c r="K26" s="320">
        <f t="shared" ca="1" si="10"/>
        <v>21200</v>
      </c>
      <c r="L26" s="325"/>
      <c r="M26" s="325"/>
      <c r="N26" s="325"/>
      <c r="O26" s="321"/>
      <c r="P26" s="321"/>
      <c r="Q26" s="302"/>
      <c r="R26" s="294"/>
      <c r="S26" s="322"/>
      <c r="T26" s="299"/>
      <c r="U26" s="299"/>
      <c r="V26" s="299"/>
    </row>
    <row r="27" spans="1:22" s="326" customFormat="1" ht="15">
      <c r="A27" s="294" t="e">
        <f>IF(AND(C27=0,C28=0,#REF!=0),"BLANKS",1)</f>
        <v>#REF!</v>
      </c>
      <c r="B27" s="331"/>
      <c r="C27" s="332"/>
      <c r="D27" s="316" t="str">
        <f ca="1">IF(ISERROR(OFFSET('HARGA SATUAN'!$D$6,MATCH(RAB!C27,'HARGA SATUAN'!$C$7:$C$1492,0),0)),"",OFFSET('HARGA SATUAN'!$D$6,MATCH(RAB!C27,'HARGA SATUAN'!$C$7:$C$1492,0),0))</f>
        <v/>
      </c>
      <c r="E27" s="317" t="str">
        <f ca="1">IF(B27="+","Unit",IF(ISERROR(OFFSET('HARGA SATUAN'!$E$6,MATCH(RAB!C27,'HARGA SATUAN'!$C$7:$C$1492,0),0)),"",OFFSET('HARGA SATUAN'!$E$6,MATCH(RAB!C27,'HARGA SATUAN'!$C$7:$C$1492,0),0)))</f>
        <v/>
      </c>
      <c r="F27" s="328"/>
      <c r="G27" s="318">
        <f ca="1">IF(ISERROR(OFFSET('HARGA SATUAN'!$I$6,MATCH(RAB!C27,'HARGA SATUAN'!$C$7:$C$1492,0),0)),0,OFFSET('HARGA SATUAN'!$I$6,MATCH(RAB!C27,'HARGA SATUAN'!$C$7:$C$1492,0),0))</f>
        <v>0</v>
      </c>
      <c r="H27" s="319">
        <f t="shared" ca="1" si="7"/>
        <v>0</v>
      </c>
      <c r="I27" s="319">
        <f t="shared" ca="1" si="8"/>
        <v>0</v>
      </c>
      <c r="J27" s="319">
        <f t="shared" ca="1" si="9"/>
        <v>0</v>
      </c>
      <c r="K27" s="320">
        <f t="shared" ca="1" si="10"/>
        <v>0</v>
      </c>
      <c r="L27" s="325"/>
      <c r="M27" s="325"/>
      <c r="N27" s="325"/>
      <c r="O27" s="321"/>
      <c r="P27" s="321"/>
      <c r="Q27" s="302"/>
      <c r="R27" s="294"/>
      <c r="S27" s="322"/>
      <c r="T27" s="299"/>
      <c r="U27" s="299"/>
      <c r="V27" s="299"/>
    </row>
    <row r="28" spans="1:22" s="326" customFormat="1" ht="15">
      <c r="A28" s="294" t="e">
        <f>IF(AND(C28=0,#REF!=0,#REF!=0),"BLANKS",1)</f>
        <v>#REF!</v>
      </c>
      <c r="B28" s="331" t="s">
        <v>1035</v>
      </c>
      <c r="C28" s="334" t="s">
        <v>1443</v>
      </c>
      <c r="D28" s="316" t="str">
        <f ca="1">IF(ISERROR(OFFSET('HARGA SATUAN'!$D$6,MATCH(RAB!C28,'HARGA SATUAN'!$C$7:$C$1492,0),0)),"",OFFSET('HARGA SATUAN'!$D$6,MATCH(RAB!C28,'HARGA SATUAN'!$C$7:$C$1492,0),0))</f>
        <v/>
      </c>
      <c r="E28" s="317" t="str">
        <f ca="1">IF(B28="+","Unit",IF(ISERROR(OFFSET('HARGA SATUAN'!$E$6,MATCH(RAB!C28,'HARGA SATUAN'!$C$7:$C$1492,0),0)),"",OFFSET('HARGA SATUAN'!$E$6,MATCH(RAB!C28,'HARGA SATUAN'!$C$7:$C$1492,0),0)))</f>
        <v>Unit</v>
      </c>
      <c r="F28" s="328">
        <v>2</v>
      </c>
      <c r="G28" s="318">
        <f ca="1">IF(ISERROR(OFFSET('HARGA SATUAN'!$I$6,MATCH(RAB!C28,'HARGA SATUAN'!$C$7:$C$1492,0),0)),0,OFFSET('HARGA SATUAN'!$I$6,MATCH(RAB!C28,'HARGA SATUAN'!$C$7:$C$1492,0),0))</f>
        <v>0</v>
      </c>
      <c r="H28" s="319">
        <f t="shared" ca="1" si="7"/>
        <v>0</v>
      </c>
      <c r="I28" s="319">
        <f t="shared" ca="1" si="8"/>
        <v>0</v>
      </c>
      <c r="J28" s="319">
        <f t="shared" ca="1" si="9"/>
        <v>0</v>
      </c>
      <c r="K28" s="320">
        <f t="shared" ca="1" si="10"/>
        <v>0</v>
      </c>
      <c r="L28" s="325"/>
      <c r="M28" s="325"/>
      <c r="N28" s="325"/>
      <c r="O28" s="321"/>
      <c r="P28" s="321"/>
      <c r="Q28" s="302"/>
      <c r="R28" s="294"/>
      <c r="S28" s="322"/>
      <c r="T28" s="299"/>
      <c r="U28" s="299"/>
      <c r="V28" s="299"/>
    </row>
    <row r="29" spans="1:22" s="326" customFormat="1" ht="15">
      <c r="A29" s="294">
        <f t="shared" ref="A29:A31" si="12">IF(AND(C29=0,C30=0,C31=0),"BLANKS",1)</f>
        <v>1</v>
      </c>
      <c r="B29" s="331">
        <v>1</v>
      </c>
      <c r="C29" s="332" t="s">
        <v>595</v>
      </c>
      <c r="D29" s="316" t="str">
        <f ca="1">IF(ISERROR(OFFSET('HARGA SATUAN'!$D$6,MATCH(RAB!C29,'HARGA SATUAN'!$C$7:$C$1492,0),0)),"",OFFSET('HARGA SATUAN'!$D$6,MATCH(RAB!C29,'HARGA SATUAN'!$C$7:$C$1492,0),0))</f>
        <v>HDW</v>
      </c>
      <c r="E29" s="317" t="str">
        <f ca="1">IF(B29="+","Unit",IF(ISERROR(OFFSET('HARGA SATUAN'!$E$6,MATCH(RAB!C29,'HARGA SATUAN'!$C$7:$C$1492,0),0)),"",OFFSET('HARGA SATUAN'!$E$6,MATCH(RAB!C29,'HARGA SATUAN'!$C$7:$C$1492,0),0)))</f>
        <v>Bh</v>
      </c>
      <c r="F29" s="328">
        <f>F28*1</f>
        <v>2</v>
      </c>
      <c r="G29" s="318">
        <f ca="1">IF(ISERROR(OFFSET('HARGA SATUAN'!$I$6,MATCH(RAB!C29,'HARGA SATUAN'!$C$7:$C$1492,0),0)),0,OFFSET('HARGA SATUAN'!$I$6,MATCH(RAB!C29,'HARGA SATUAN'!$C$7:$C$1492,0),0))</f>
        <v>78500</v>
      </c>
      <c r="H29" s="319">
        <f t="shared" ca="1" si="7"/>
        <v>0</v>
      </c>
      <c r="I29" s="319">
        <f t="shared" ca="1" si="8"/>
        <v>157000</v>
      </c>
      <c r="J29" s="319">
        <f t="shared" ca="1" si="9"/>
        <v>0</v>
      </c>
      <c r="K29" s="320">
        <f t="shared" ca="1" si="10"/>
        <v>157000</v>
      </c>
      <c r="L29" s="325"/>
      <c r="M29" s="325"/>
      <c r="N29" s="325"/>
      <c r="O29" s="321"/>
      <c r="P29" s="321"/>
      <c r="Q29" s="302"/>
      <c r="R29" s="294"/>
      <c r="S29" s="322"/>
      <c r="T29" s="299"/>
      <c r="U29" s="299"/>
      <c r="V29" s="299"/>
    </row>
    <row r="30" spans="1:22" s="326" customFormat="1" ht="15">
      <c r="A30" s="294">
        <f t="shared" si="12"/>
        <v>1</v>
      </c>
      <c r="B30" s="331">
        <v>2</v>
      </c>
      <c r="C30" s="332" t="s">
        <v>229</v>
      </c>
      <c r="D30" s="316" t="str">
        <f ca="1">IF(ISERROR(OFFSET('HARGA SATUAN'!$D$6,MATCH(RAB!C30,'HARGA SATUAN'!$C$7:$C$1492,0),0)),"",OFFSET('HARGA SATUAN'!$D$6,MATCH(RAB!C30,'HARGA SATUAN'!$C$7:$C$1492,0),0))</f>
        <v>HDW</v>
      </c>
      <c r="E30" s="317" t="str">
        <f ca="1">IF(B30="+","Unit",IF(ISERROR(OFFSET('HARGA SATUAN'!$E$6,MATCH(RAB!C30,'HARGA SATUAN'!$C$7:$C$1492,0),0)),"",OFFSET('HARGA SATUAN'!$E$6,MATCH(RAB!C30,'HARGA SATUAN'!$C$7:$C$1492,0),0)))</f>
        <v>Bh</v>
      </c>
      <c r="F30" s="328">
        <f>F28*1</f>
        <v>2</v>
      </c>
      <c r="G30" s="318">
        <f ca="1">IF(ISERROR(OFFSET('HARGA SATUAN'!$I$6,MATCH(RAB!C30,'HARGA SATUAN'!$C$7:$C$1492,0),0)),0,OFFSET('HARGA SATUAN'!$I$6,MATCH(RAB!C30,'HARGA SATUAN'!$C$7:$C$1492,0),0))</f>
        <v>4212</v>
      </c>
      <c r="H30" s="319">
        <f t="shared" ca="1" si="7"/>
        <v>0</v>
      </c>
      <c r="I30" s="319">
        <f t="shared" ca="1" si="8"/>
        <v>8424</v>
      </c>
      <c r="J30" s="319">
        <f t="shared" ca="1" si="9"/>
        <v>0</v>
      </c>
      <c r="K30" s="320">
        <f t="shared" ca="1" si="10"/>
        <v>8424</v>
      </c>
      <c r="L30" s="325"/>
      <c r="M30" s="325"/>
      <c r="N30" s="325"/>
      <c r="O30" s="321"/>
      <c r="P30" s="321"/>
      <c r="Q30" s="302"/>
      <c r="R30" s="294"/>
      <c r="S30" s="322"/>
      <c r="T30" s="299"/>
      <c r="U30" s="299"/>
      <c r="V30" s="299"/>
    </row>
    <row r="31" spans="1:22" s="326" customFormat="1" ht="15">
      <c r="A31" s="294">
        <f t="shared" si="12"/>
        <v>1</v>
      </c>
      <c r="B31" s="331">
        <v>3</v>
      </c>
      <c r="C31" s="332" t="s">
        <v>266</v>
      </c>
      <c r="D31" s="316" t="str">
        <f ca="1">IF(ISERROR(OFFSET('HARGA SATUAN'!$D$6,MATCH(RAB!C31,'HARGA SATUAN'!$C$7:$C$1492,0),0)),"",OFFSET('HARGA SATUAN'!$D$6,MATCH(RAB!C31,'HARGA SATUAN'!$C$7:$C$1492,0),0))</f>
        <v>HDW</v>
      </c>
      <c r="E31" s="317" t="str">
        <f ca="1">IF(B31="+","Unit",IF(ISERROR(OFFSET('HARGA SATUAN'!$E$6,MATCH(RAB!C31,'HARGA SATUAN'!$C$7:$C$1492,0),0)),"",OFFSET('HARGA SATUAN'!$E$6,MATCH(RAB!C31,'HARGA SATUAN'!$C$7:$C$1492,0),0)))</f>
        <v>Mtr</v>
      </c>
      <c r="F31" s="328">
        <f>F28*1</f>
        <v>2</v>
      </c>
      <c r="G31" s="318">
        <f ca="1">IF(ISERROR(OFFSET('HARGA SATUAN'!$I$6,MATCH(RAB!C31,'HARGA SATUAN'!$C$7:$C$1492,0),0)),0,OFFSET('HARGA SATUAN'!$I$6,MATCH(RAB!C31,'HARGA SATUAN'!$C$7:$C$1492,0),0))</f>
        <v>23310</v>
      </c>
      <c r="H31" s="319">
        <f t="shared" ca="1" si="7"/>
        <v>0</v>
      </c>
      <c r="I31" s="319">
        <f t="shared" ca="1" si="8"/>
        <v>46620</v>
      </c>
      <c r="J31" s="319">
        <f t="shared" ca="1" si="9"/>
        <v>0</v>
      </c>
      <c r="K31" s="320">
        <f t="shared" ca="1" si="10"/>
        <v>46620</v>
      </c>
      <c r="L31" s="325"/>
      <c r="M31" s="325"/>
      <c r="N31" s="325"/>
      <c r="O31" s="321"/>
      <c r="P31" s="321"/>
      <c r="Q31" s="302"/>
      <c r="R31" s="294"/>
      <c r="S31" s="322"/>
      <c r="T31" s="299"/>
      <c r="U31" s="299"/>
      <c r="V31" s="299"/>
    </row>
    <row r="32" spans="1:22" s="326" customFormat="1" ht="15">
      <c r="A32" s="294" t="e">
        <f>IF(AND(C32=0,C33=0,#REF!=0),"BLANKS",1)</f>
        <v>#REF!</v>
      </c>
      <c r="B32" s="331">
        <v>4</v>
      </c>
      <c r="C32" s="332" t="s">
        <v>35</v>
      </c>
      <c r="D32" s="316" t="str">
        <f ca="1">IF(ISERROR(OFFSET('HARGA SATUAN'!$D$6,MATCH(RAB!C32,'HARGA SATUAN'!$C$7:$C$1492,0),0)),"",OFFSET('HARGA SATUAN'!$D$6,MATCH(RAB!C32,'HARGA SATUAN'!$C$7:$C$1492,0),0))</f>
        <v>HDW</v>
      </c>
      <c r="E32" s="317" t="str">
        <f ca="1">IF(B32="+","Unit",IF(ISERROR(OFFSET('HARGA SATUAN'!$E$6,MATCH(RAB!C32,'HARGA SATUAN'!$C$7:$C$1492,0),0)),"",OFFSET('HARGA SATUAN'!$E$6,MATCH(RAB!C32,'HARGA SATUAN'!$C$7:$C$1492,0),0)))</f>
        <v>Bh</v>
      </c>
      <c r="F32" s="328">
        <f>F28*1</f>
        <v>2</v>
      </c>
      <c r="G32" s="318">
        <f ca="1">IF(ISERROR(OFFSET('HARGA SATUAN'!$I$6,MATCH(RAB!C32,'HARGA SATUAN'!$C$7:$C$1492,0),0)),0,OFFSET('HARGA SATUAN'!$I$6,MATCH(RAB!C32,'HARGA SATUAN'!$C$7:$C$1492,0),0))</f>
        <v>2300</v>
      </c>
      <c r="H32" s="319">
        <f t="shared" ca="1" si="7"/>
        <v>0</v>
      </c>
      <c r="I32" s="319">
        <f t="shared" ca="1" si="8"/>
        <v>4600</v>
      </c>
      <c r="J32" s="319">
        <f t="shared" ca="1" si="9"/>
        <v>0</v>
      </c>
      <c r="K32" s="320">
        <f t="shared" ca="1" si="10"/>
        <v>4600</v>
      </c>
      <c r="L32" s="325"/>
      <c r="M32" s="325"/>
      <c r="N32" s="325"/>
      <c r="O32" s="321"/>
      <c r="P32" s="321"/>
      <c r="Q32" s="302"/>
      <c r="R32" s="294"/>
      <c r="S32" s="322"/>
      <c r="T32" s="299"/>
      <c r="U32" s="299"/>
      <c r="V32" s="299"/>
    </row>
    <row r="33" spans="1:22" s="326" customFormat="1" ht="15">
      <c r="A33" s="294" t="e">
        <f>IF(AND(C33=0,#REF!=0,#REF!=0),"BLANKS",1)</f>
        <v>#REF!</v>
      </c>
      <c r="B33" s="331">
        <v>5</v>
      </c>
      <c r="C33" s="332" t="s">
        <v>630</v>
      </c>
      <c r="D33" s="316" t="str">
        <f ca="1">IF(ISERROR(OFFSET('HARGA SATUAN'!$D$6,MATCH(RAB!C33,'HARGA SATUAN'!$C$7:$C$1492,0),0)),"",OFFSET('HARGA SATUAN'!$D$6,MATCH(RAB!C33,'HARGA SATUAN'!$C$7:$C$1492,0),0))</f>
        <v>JASA</v>
      </c>
      <c r="E33" s="317" t="str">
        <f ca="1">IF(B33="+","Unit",IF(ISERROR(OFFSET('HARGA SATUAN'!$E$6,MATCH(RAB!C33,'HARGA SATUAN'!$C$7:$C$1492,0),0)),"",OFFSET('HARGA SATUAN'!$E$6,MATCH(RAB!C33,'HARGA SATUAN'!$C$7:$C$1492,0),0)))</f>
        <v>Unit</v>
      </c>
      <c r="F33" s="328">
        <f>F28*1</f>
        <v>2</v>
      </c>
      <c r="G33" s="318">
        <f ca="1">IF(ISERROR(OFFSET('HARGA SATUAN'!$I$6,MATCH(RAB!C33,'HARGA SATUAN'!$C$7:$C$1492,0),0)),0,OFFSET('HARGA SATUAN'!$I$6,MATCH(RAB!C33,'HARGA SATUAN'!$C$7:$C$1492,0),0))</f>
        <v>35700</v>
      </c>
      <c r="H33" s="319">
        <f t="shared" ca="1" si="7"/>
        <v>0</v>
      </c>
      <c r="I33" s="319">
        <f t="shared" ca="1" si="8"/>
        <v>0</v>
      </c>
      <c r="J33" s="319">
        <f t="shared" ca="1" si="9"/>
        <v>71400</v>
      </c>
      <c r="K33" s="320">
        <f t="shared" ca="1" si="10"/>
        <v>71400</v>
      </c>
      <c r="L33" s="325"/>
      <c r="M33" s="325"/>
      <c r="N33" s="325"/>
      <c r="O33" s="321"/>
      <c r="P33" s="321"/>
      <c r="Q33" s="302"/>
      <c r="R33" s="294"/>
      <c r="S33" s="322"/>
      <c r="T33" s="299"/>
      <c r="U33" s="299"/>
      <c r="V33" s="299"/>
    </row>
    <row r="34" spans="1:22" s="326" customFormat="1" ht="15">
      <c r="A34" s="294"/>
      <c r="B34" s="331"/>
      <c r="C34" s="332"/>
      <c r="D34" s="316" t="str">
        <f ca="1">IF(ISERROR(OFFSET('HARGA SATUAN'!$D$6,MATCH(RAB!C34,'HARGA SATUAN'!$C$7:$C$1492,0),0)),"",OFFSET('HARGA SATUAN'!$D$6,MATCH(RAB!C34,'HARGA SATUAN'!$C$7:$C$1492,0),0))</f>
        <v/>
      </c>
      <c r="E34" s="317" t="str">
        <f ca="1">IF(B34="+","Unit",IF(ISERROR(OFFSET('HARGA SATUAN'!$E$6,MATCH(RAB!C34,'HARGA SATUAN'!$C$7:$C$1492,0),0)),"",OFFSET('HARGA SATUAN'!$E$6,MATCH(RAB!C34,'HARGA SATUAN'!$C$7:$C$1492,0),0)))</f>
        <v/>
      </c>
      <c r="F34" s="328"/>
      <c r="G34" s="318"/>
      <c r="H34" s="319"/>
      <c r="I34" s="319"/>
      <c r="J34" s="319"/>
      <c r="K34" s="320"/>
      <c r="L34" s="325"/>
      <c r="M34" s="325"/>
      <c r="N34" s="325"/>
      <c r="O34" s="321"/>
      <c r="P34" s="321"/>
      <c r="Q34" s="302"/>
      <c r="R34" s="294"/>
      <c r="S34" s="322"/>
      <c r="T34" s="299"/>
      <c r="U34" s="299"/>
      <c r="V34" s="299"/>
    </row>
    <row r="35" spans="1:22" s="326" customFormat="1" ht="15">
      <c r="A35" s="294">
        <f>IF(AND(C35=0,C40=0,C41=0),"BLANKS",1)</f>
        <v>1</v>
      </c>
      <c r="B35" s="331"/>
      <c r="C35" s="332"/>
      <c r="D35" s="316" t="str">
        <f ca="1">IF(ISERROR(OFFSET('HARGA SATUAN'!$D$6,MATCH(RAB!C35,'HARGA SATUAN'!$C$7:$C$1492,0),0)),"",OFFSET('HARGA SATUAN'!$D$6,MATCH(RAB!C35,'HARGA SATUAN'!$C$7:$C$1492,0),0))</f>
        <v/>
      </c>
      <c r="E35" s="317" t="str">
        <f ca="1">IF(B35="+","Unit",IF(ISERROR(OFFSET('HARGA SATUAN'!$E$6,MATCH(RAB!C35,'HARGA SATUAN'!$C$7:$C$1492,0),0)),"",OFFSET('HARGA SATUAN'!$E$6,MATCH(RAB!C35,'HARGA SATUAN'!$C$7:$C$1492,0),0)))</f>
        <v/>
      </c>
      <c r="F35" s="328"/>
      <c r="G35" s="318">
        <f ca="1">IF(ISERROR(OFFSET('HARGA SATUAN'!$I$6,MATCH(RAB!C35,'HARGA SATUAN'!$C$7:$C$1492,0),0)),0,OFFSET('HARGA SATUAN'!$I$6,MATCH(RAB!C35,'HARGA SATUAN'!$C$7:$C$1492,0),0))</f>
        <v>0</v>
      </c>
      <c r="H35" s="319">
        <f t="shared" ref="H35:H36" ca="1" si="13">IF(OR(D35="MDU",D35="MDU-KD"),(IF($O$3="RAB NON MDU","PLN KD",G35*F35)),0)</f>
        <v>0</v>
      </c>
      <c r="I35" s="319">
        <f t="shared" ref="I35:I36" ca="1" si="14">IF(D35="HDW",G35*F35,0)</f>
        <v>0</v>
      </c>
      <c r="J35" s="319">
        <f t="shared" ref="J35:J36" ca="1" si="15">IF(D35="JASA",G35*F35,0)</f>
        <v>0</v>
      </c>
      <c r="K35" s="320">
        <f t="shared" ref="K35:K36" ca="1" si="16">SUM(H35:J35)</f>
        <v>0</v>
      </c>
      <c r="L35" s="325"/>
      <c r="M35" s="325"/>
      <c r="N35" s="325"/>
      <c r="O35" s="321"/>
      <c r="P35" s="321"/>
      <c r="Q35" s="302"/>
      <c r="R35" s="294"/>
      <c r="S35" s="322"/>
      <c r="T35" s="299"/>
      <c r="U35" s="299"/>
      <c r="V35" s="299"/>
    </row>
    <row r="36" spans="1:22" s="326" customFormat="1" ht="16">
      <c r="A36" s="294" t="e">
        <f>IF(AND(C36=0,#REF!=0,#REF!=0),"BLANKS",1)</f>
        <v>#REF!</v>
      </c>
      <c r="B36" s="465" t="s">
        <v>1035</v>
      </c>
      <c r="C36" s="464" t="s">
        <v>1444</v>
      </c>
      <c r="D36" s="316" t="str">
        <f ca="1">IF(ISERROR(OFFSET('HARGA SATUAN'!$D$6,MATCH(RAB!C36,'HARGA SATUAN'!$C$7:$C$1492,0),0)),"",OFFSET('HARGA SATUAN'!$D$6,MATCH(RAB!C36,'HARGA SATUAN'!$C$7:$C$1492,0),0))</f>
        <v/>
      </c>
      <c r="E36" s="317" t="str">
        <f ca="1">IF(B36="+","Unit",IF(ISERROR(OFFSET('HARGA SATUAN'!$E$6,MATCH(RAB!C36,'HARGA SATUAN'!$C$7:$C$1492,0),0)),"",OFFSET('HARGA SATUAN'!$E$6,MATCH(RAB!C36,'HARGA SATUAN'!$C$7:$C$1492,0),0)))</f>
        <v>Unit</v>
      </c>
      <c r="F36" s="328">
        <v>4</v>
      </c>
      <c r="G36" s="318">
        <f ca="1">IF(ISERROR(OFFSET('HARGA SATUAN'!$I$6,MATCH(RAB!C36,'HARGA SATUAN'!$C$7:$C$1492,0),0)),0,OFFSET('HARGA SATUAN'!$I$6,MATCH(RAB!C36,'HARGA SATUAN'!$C$7:$C$1492,0),0))</f>
        <v>0</v>
      </c>
      <c r="H36" s="319">
        <f t="shared" ca="1" si="13"/>
        <v>0</v>
      </c>
      <c r="I36" s="319">
        <f t="shared" ca="1" si="14"/>
        <v>0</v>
      </c>
      <c r="J36" s="319">
        <f t="shared" ca="1" si="15"/>
        <v>0</v>
      </c>
      <c r="K36" s="320">
        <f t="shared" ca="1" si="16"/>
        <v>0</v>
      </c>
      <c r="L36" s="325"/>
      <c r="M36" s="325"/>
      <c r="N36" s="325"/>
      <c r="O36" s="321"/>
      <c r="P36" s="321"/>
      <c r="Q36" s="302"/>
      <c r="R36" s="294"/>
      <c r="S36" s="322"/>
      <c r="T36" s="299"/>
      <c r="U36" s="299"/>
      <c r="V36" s="299"/>
    </row>
    <row r="37" spans="1:22" s="326" customFormat="1" ht="16">
      <c r="A37" s="294">
        <f t="shared" ref="A37:A39" si="17">IF(AND(C37=0,C38=0,C39=0),"BLANKS",1)</f>
        <v>1</v>
      </c>
      <c r="B37" s="465">
        <v>1</v>
      </c>
      <c r="C37" s="466" t="s">
        <v>30</v>
      </c>
      <c r="D37" s="316" t="str">
        <f ca="1">IF(ISERROR(OFFSET('HARGA SATUAN'!$D$6,MATCH(RAB!C37,'HARGA SATUAN'!$C$7:$C$1492,0),0)),"",OFFSET('HARGA SATUAN'!$D$6,MATCH(RAB!C37,'HARGA SATUAN'!$C$7:$C$1492,0),0))</f>
        <v>HDW</v>
      </c>
      <c r="E37" s="317" t="str">
        <f ca="1">IF(B37="+","Unit",IF(ISERROR(OFFSET('HARGA SATUAN'!$E$6,MATCH(RAB!C37,'HARGA SATUAN'!$C$7:$C$1492,0),0)),"",OFFSET('HARGA SATUAN'!$E$6,MATCH(RAB!C37,'HARGA SATUAN'!$C$7:$C$1492,0),0)))</f>
        <v>Bh</v>
      </c>
      <c r="F37" s="328">
        <f>F36*1</f>
        <v>4</v>
      </c>
      <c r="G37" s="318">
        <f ca="1">IF(ISERROR(OFFSET('HARGA SATUAN'!$I$6,MATCH(RAB!C37,'HARGA SATUAN'!$C$7:$C$1492,0),0)),0,OFFSET('HARGA SATUAN'!$I$6,MATCH(RAB!C37,'HARGA SATUAN'!$C$7:$C$1492,0),0))</f>
        <v>47459</v>
      </c>
      <c r="H37" s="319">
        <f t="shared" ref="H37:H50" ca="1" si="18">IF(OR(D37="MDU",D37="MDU-KD"),(IF($O$3="RAB NON MDU","PLN KD",G37*F37)),0)</f>
        <v>0</v>
      </c>
      <c r="I37" s="319">
        <f t="shared" ref="I37:I50" ca="1" si="19">IF(D37="HDW",G37*F37,0)</f>
        <v>189836</v>
      </c>
      <c r="J37" s="319">
        <f t="shared" ref="J37:J50" ca="1" si="20">IF(D37="JASA",G37*F37,0)</f>
        <v>0</v>
      </c>
      <c r="K37" s="320">
        <f t="shared" ref="K37:K50" ca="1" si="21">SUM(H37:J37)</f>
        <v>189836</v>
      </c>
      <c r="L37" s="325"/>
      <c r="M37" s="325"/>
      <c r="N37" s="325"/>
      <c r="O37" s="321"/>
      <c r="P37" s="321"/>
      <c r="Q37" s="302"/>
      <c r="R37" s="294"/>
      <c r="S37" s="322"/>
      <c r="T37" s="299"/>
      <c r="U37" s="299"/>
      <c r="V37" s="299"/>
    </row>
    <row r="38" spans="1:22" s="326" customFormat="1" ht="16">
      <c r="A38" s="294">
        <f t="shared" si="17"/>
        <v>1</v>
      </c>
      <c r="B38" s="465">
        <v>2</v>
      </c>
      <c r="C38" s="466" t="s">
        <v>32</v>
      </c>
      <c r="D38" s="316" t="str">
        <f ca="1">IF(ISERROR(OFFSET('HARGA SATUAN'!$D$6,MATCH(RAB!C38,'HARGA SATUAN'!$C$7:$C$1492,0),0)),"",OFFSET('HARGA SATUAN'!$D$6,MATCH(RAB!C38,'HARGA SATUAN'!$C$7:$C$1492,0),0))</f>
        <v>HDW</v>
      </c>
      <c r="E38" s="317" t="str">
        <f ca="1">IF(B38="+","Unit",IF(ISERROR(OFFSET('HARGA SATUAN'!$E$6,MATCH(RAB!C38,'HARGA SATUAN'!$C$7:$C$1492,0),0)),"",OFFSET('HARGA SATUAN'!$E$6,MATCH(RAB!C38,'HARGA SATUAN'!$C$7:$C$1492,0),0)))</f>
        <v>Mtr</v>
      </c>
      <c r="F38" s="328">
        <f>F36*1</f>
        <v>4</v>
      </c>
      <c r="G38" s="318">
        <f ca="1">IF(ISERROR(OFFSET('HARGA SATUAN'!$I$6,MATCH(RAB!C38,'HARGA SATUAN'!$C$7:$C$1492,0),0)),0,OFFSET('HARGA SATUAN'!$I$6,MATCH(RAB!C38,'HARGA SATUAN'!$C$7:$C$1492,0),0))</f>
        <v>30000</v>
      </c>
      <c r="H38" s="319">
        <f t="shared" ca="1" si="18"/>
        <v>0</v>
      </c>
      <c r="I38" s="319">
        <f t="shared" ca="1" si="19"/>
        <v>120000</v>
      </c>
      <c r="J38" s="319">
        <f t="shared" ca="1" si="20"/>
        <v>0</v>
      </c>
      <c r="K38" s="320">
        <f t="shared" ca="1" si="21"/>
        <v>120000</v>
      </c>
      <c r="L38" s="325"/>
      <c r="M38" s="325"/>
      <c r="N38" s="325"/>
      <c r="O38" s="321"/>
      <c r="P38" s="321"/>
      <c r="Q38" s="302"/>
      <c r="R38" s="294"/>
      <c r="S38" s="322"/>
      <c r="T38" s="299"/>
      <c r="U38" s="299"/>
      <c r="V38" s="299"/>
    </row>
    <row r="39" spans="1:22" s="326" customFormat="1" ht="16">
      <c r="A39" s="294">
        <f t="shared" si="17"/>
        <v>1</v>
      </c>
      <c r="B39" s="465">
        <v>3</v>
      </c>
      <c r="C39" s="466" t="s">
        <v>33</v>
      </c>
      <c r="D39" s="316" t="str">
        <f ca="1">IF(ISERROR(OFFSET('HARGA SATUAN'!$D$6,MATCH(RAB!C39,'HARGA SATUAN'!$C$7:$C$1492,0),0)),"",OFFSET('HARGA SATUAN'!$D$6,MATCH(RAB!C39,'HARGA SATUAN'!$C$7:$C$1492,0),0))</f>
        <v>HDW</v>
      </c>
      <c r="E39" s="317" t="str">
        <f ca="1">IF(B39="+","Unit",IF(ISERROR(OFFSET('HARGA SATUAN'!$E$6,MATCH(RAB!C39,'HARGA SATUAN'!$C$7:$C$1492,0),0)),"",OFFSET('HARGA SATUAN'!$E$6,MATCH(RAB!C39,'HARGA SATUAN'!$C$7:$C$1492,0),0)))</f>
        <v>Bh</v>
      </c>
      <c r="F39" s="328">
        <f>F36*1</f>
        <v>4</v>
      </c>
      <c r="G39" s="318">
        <f ca="1">IF(ISERROR(OFFSET('HARGA SATUAN'!$I$6,MATCH(RAB!C39,'HARGA SATUAN'!$C$7:$C$1492,0),0)),0,OFFSET('HARGA SATUAN'!$I$6,MATCH(RAB!C39,'HARGA SATUAN'!$C$7:$C$1492,0),0))</f>
        <v>9500</v>
      </c>
      <c r="H39" s="319">
        <f t="shared" ca="1" si="18"/>
        <v>0</v>
      </c>
      <c r="I39" s="319">
        <f t="shared" ca="1" si="19"/>
        <v>38000</v>
      </c>
      <c r="J39" s="319">
        <f t="shared" ca="1" si="20"/>
        <v>0</v>
      </c>
      <c r="K39" s="320">
        <f t="shared" ca="1" si="21"/>
        <v>38000</v>
      </c>
      <c r="L39" s="325"/>
      <c r="M39" s="325"/>
      <c r="N39" s="325"/>
      <c r="O39" s="321"/>
      <c r="P39" s="321"/>
      <c r="Q39" s="302"/>
      <c r="R39" s="294"/>
      <c r="S39" s="322"/>
      <c r="T39" s="299"/>
      <c r="U39" s="299"/>
      <c r="V39" s="299"/>
    </row>
    <row r="40" spans="1:22" s="326" customFormat="1" ht="16">
      <c r="A40" s="294">
        <f>IF(AND(C40=0,C41=0,C59=0),"BLANKS",1)</f>
        <v>1</v>
      </c>
      <c r="B40" s="465">
        <v>4</v>
      </c>
      <c r="C40" s="466" t="s">
        <v>737</v>
      </c>
      <c r="D40" s="316" t="str">
        <f ca="1">IF(ISERROR(OFFSET('HARGA SATUAN'!$D$6,MATCH(RAB!C40,'HARGA SATUAN'!$C$7:$C$1492,0),0)),"",OFFSET('HARGA SATUAN'!$D$6,MATCH(RAB!C40,'HARGA SATUAN'!$C$7:$C$1492,0),0))</f>
        <v>JASA</v>
      </c>
      <c r="E40" s="317" t="str">
        <f ca="1">IF(B40="+","Unit",IF(ISERROR(OFFSET('HARGA SATUAN'!$E$6,MATCH(RAB!C40,'HARGA SATUAN'!$C$7:$C$1492,0),0)),"",OFFSET('HARGA SATUAN'!$E$6,MATCH(RAB!C40,'HARGA SATUAN'!$C$7:$C$1492,0),0)))</f>
        <v>Unit</v>
      </c>
      <c r="F40" s="328">
        <f>F36*1</f>
        <v>4</v>
      </c>
      <c r="G40" s="318">
        <f ca="1">IF(ISERROR(OFFSET('HARGA SATUAN'!$I$6,MATCH(RAB!C40,'HARGA SATUAN'!$C$7:$C$1492,0),0)),0,OFFSET('HARGA SATUAN'!$I$6,MATCH(RAB!C40,'HARGA SATUAN'!$C$7:$C$1492,0),0))</f>
        <v>16200</v>
      </c>
      <c r="H40" s="319">
        <f t="shared" ca="1" si="18"/>
        <v>0</v>
      </c>
      <c r="I40" s="319">
        <f t="shared" ca="1" si="19"/>
        <v>0</v>
      </c>
      <c r="J40" s="319">
        <f t="shared" ca="1" si="20"/>
        <v>64800</v>
      </c>
      <c r="K40" s="320">
        <f t="shared" ca="1" si="21"/>
        <v>64800</v>
      </c>
      <c r="L40" s="325"/>
      <c r="M40" s="325"/>
      <c r="N40" s="325"/>
      <c r="O40" s="321"/>
      <c r="P40" s="321"/>
      <c r="Q40" s="302"/>
      <c r="R40" s="294"/>
      <c r="S40" s="322"/>
      <c r="T40" s="299"/>
      <c r="U40" s="299"/>
      <c r="V40" s="299"/>
    </row>
    <row r="41" spans="1:22" s="326" customFormat="1" ht="15">
      <c r="A41" s="294" t="e">
        <f>IF(AND(C41=0,C59=0,#REF!=0),"BLANKS",1)</f>
        <v>#REF!</v>
      </c>
      <c r="B41" s="331"/>
      <c r="C41" s="332"/>
      <c r="D41" s="316" t="str">
        <f ca="1">IF(ISERROR(OFFSET('HARGA SATUAN'!$D$6,MATCH(RAB!C41,'HARGA SATUAN'!$C$7:$C$1492,0),0)),"",OFFSET('HARGA SATUAN'!$D$6,MATCH(RAB!C41,'HARGA SATUAN'!$C$7:$C$1492,0),0))</f>
        <v/>
      </c>
      <c r="E41" s="317" t="str">
        <f ca="1">IF(B41="+","Unit",IF(ISERROR(OFFSET('HARGA SATUAN'!$E$6,MATCH(RAB!C41,'HARGA SATUAN'!$C$7:$C$1492,0),0)),"",OFFSET('HARGA SATUAN'!$E$6,MATCH(RAB!C41,'HARGA SATUAN'!$C$7:$C$1492,0),0)))</f>
        <v/>
      </c>
      <c r="F41" s="328"/>
      <c r="G41" s="318">
        <f ca="1">IF(ISERROR(OFFSET('HARGA SATUAN'!$I$6,MATCH(RAB!C41,'HARGA SATUAN'!$C$7:$C$1492,0),0)),0,OFFSET('HARGA SATUAN'!$I$6,MATCH(RAB!C41,'HARGA SATUAN'!$C$7:$C$1492,0),0))</f>
        <v>0</v>
      </c>
      <c r="H41" s="319">
        <f t="shared" ca="1" si="18"/>
        <v>0</v>
      </c>
      <c r="I41" s="319">
        <f t="shared" ca="1" si="19"/>
        <v>0</v>
      </c>
      <c r="J41" s="319">
        <f t="shared" ca="1" si="20"/>
        <v>0</v>
      </c>
      <c r="K41" s="320">
        <f t="shared" ca="1" si="21"/>
        <v>0</v>
      </c>
      <c r="L41" s="325"/>
      <c r="M41" s="325"/>
      <c r="N41" s="325"/>
      <c r="O41" s="321"/>
      <c r="P41" s="321"/>
      <c r="Q41" s="302"/>
      <c r="R41" s="294"/>
      <c r="S41" s="322"/>
      <c r="T41" s="299"/>
      <c r="U41" s="299"/>
      <c r="V41" s="299"/>
    </row>
    <row r="42" spans="1:22" s="326" customFormat="1" ht="15">
      <c r="A42" s="294"/>
      <c r="B42" s="333" t="s">
        <v>1035</v>
      </c>
      <c r="C42" s="334" t="s">
        <v>1618</v>
      </c>
      <c r="D42" s="316" t="str">
        <f ca="1">IF(ISERROR(OFFSET('HARGA SATUAN'!$D$6,MATCH(RAB!C42,'HARGA SATUAN'!$C$7:$C$1492,0),0)),"",OFFSET('HARGA SATUAN'!$D$6,MATCH(RAB!C42,'HARGA SATUAN'!$C$7:$C$1492,0),0))</f>
        <v/>
      </c>
      <c r="E42" s="317" t="str">
        <f ca="1">IF(B42="+","Unit",IF(ISERROR(OFFSET('HARGA SATUAN'!$E$6,MATCH(RAB!C42,'HARGA SATUAN'!$C$7:$C$1492,0),0)),"",OFFSET('HARGA SATUAN'!$E$6,MATCH(RAB!C42,'HARGA SATUAN'!$C$7:$C$1492,0),0)))</f>
        <v>Unit</v>
      </c>
      <c r="F42" s="471">
        <v>1</v>
      </c>
      <c r="G42" s="318">
        <f ca="1">IF(ISERROR(OFFSET('HARGA SATUAN'!$I$6,MATCH(RAB!C42,'HARGA SATUAN'!$C$7:$C$1492,0),0)),0,OFFSET('HARGA SATUAN'!$I$6,MATCH(RAB!C42,'HARGA SATUAN'!$C$7:$C$1492,0),0))</f>
        <v>0</v>
      </c>
      <c r="H42" s="319">
        <f t="shared" ca="1" si="18"/>
        <v>0</v>
      </c>
      <c r="I42" s="319">
        <f t="shared" ca="1" si="19"/>
        <v>0</v>
      </c>
      <c r="J42" s="319">
        <f t="shared" ca="1" si="20"/>
        <v>0</v>
      </c>
      <c r="K42" s="320">
        <f t="shared" ca="1" si="21"/>
        <v>0</v>
      </c>
      <c r="L42" s="325"/>
      <c r="M42" s="325"/>
      <c r="N42" s="325"/>
      <c r="O42" s="321"/>
      <c r="P42" s="321"/>
      <c r="Q42" s="302"/>
      <c r="R42" s="294"/>
      <c r="S42" s="322"/>
      <c r="T42" s="299"/>
      <c r="U42" s="299"/>
      <c r="V42" s="299"/>
    </row>
    <row r="43" spans="1:22" s="326" customFormat="1" ht="15">
      <c r="A43" s="294">
        <f t="shared" ref="A43:A45" si="22">IF(AND(C43=0,C44=0,C45=0),"BLANKS",1)</f>
        <v>1</v>
      </c>
      <c r="B43" s="331">
        <v>1</v>
      </c>
      <c r="C43" s="332" t="s">
        <v>28</v>
      </c>
      <c r="D43" s="316" t="str">
        <f ca="1">IF(ISERROR(OFFSET('HARGA SATUAN'!$D$6,MATCH(RAB!C43,'HARGA SATUAN'!$C$7:$C$1492,0),0)),"",OFFSET('HARGA SATUAN'!$D$6,MATCH(RAB!C43,'HARGA SATUAN'!$C$7:$C$1492,0),0))</f>
        <v>HDW</v>
      </c>
      <c r="E43" s="317" t="str">
        <f ca="1">IF(B43="+","Unit",IF(ISERROR(OFFSET('HARGA SATUAN'!$E$6,MATCH(RAB!C43,'HARGA SATUAN'!$C$7:$C$1492,0),0)),"",OFFSET('HARGA SATUAN'!$E$6,MATCH(RAB!C43,'HARGA SATUAN'!$C$7:$C$1492,0),0)))</f>
        <v>Bh</v>
      </c>
      <c r="F43" s="328">
        <f>F42*1</f>
        <v>1</v>
      </c>
      <c r="G43" s="318">
        <f ca="1">IF(ISERROR(OFFSET('HARGA SATUAN'!$I$6,MATCH(RAB!C43,'HARGA SATUAN'!$C$7:$C$1492,0),0)),0,OFFSET('HARGA SATUAN'!$I$6,MATCH(RAB!C43,'HARGA SATUAN'!$C$7:$C$1492,0),0))</f>
        <v>26500</v>
      </c>
      <c r="H43" s="319">
        <f t="shared" ca="1" si="18"/>
        <v>0</v>
      </c>
      <c r="I43" s="319">
        <f t="shared" ca="1" si="19"/>
        <v>26500</v>
      </c>
      <c r="J43" s="319">
        <f t="shared" ca="1" si="20"/>
        <v>0</v>
      </c>
      <c r="K43" s="320">
        <f t="shared" ca="1" si="21"/>
        <v>26500</v>
      </c>
      <c r="L43" s="325"/>
      <c r="M43" s="325"/>
      <c r="N43" s="325"/>
      <c r="O43" s="321"/>
      <c r="P43" s="321"/>
      <c r="Q43" s="302"/>
      <c r="R43" s="294"/>
      <c r="S43" s="322"/>
      <c r="T43" s="299"/>
      <c r="U43" s="299"/>
      <c r="V43" s="299"/>
    </row>
    <row r="44" spans="1:22" s="326" customFormat="1" ht="15">
      <c r="A44" s="294">
        <f t="shared" si="22"/>
        <v>1</v>
      </c>
      <c r="B44" s="331">
        <v>2</v>
      </c>
      <c r="C44" s="332" t="s">
        <v>203</v>
      </c>
      <c r="D44" s="316" t="str">
        <f ca="1">IF(ISERROR(OFFSET('HARGA SATUAN'!$D$6,MATCH(RAB!C44,'HARGA SATUAN'!$C$7:$C$1492,0),0)),"",OFFSET('HARGA SATUAN'!$D$6,MATCH(RAB!C44,'HARGA SATUAN'!$C$7:$C$1492,0),0))</f>
        <v>HDW</v>
      </c>
      <c r="E44" s="317" t="str">
        <f ca="1">IF(B44="+","Unit",IF(ISERROR(OFFSET('HARGA SATUAN'!$E$6,MATCH(RAB!C44,'HARGA SATUAN'!$C$7:$C$1492,0),0)),"",OFFSET('HARGA SATUAN'!$E$6,MATCH(RAB!C44,'HARGA SATUAN'!$C$7:$C$1492,0),0)))</f>
        <v>Bh</v>
      </c>
      <c r="F44" s="328">
        <f>F42*1</f>
        <v>1</v>
      </c>
      <c r="G44" s="318">
        <f ca="1">IF(ISERROR(OFFSET('HARGA SATUAN'!$I$6,MATCH(RAB!C44,'HARGA SATUAN'!$C$7:$C$1492,0),0)),0,OFFSET('HARGA SATUAN'!$I$6,MATCH(RAB!C44,'HARGA SATUAN'!$C$7:$C$1492,0),0))</f>
        <v>12500</v>
      </c>
      <c r="H44" s="319">
        <f t="shared" ca="1" si="18"/>
        <v>0</v>
      </c>
      <c r="I44" s="319">
        <f t="shared" ca="1" si="19"/>
        <v>12500</v>
      </c>
      <c r="J44" s="319">
        <f t="shared" ca="1" si="20"/>
        <v>0</v>
      </c>
      <c r="K44" s="320">
        <f t="shared" ca="1" si="21"/>
        <v>12500</v>
      </c>
      <c r="L44" s="325"/>
      <c r="M44" s="325"/>
      <c r="N44" s="325"/>
      <c r="O44" s="321"/>
      <c r="P44" s="321"/>
      <c r="Q44" s="302"/>
      <c r="R44" s="294"/>
      <c r="S44" s="322"/>
      <c r="T44" s="299"/>
      <c r="U44" s="299"/>
      <c r="V44" s="299"/>
    </row>
    <row r="45" spans="1:22" s="326" customFormat="1" ht="15">
      <c r="A45" s="294">
        <f t="shared" si="22"/>
        <v>1</v>
      </c>
      <c r="B45" s="331">
        <v>3</v>
      </c>
      <c r="C45" s="332" t="s">
        <v>205</v>
      </c>
      <c r="D45" s="316" t="str">
        <f ca="1">IF(ISERROR(OFFSET('HARGA SATUAN'!$D$6,MATCH(RAB!C45,'HARGA SATUAN'!$C$7:$C$1492,0),0)),"",OFFSET('HARGA SATUAN'!$D$6,MATCH(RAB!C45,'HARGA SATUAN'!$C$7:$C$1492,0),0))</f>
        <v>HDW</v>
      </c>
      <c r="E45" s="317" t="str">
        <f ca="1">IF(B45="+","Unit",IF(ISERROR(OFFSET('HARGA SATUAN'!$E$6,MATCH(RAB!C45,'HARGA SATUAN'!$C$7:$C$1492,0),0)),"",OFFSET('HARGA SATUAN'!$E$6,MATCH(RAB!C45,'HARGA SATUAN'!$C$7:$C$1492,0),0)))</f>
        <v>Mtr</v>
      </c>
      <c r="F45" s="328">
        <f>F42*12</f>
        <v>12</v>
      </c>
      <c r="G45" s="318">
        <f ca="1">IF(ISERROR(OFFSET('HARGA SATUAN'!$I$6,MATCH(RAB!C45,'HARGA SATUAN'!$C$7:$C$1492,0),0)),0,OFFSET('HARGA SATUAN'!$I$6,MATCH(RAB!C45,'HARGA SATUAN'!$C$7:$C$1492,0),0))</f>
        <v>24300</v>
      </c>
      <c r="H45" s="319">
        <f t="shared" ca="1" si="18"/>
        <v>0</v>
      </c>
      <c r="I45" s="319">
        <f t="shared" ca="1" si="19"/>
        <v>291600</v>
      </c>
      <c r="J45" s="319">
        <f t="shared" ca="1" si="20"/>
        <v>0</v>
      </c>
      <c r="K45" s="320">
        <f t="shared" ca="1" si="21"/>
        <v>291600</v>
      </c>
      <c r="L45" s="325"/>
      <c r="M45" s="325"/>
      <c r="N45" s="325"/>
      <c r="O45" s="321"/>
      <c r="P45" s="321"/>
      <c r="Q45" s="302"/>
      <c r="R45" s="294"/>
      <c r="S45" s="322"/>
      <c r="T45" s="299"/>
      <c r="U45" s="299"/>
      <c r="V45" s="299"/>
    </row>
    <row r="46" spans="1:22" s="326" customFormat="1" ht="15">
      <c r="A46" s="294" t="e">
        <f>IF(AND(C46=0,C47=0,#REF!=0),"BLANKS",1)</f>
        <v>#REF!</v>
      </c>
      <c r="B46" s="331">
        <v>4</v>
      </c>
      <c r="C46" s="332" t="s">
        <v>287</v>
      </c>
      <c r="D46" s="316" t="str">
        <f ca="1">IF(ISERROR(OFFSET('HARGA SATUAN'!$D$6,MATCH(RAB!C46,'HARGA SATUAN'!$C$7:$C$1492,0),0)),"",OFFSET('HARGA SATUAN'!$D$6,MATCH(RAB!C46,'HARGA SATUAN'!$C$7:$C$1492,0),0))</f>
        <v>HDW</v>
      </c>
      <c r="E46" s="317" t="str">
        <f ca="1">IF(B46="+","Unit",IF(ISERROR(OFFSET('HARGA SATUAN'!$E$6,MATCH(RAB!C46,'HARGA SATUAN'!$C$7:$C$1492,0),0)),"",OFFSET('HARGA SATUAN'!$E$6,MATCH(RAB!C46,'HARGA SATUAN'!$C$7:$C$1492,0),0)))</f>
        <v>Bh</v>
      </c>
      <c r="F46" s="328">
        <f>F42*2</f>
        <v>2</v>
      </c>
      <c r="G46" s="318">
        <f ca="1">IF(ISERROR(OFFSET('HARGA SATUAN'!$I$6,MATCH(RAB!C46,'HARGA SATUAN'!$C$7:$C$1492,0),0)),0,OFFSET('HARGA SATUAN'!$I$6,MATCH(RAB!C46,'HARGA SATUAN'!$C$7:$C$1492,0),0))</f>
        <v>40000</v>
      </c>
      <c r="H46" s="319">
        <f t="shared" ca="1" si="18"/>
        <v>0</v>
      </c>
      <c r="I46" s="319">
        <f t="shared" ca="1" si="19"/>
        <v>80000</v>
      </c>
      <c r="J46" s="319">
        <f t="shared" ca="1" si="20"/>
        <v>0</v>
      </c>
      <c r="K46" s="320">
        <f t="shared" ca="1" si="21"/>
        <v>80000</v>
      </c>
      <c r="L46" s="325"/>
      <c r="M46" s="325"/>
      <c r="N46" s="325"/>
      <c r="O46" s="321"/>
      <c r="P46" s="321"/>
      <c r="Q46" s="302"/>
      <c r="R46" s="294"/>
      <c r="S46" s="322"/>
      <c r="T46" s="299"/>
      <c r="U46" s="299"/>
      <c r="V46" s="299"/>
    </row>
    <row r="47" spans="1:22" s="326" customFormat="1" ht="15">
      <c r="A47" s="294" t="e">
        <f>IF(AND(C47=0,#REF!=0,C59=0),"BLANKS",1)</f>
        <v>#REF!</v>
      </c>
      <c r="B47" s="331">
        <v>5</v>
      </c>
      <c r="C47" s="332" t="s">
        <v>26</v>
      </c>
      <c r="D47" s="316" t="str">
        <f ca="1">IF(ISERROR(OFFSET('HARGA SATUAN'!$D$6,MATCH(RAB!C47,'HARGA SATUAN'!$C$7:$C$1492,0),0)),"",OFFSET('HARGA SATUAN'!$D$6,MATCH(RAB!C47,'HARGA SATUAN'!$C$7:$C$1492,0),0))</f>
        <v>HDW</v>
      </c>
      <c r="E47" s="317" t="str">
        <f ca="1">IF(B47="+","Unit",IF(ISERROR(OFFSET('HARGA SATUAN'!$E$6,MATCH(RAB!C47,'HARGA SATUAN'!$C$7:$C$1492,0),0)),"",OFFSET('HARGA SATUAN'!$E$6,MATCH(RAB!C47,'HARGA SATUAN'!$C$7:$C$1492,0),0)))</f>
        <v>Bh</v>
      </c>
      <c r="F47" s="328">
        <f>F42*1</f>
        <v>1</v>
      </c>
      <c r="G47" s="318">
        <f ca="1">IF(ISERROR(OFFSET('HARGA SATUAN'!$I$6,MATCH(RAB!C47,'HARGA SATUAN'!$C$7:$C$1492,0),0)),0,OFFSET('HARGA SATUAN'!$I$6,MATCH(RAB!C47,'HARGA SATUAN'!$C$7:$C$1492,0),0))</f>
        <v>2500</v>
      </c>
      <c r="H47" s="319">
        <f t="shared" ca="1" si="18"/>
        <v>0</v>
      </c>
      <c r="I47" s="319">
        <f t="shared" ca="1" si="19"/>
        <v>2500</v>
      </c>
      <c r="J47" s="319">
        <f t="shared" ca="1" si="20"/>
        <v>0</v>
      </c>
      <c r="K47" s="320">
        <f t="shared" ca="1" si="21"/>
        <v>2500</v>
      </c>
      <c r="L47" s="325"/>
      <c r="M47" s="325"/>
      <c r="N47" s="325"/>
      <c r="O47" s="321"/>
      <c r="P47" s="321"/>
      <c r="Q47" s="302"/>
      <c r="R47" s="294"/>
      <c r="S47" s="322"/>
      <c r="T47" s="299"/>
      <c r="U47" s="299"/>
      <c r="V47" s="299"/>
    </row>
    <row r="48" spans="1:22" s="326" customFormat="1" ht="15">
      <c r="A48" s="294" t="e">
        <f>IF(AND(C48=0,C49=0,#REF!=0),"BLANKS",1)</f>
        <v>#REF!</v>
      </c>
      <c r="B48" s="331">
        <v>6</v>
      </c>
      <c r="C48" s="332" t="s">
        <v>759</v>
      </c>
      <c r="D48" s="316" t="str">
        <f ca="1">IF(ISERROR(OFFSET('HARGA SATUAN'!$D$6,MATCH(RAB!C48,'HARGA SATUAN'!$C$7:$C$1492,0),0)),"",OFFSET('HARGA SATUAN'!$D$6,MATCH(RAB!C48,'HARGA SATUAN'!$C$7:$C$1492,0),0))</f>
        <v>JASA</v>
      </c>
      <c r="E48" s="317" t="str">
        <f ca="1">IF(B48="+","Unit",IF(ISERROR(OFFSET('HARGA SATUAN'!$E$6,MATCH(RAB!C48,'HARGA SATUAN'!$C$7:$C$1492,0),0)),"",OFFSET('HARGA SATUAN'!$E$6,MATCH(RAB!C48,'HARGA SATUAN'!$C$7:$C$1492,0),0)))</f>
        <v>Unit</v>
      </c>
      <c r="F48" s="328">
        <f>F42*1</f>
        <v>1</v>
      </c>
      <c r="G48" s="318">
        <f ca="1">IF(ISERROR(OFFSET('HARGA SATUAN'!$I$6,MATCH(RAB!C48,'HARGA SATUAN'!$C$7:$C$1492,0),0)),0,OFFSET('HARGA SATUAN'!$I$6,MATCH(RAB!C48,'HARGA SATUAN'!$C$7:$C$1492,0),0))</f>
        <v>43500</v>
      </c>
      <c r="H48" s="319">
        <f t="shared" ca="1" si="18"/>
        <v>0</v>
      </c>
      <c r="I48" s="319">
        <f t="shared" ca="1" si="19"/>
        <v>0</v>
      </c>
      <c r="J48" s="319">
        <f t="shared" ca="1" si="20"/>
        <v>43500</v>
      </c>
      <c r="K48" s="320">
        <f t="shared" ca="1" si="21"/>
        <v>43500</v>
      </c>
      <c r="L48" s="325"/>
      <c r="M48" s="325"/>
      <c r="N48" s="325"/>
      <c r="O48" s="321"/>
      <c r="P48" s="321"/>
      <c r="Q48" s="302"/>
      <c r="R48" s="294"/>
      <c r="S48" s="322"/>
      <c r="T48" s="299"/>
      <c r="U48" s="299"/>
      <c r="V48" s="299"/>
    </row>
    <row r="49" spans="1:22" s="326" customFormat="1" ht="15">
      <c r="A49" s="294" t="e">
        <f>IF(AND(C49=0,#REF!=0,#REF!=0),"BLANKS",1)</f>
        <v>#REF!</v>
      </c>
      <c r="B49" s="331"/>
      <c r="C49" s="332"/>
      <c r="D49" s="316" t="str">
        <f ca="1">IF(ISERROR(OFFSET('HARGA SATUAN'!$D$6,MATCH(RAB!C49,'HARGA SATUAN'!$C$7:$C$1492,0),0)),"",OFFSET('HARGA SATUAN'!$D$6,MATCH(RAB!C49,'HARGA SATUAN'!$C$7:$C$1492,0),0))</f>
        <v/>
      </c>
      <c r="E49" s="317" t="str">
        <f ca="1">IF(B49="+","Unit",IF(ISERROR(OFFSET('HARGA SATUAN'!$E$6,MATCH(RAB!C49,'HARGA SATUAN'!$C$7:$C$1492,0),0)),"",OFFSET('HARGA SATUAN'!$E$6,MATCH(RAB!C49,'HARGA SATUAN'!$C$7:$C$1492,0),0)))</f>
        <v/>
      </c>
      <c r="F49" s="328"/>
      <c r="G49" s="318">
        <f ca="1">IF(ISERROR(OFFSET('HARGA SATUAN'!$I$6,MATCH(RAB!C49,'HARGA SATUAN'!$C$7:$C$1492,0),0)),0,OFFSET('HARGA SATUAN'!$I$6,MATCH(RAB!C49,'HARGA SATUAN'!$C$7:$C$1492,0),0))</f>
        <v>0</v>
      </c>
      <c r="H49" s="319">
        <f t="shared" ca="1" si="18"/>
        <v>0</v>
      </c>
      <c r="I49" s="319">
        <f t="shared" ca="1" si="19"/>
        <v>0</v>
      </c>
      <c r="J49" s="319">
        <f t="shared" ca="1" si="20"/>
        <v>0</v>
      </c>
      <c r="K49" s="320">
        <f t="shared" ca="1" si="21"/>
        <v>0</v>
      </c>
      <c r="L49" s="325"/>
      <c r="M49" s="325"/>
      <c r="N49" s="325"/>
      <c r="O49" s="321"/>
      <c r="P49" s="321"/>
      <c r="Q49" s="302"/>
      <c r="R49" s="294"/>
      <c r="S49" s="322"/>
      <c r="T49" s="299"/>
      <c r="U49" s="299"/>
      <c r="V49" s="299"/>
    </row>
    <row r="50" spans="1:22" s="326" customFormat="1" ht="16">
      <c r="A50" s="294" t="b">
        <f ca="1">F50=G51</f>
        <v>0</v>
      </c>
      <c r="B50" s="465" t="s">
        <v>1035</v>
      </c>
      <c r="C50" s="466" t="s">
        <v>1549</v>
      </c>
      <c r="D50" s="316" t="str">
        <f ca="1">IF(ISERROR(OFFSET('HARGA SATUAN'!$D$6,MATCH(RAB!C50,'HARGA SATUAN'!$C$7:$C$1492,0),0)),"",OFFSET('HARGA SATUAN'!$D$6,MATCH(RAB!C50,'HARGA SATUAN'!$C$7:$C$1492,0),0))</f>
        <v/>
      </c>
      <c r="E50" s="317" t="str">
        <f ca="1">IF(B50="+","Unit",IF(ISERROR(OFFSET('HARGA SATUAN'!$E$6,MATCH(RAB!C50,'HARGA SATUAN'!$C$7:$C$1492,0),0)),"",OFFSET('HARGA SATUAN'!$E$6,MATCH(RAB!C50,'HARGA SATUAN'!$C$7:$C$1492,0),0)))</f>
        <v>Unit</v>
      </c>
      <c r="F50" s="444">
        <v>1</v>
      </c>
      <c r="G50" s="318">
        <f ca="1">IF(ISERROR(OFFSET('HARGA SATUAN'!$I$6,MATCH(RAB!C50,'HARGA SATUAN'!$C$7:$C$1492,0),0)),0,OFFSET('HARGA SATUAN'!$I$6,MATCH(RAB!C50,'HARGA SATUAN'!$C$7:$C$1492,0),0))</f>
        <v>0</v>
      </c>
      <c r="H50" s="319">
        <f t="shared" ca="1" si="18"/>
        <v>0</v>
      </c>
      <c r="I50" s="319">
        <f t="shared" ca="1" si="19"/>
        <v>0</v>
      </c>
      <c r="J50" s="319">
        <f t="shared" ca="1" si="20"/>
        <v>0</v>
      </c>
      <c r="K50" s="320">
        <f t="shared" ca="1" si="21"/>
        <v>0</v>
      </c>
      <c r="L50" s="325"/>
      <c r="M50" s="325"/>
      <c r="N50" s="325"/>
      <c r="O50" s="321"/>
      <c r="P50" s="321"/>
      <c r="Q50" s="302"/>
      <c r="R50" s="294"/>
      <c r="S50" s="322"/>
      <c r="T50" s="299"/>
      <c r="U50" s="299"/>
      <c r="V50" s="299"/>
    </row>
    <row r="51" spans="1:22" s="326" customFormat="1" ht="16">
      <c r="A51" s="294">
        <f t="shared" ref="A51:A53" si="23">IF(AND(C51=0,C52=0,C53=0),"BLANKS",1)</f>
        <v>1</v>
      </c>
      <c r="B51" s="465">
        <v>1</v>
      </c>
      <c r="C51" s="466" t="s">
        <v>598</v>
      </c>
      <c r="D51" s="316" t="str">
        <f ca="1">IF(ISERROR(OFFSET('HARGA SATUAN'!$D$6,MATCH(RAB!C51,'HARGA SATUAN'!$C$7:$C$1492,0),0)),"",OFFSET('HARGA SATUAN'!$D$6,MATCH(RAB!C51,'HARGA SATUAN'!$C$7:$C$1492,0),0))</f>
        <v>HDW</v>
      </c>
      <c r="E51" s="317" t="str">
        <f ca="1">IF(B51="+","Unit",IF(ISERROR(OFFSET('HARGA SATUAN'!$E$6,MATCH(RAB!C51,'HARGA SATUAN'!$C$7:$C$1492,0),0)),"",OFFSET('HARGA SATUAN'!$E$6,MATCH(RAB!C51,'HARGA SATUAN'!$C$7:$C$1492,0),0)))</f>
        <v>Bh</v>
      </c>
      <c r="F51" s="444">
        <f>F50*1</f>
        <v>1</v>
      </c>
      <c r="G51" s="318">
        <f ca="1">IF(ISERROR(OFFSET('HARGA SATUAN'!$I$6,MATCH(RAB!C51,'HARGA SATUAN'!$C$7:$C$1492,0),0)),0,OFFSET('HARGA SATUAN'!$I$6,MATCH(RAB!C51,'HARGA SATUAN'!$C$7:$C$1492,0),0))</f>
        <v>3965</v>
      </c>
      <c r="H51" s="319">
        <f t="shared" ca="1" si="7"/>
        <v>0</v>
      </c>
      <c r="I51" s="319">
        <f t="shared" ca="1" si="8"/>
        <v>3965</v>
      </c>
      <c r="J51" s="319">
        <f t="shared" ca="1" si="9"/>
        <v>0</v>
      </c>
      <c r="K51" s="320">
        <f t="shared" ca="1" si="10"/>
        <v>3965</v>
      </c>
      <c r="L51" s="325"/>
      <c r="M51" s="325"/>
      <c r="N51" s="325"/>
      <c r="O51" s="321"/>
      <c r="P51" s="321"/>
      <c r="Q51" s="302"/>
      <c r="R51" s="294"/>
      <c r="S51" s="322"/>
      <c r="T51" s="299"/>
      <c r="U51" s="299"/>
      <c r="V51" s="299"/>
    </row>
    <row r="52" spans="1:22" s="326" customFormat="1" ht="16">
      <c r="A52" s="294">
        <f t="shared" si="23"/>
        <v>1</v>
      </c>
      <c r="B52" s="465">
        <v>2</v>
      </c>
      <c r="C52" s="466" t="s">
        <v>474</v>
      </c>
      <c r="D52" s="316" t="str">
        <f ca="1">IF(ISERROR(OFFSET('HARGA SATUAN'!$D$6,MATCH(RAB!C52,'HARGA SATUAN'!$C$7:$C$1492,0),0)),"",OFFSET('HARGA SATUAN'!$D$6,MATCH(RAB!C52,'HARGA SATUAN'!$C$7:$C$1492,0),0))</f>
        <v>HDW</v>
      </c>
      <c r="E52" s="317" t="str">
        <f ca="1">IF(B52="+","Unit",IF(ISERROR(OFFSET('HARGA SATUAN'!$E$6,MATCH(RAB!C52,'HARGA SATUAN'!$C$7:$C$1492,0),0)),"",OFFSET('HARGA SATUAN'!$E$6,MATCH(RAB!C52,'HARGA SATUAN'!$C$7:$C$1492,0),0)))</f>
        <v>Bh</v>
      </c>
      <c r="F52" s="444">
        <f>F50*1</f>
        <v>1</v>
      </c>
      <c r="G52" s="318">
        <f ca="1">IF(ISERROR(OFFSET('HARGA SATUAN'!$I$6,MATCH(RAB!C52,'HARGA SATUAN'!$C$7:$C$1492,0),0)),0,OFFSET('HARGA SATUAN'!$I$6,MATCH(RAB!C52,'HARGA SATUAN'!$C$7:$C$1492,0),0))</f>
        <v>3711.24</v>
      </c>
      <c r="H52" s="319">
        <f t="shared" ca="1" si="7"/>
        <v>0</v>
      </c>
      <c r="I52" s="319">
        <f t="shared" ca="1" si="8"/>
        <v>3711.24</v>
      </c>
      <c r="J52" s="319">
        <f t="shared" ca="1" si="9"/>
        <v>0</v>
      </c>
      <c r="K52" s="320">
        <f t="shared" ca="1" si="10"/>
        <v>3711.24</v>
      </c>
      <c r="L52" s="325"/>
      <c r="M52" s="325"/>
      <c r="N52" s="325"/>
      <c r="O52" s="321"/>
      <c r="P52" s="321"/>
      <c r="Q52" s="302"/>
      <c r="R52" s="294"/>
      <c r="S52" s="322"/>
      <c r="T52" s="299"/>
      <c r="U52" s="299"/>
      <c r="V52" s="299"/>
    </row>
    <row r="53" spans="1:22" s="326" customFormat="1" ht="16">
      <c r="A53" s="294">
        <f t="shared" si="23"/>
        <v>1</v>
      </c>
      <c r="B53" s="465">
        <v>3</v>
      </c>
      <c r="C53" s="466" t="s">
        <v>266</v>
      </c>
      <c r="D53" s="316" t="str">
        <f ca="1">IF(ISERROR(OFFSET('HARGA SATUAN'!$D$6,MATCH(RAB!C53,'HARGA SATUAN'!$C$7:$C$1492,0),0)),"",OFFSET('HARGA SATUAN'!$D$6,MATCH(RAB!C53,'HARGA SATUAN'!$C$7:$C$1492,0),0))</f>
        <v>HDW</v>
      </c>
      <c r="E53" s="317" t="str">
        <f ca="1">IF(B53="+","Unit",IF(ISERROR(OFFSET('HARGA SATUAN'!$E$6,MATCH(RAB!C53,'HARGA SATUAN'!$C$7:$C$1492,0),0)),"",OFFSET('HARGA SATUAN'!$E$6,MATCH(RAB!C53,'HARGA SATUAN'!$C$7:$C$1492,0),0)))</f>
        <v>Mtr</v>
      </c>
      <c r="F53" s="444">
        <f>F50*1</f>
        <v>1</v>
      </c>
      <c r="G53" s="318">
        <f ca="1">IF(ISERROR(OFFSET('HARGA SATUAN'!$I$6,MATCH(RAB!C53,'HARGA SATUAN'!$C$7:$C$1492,0),0)),0,OFFSET('HARGA SATUAN'!$I$6,MATCH(RAB!C53,'HARGA SATUAN'!$C$7:$C$1492,0),0))</f>
        <v>23310</v>
      </c>
      <c r="H53" s="319">
        <f t="shared" ca="1" si="7"/>
        <v>0</v>
      </c>
      <c r="I53" s="319">
        <f t="shared" ca="1" si="8"/>
        <v>23310</v>
      </c>
      <c r="J53" s="319">
        <f t="shared" ca="1" si="9"/>
        <v>0</v>
      </c>
      <c r="K53" s="320">
        <f t="shared" ca="1" si="10"/>
        <v>23310</v>
      </c>
      <c r="L53" s="325"/>
      <c r="M53" s="325"/>
      <c r="N53" s="325"/>
      <c r="O53" s="321"/>
      <c r="P53" s="321"/>
      <c r="Q53" s="302"/>
      <c r="R53" s="294"/>
      <c r="S53" s="322"/>
      <c r="T53" s="299"/>
      <c r="U53" s="299"/>
      <c r="V53" s="299"/>
    </row>
    <row r="54" spans="1:22" s="326" customFormat="1" ht="16">
      <c r="A54" s="294" t="e">
        <f>IF(AND(C54=0,C55=0,#REF!=0),"BLANKS",1)</f>
        <v>#REF!</v>
      </c>
      <c r="B54" s="465">
        <v>4</v>
      </c>
      <c r="C54" s="466" t="s">
        <v>35</v>
      </c>
      <c r="D54" s="316" t="str">
        <f ca="1">IF(ISERROR(OFFSET('HARGA SATUAN'!$D$6,MATCH(RAB!C54,'HARGA SATUAN'!$C$7:$C$1492,0),0)),"",OFFSET('HARGA SATUAN'!$D$6,MATCH(RAB!C54,'HARGA SATUAN'!$C$7:$C$1492,0),0))</f>
        <v>HDW</v>
      </c>
      <c r="E54" s="317" t="str">
        <f ca="1">IF(B54="+","Unit",IF(ISERROR(OFFSET('HARGA SATUAN'!$E$6,MATCH(RAB!C54,'HARGA SATUAN'!$C$7:$C$1492,0),0)),"",OFFSET('HARGA SATUAN'!$E$6,MATCH(RAB!C54,'HARGA SATUAN'!$C$7:$C$1492,0),0)))</f>
        <v>Bh</v>
      </c>
      <c r="F54" s="444">
        <f>F50*1</f>
        <v>1</v>
      </c>
      <c r="G54" s="318">
        <f ca="1">IF(ISERROR(OFFSET('HARGA SATUAN'!$I$6,MATCH(RAB!C54,'HARGA SATUAN'!$C$7:$C$1492,0),0)),0,OFFSET('HARGA SATUAN'!$I$6,MATCH(RAB!C54,'HARGA SATUAN'!$C$7:$C$1492,0),0))</f>
        <v>2300</v>
      </c>
      <c r="H54" s="319">
        <f t="shared" ca="1" si="7"/>
        <v>0</v>
      </c>
      <c r="I54" s="319">
        <f t="shared" ca="1" si="8"/>
        <v>2300</v>
      </c>
      <c r="J54" s="319">
        <f t="shared" ca="1" si="9"/>
        <v>0</v>
      </c>
      <c r="K54" s="320">
        <f t="shared" ca="1" si="10"/>
        <v>2300</v>
      </c>
      <c r="L54" s="325"/>
      <c r="M54" s="325"/>
      <c r="N54" s="325"/>
      <c r="O54" s="321"/>
      <c r="P54" s="321"/>
      <c r="Q54" s="302"/>
      <c r="R54" s="294"/>
      <c r="S54" s="322"/>
      <c r="T54" s="299"/>
      <c r="U54" s="299"/>
      <c r="V54" s="299"/>
    </row>
    <row r="55" spans="1:22" s="326" customFormat="1" ht="16">
      <c r="A55" s="294" t="e">
        <f>IF(AND(C55=0,#REF!=0,#REF!=0),"BLANKS",1)</f>
        <v>#REF!</v>
      </c>
      <c r="B55" s="465">
        <v>5</v>
      </c>
      <c r="C55" s="466" t="s">
        <v>632</v>
      </c>
      <c r="D55" s="316" t="str">
        <f ca="1">IF(ISERROR(OFFSET('HARGA SATUAN'!$D$6,MATCH(RAB!C55,'HARGA SATUAN'!$C$7:$C$1492,0),0)),"",OFFSET('HARGA SATUAN'!$D$6,MATCH(RAB!C55,'HARGA SATUAN'!$C$7:$C$1492,0),0))</f>
        <v>JASA</v>
      </c>
      <c r="E55" s="317" t="str">
        <f ca="1">IF(B55="+","Unit",IF(ISERROR(OFFSET('HARGA SATUAN'!$E$6,MATCH(RAB!C55,'HARGA SATUAN'!$C$7:$C$1492,0),0)),"",OFFSET('HARGA SATUAN'!$E$6,MATCH(RAB!C55,'HARGA SATUAN'!$C$7:$C$1492,0),0)))</f>
        <v>Unit</v>
      </c>
      <c r="F55" s="444">
        <f>F50*1</f>
        <v>1</v>
      </c>
      <c r="G55" s="318">
        <f ca="1">IF(ISERROR(OFFSET('HARGA SATUAN'!$I$6,MATCH(RAB!C55,'HARGA SATUAN'!$C$7:$C$1492,0),0)),0,OFFSET('HARGA SATUAN'!$I$6,MATCH(RAB!C55,'HARGA SATUAN'!$C$7:$C$1492,0),0))</f>
        <v>22700</v>
      </c>
      <c r="H55" s="319">
        <f t="shared" ca="1" si="7"/>
        <v>0</v>
      </c>
      <c r="I55" s="319">
        <f t="shared" ca="1" si="8"/>
        <v>0</v>
      </c>
      <c r="J55" s="319">
        <f t="shared" ca="1" si="9"/>
        <v>22700</v>
      </c>
      <c r="K55" s="320">
        <f t="shared" ca="1" si="10"/>
        <v>22700</v>
      </c>
      <c r="L55" s="325"/>
      <c r="M55" s="325"/>
      <c r="N55" s="325"/>
      <c r="O55" s="321"/>
      <c r="P55" s="321"/>
      <c r="Q55" s="302"/>
      <c r="R55" s="294"/>
      <c r="S55" s="322"/>
      <c r="T55" s="299"/>
      <c r="U55" s="299"/>
      <c r="V55" s="299"/>
    </row>
    <row r="56" spans="1:22" s="326" customFormat="1" ht="15">
      <c r="A56" s="294"/>
      <c r="B56" s="331"/>
      <c r="C56" s="332"/>
      <c r="D56" s="316" t="str">
        <f ca="1">IF(ISERROR(OFFSET('HARGA SATUAN'!$D$6,MATCH(RAB!C56,'HARGA SATUAN'!$C$7:$C$1492,0),0)),"",OFFSET('HARGA SATUAN'!$D$6,MATCH(RAB!C56,'HARGA SATUAN'!$C$7:$C$1492,0),0))</f>
        <v/>
      </c>
      <c r="E56" s="317" t="str">
        <f ca="1">IF(B56="+","Unit",IF(ISERROR(OFFSET('HARGA SATUAN'!$E$6,MATCH(RAB!C56,'HARGA SATUAN'!$C$7:$C$1492,0),0)),"",OFFSET('HARGA SATUAN'!$E$6,MATCH(RAB!C56,'HARGA SATUAN'!$C$7:$C$1492,0),0)))</f>
        <v/>
      </c>
      <c r="F56" s="328"/>
      <c r="G56" s="318">
        <f ca="1">IF(ISERROR(OFFSET('HARGA SATUAN'!$I$6,MATCH(RAB!C56,'HARGA SATUAN'!$C$7:$C$1492,0),0)),0,OFFSET('HARGA SATUAN'!$I$6,MATCH(RAB!C56,'HARGA SATUAN'!$C$7:$C$1492,0),0))</f>
        <v>0</v>
      </c>
      <c r="H56" s="319">
        <f t="shared" ca="1" si="7"/>
        <v>0</v>
      </c>
      <c r="I56" s="319">
        <f t="shared" ca="1" si="8"/>
        <v>0</v>
      </c>
      <c r="J56" s="319">
        <f t="shared" ca="1" si="9"/>
        <v>0</v>
      </c>
      <c r="K56" s="320">
        <f t="shared" ca="1" si="10"/>
        <v>0</v>
      </c>
      <c r="L56" s="325"/>
      <c r="M56" s="325"/>
      <c r="N56" s="325"/>
      <c r="O56" s="321"/>
      <c r="P56" s="321"/>
      <c r="Q56" s="302"/>
      <c r="R56" s="294"/>
      <c r="S56" s="322"/>
      <c r="T56" s="299"/>
      <c r="U56" s="299"/>
      <c r="V56" s="299"/>
    </row>
    <row r="57" spans="1:22" s="326" customFormat="1" ht="15">
      <c r="A57" s="294">
        <f t="shared" ref="A57:A59" si="24">IF(AND(C57=0,C58=0,C59=0),"BLANKS",1)</f>
        <v>1</v>
      </c>
      <c r="B57" s="333" t="s">
        <v>1035</v>
      </c>
      <c r="C57" s="334" t="s">
        <v>1617</v>
      </c>
      <c r="D57" s="316" t="str">
        <f ca="1">IF(ISERROR(OFFSET('HARGA SATUAN'!$D$6,MATCH(RAB!C57,'HARGA SATUAN'!$C$7:$C$1492,0),0)),"",OFFSET('HARGA SATUAN'!$D$6,MATCH(RAB!C57,'HARGA SATUAN'!$C$7:$C$1492,0),0))</f>
        <v/>
      </c>
      <c r="E57" s="317" t="str">
        <f ca="1">IF(B57="+","Unit",IF(ISERROR(OFFSET('HARGA SATUAN'!$E$6,MATCH(RAB!C57,'HARGA SATUAN'!$C$7:$C$1492,0),0)),"",OFFSET('HARGA SATUAN'!$E$6,MATCH(RAB!C57,'HARGA SATUAN'!$C$7:$C$1492,0),0)))</f>
        <v>Unit</v>
      </c>
      <c r="F57" s="328">
        <v>1</v>
      </c>
      <c r="G57" s="318">
        <f ca="1">IF(ISERROR(OFFSET('HARGA SATUAN'!$I$6,MATCH(RAB!C57,'HARGA SATUAN'!$C$7:$C$1492,0),0)),0,OFFSET('HARGA SATUAN'!$I$6,MATCH(RAB!C57,'HARGA SATUAN'!$C$7:$C$1492,0),0))</f>
        <v>0</v>
      </c>
      <c r="H57" s="319">
        <f t="shared" ca="1" si="7"/>
        <v>0</v>
      </c>
      <c r="I57" s="319">
        <f t="shared" ca="1" si="8"/>
        <v>0</v>
      </c>
      <c r="J57" s="319">
        <f t="shared" ca="1" si="9"/>
        <v>0</v>
      </c>
      <c r="K57" s="320">
        <f t="shared" ca="1" si="10"/>
        <v>0</v>
      </c>
      <c r="L57" s="325"/>
      <c r="M57" s="325"/>
      <c r="N57" s="325"/>
      <c r="O57" s="321"/>
      <c r="P57" s="321"/>
      <c r="Q57" s="302"/>
      <c r="R57" s="294"/>
      <c r="S57" s="322"/>
      <c r="T57" s="299"/>
      <c r="U57" s="299"/>
      <c r="V57" s="299"/>
    </row>
    <row r="58" spans="1:22" s="326" customFormat="1" ht="15">
      <c r="A58" s="294">
        <f t="shared" si="24"/>
        <v>1</v>
      </c>
      <c r="B58" s="331">
        <v>1</v>
      </c>
      <c r="C58" s="332" t="s">
        <v>262</v>
      </c>
      <c r="D58" s="316" t="str">
        <f ca="1">IF(ISERROR(OFFSET('HARGA SATUAN'!$D$6,MATCH(RAB!C58,'HARGA SATUAN'!$C$7:$C$1492,0),0)),"",OFFSET('HARGA SATUAN'!$D$6,MATCH(RAB!C58,'HARGA SATUAN'!$C$7:$C$1492,0),0))</f>
        <v>HDW</v>
      </c>
      <c r="E58" s="317" t="str">
        <f ca="1">IF(B58="+","Unit",IF(ISERROR(OFFSET('HARGA SATUAN'!$E$6,MATCH(RAB!C58,'HARGA SATUAN'!$C$7:$C$1492,0),0)),"",OFFSET('HARGA SATUAN'!$E$6,MATCH(RAB!C58,'HARGA SATUAN'!$C$7:$C$1492,0),0)))</f>
        <v>Bh</v>
      </c>
      <c r="F58" s="328">
        <f>F57*1</f>
        <v>1</v>
      </c>
      <c r="G58" s="318">
        <f ca="1">IF(ISERROR(OFFSET('HARGA SATUAN'!$I$6,MATCH(RAB!C58,'HARGA SATUAN'!$C$7:$C$1492,0),0)),0,OFFSET('HARGA SATUAN'!$I$6,MATCH(RAB!C58,'HARGA SATUAN'!$C$7:$C$1492,0),0))</f>
        <v>104200</v>
      </c>
      <c r="H58" s="319">
        <f t="shared" ca="1" si="7"/>
        <v>0</v>
      </c>
      <c r="I58" s="319">
        <f t="shared" ca="1" si="8"/>
        <v>104200</v>
      </c>
      <c r="J58" s="319">
        <f t="shared" ca="1" si="9"/>
        <v>0</v>
      </c>
      <c r="K58" s="320">
        <f t="shared" ca="1" si="10"/>
        <v>104200</v>
      </c>
      <c r="L58" s="325"/>
      <c r="M58" s="325"/>
      <c r="N58" s="325"/>
      <c r="O58" s="321"/>
      <c r="P58" s="321"/>
      <c r="Q58" s="302"/>
      <c r="R58" s="294"/>
      <c r="S58" s="322"/>
      <c r="T58" s="299"/>
      <c r="U58" s="299"/>
      <c r="V58" s="299"/>
    </row>
    <row r="59" spans="1:22" s="326" customFormat="1" ht="15">
      <c r="A59" s="294">
        <f t="shared" si="24"/>
        <v>1</v>
      </c>
      <c r="B59" s="331">
        <v>2</v>
      </c>
      <c r="C59" s="332" t="s">
        <v>596</v>
      </c>
      <c r="D59" s="316" t="str">
        <f ca="1">IF(ISERROR(OFFSET('HARGA SATUAN'!$D$6,MATCH(RAB!C59,'HARGA SATUAN'!$C$7:$C$1492,0),0)),"",OFFSET('HARGA SATUAN'!$D$6,MATCH(RAB!C59,'HARGA SATUAN'!$C$7:$C$1492,0),0))</f>
        <v>HDW</v>
      </c>
      <c r="E59" s="317" t="str">
        <f ca="1">IF(B59="+","Unit",IF(ISERROR(OFFSET('HARGA SATUAN'!$E$6,MATCH(RAB!C59,'HARGA SATUAN'!$C$7:$C$1492,0),0)),"",OFFSET('HARGA SATUAN'!$E$6,MATCH(RAB!C59,'HARGA SATUAN'!$C$7:$C$1492,0),0)))</f>
        <v>Bh</v>
      </c>
      <c r="F59" s="328">
        <f>F57*1</f>
        <v>1</v>
      </c>
      <c r="G59" s="318">
        <f ca="1">IF(ISERROR(OFFSET('HARGA SATUAN'!$I$6,MATCH(RAB!C59,'HARGA SATUAN'!$C$7:$C$1492,0),0)),0,OFFSET('HARGA SATUAN'!$I$6,MATCH(RAB!C59,'HARGA SATUAN'!$C$7:$C$1492,0),0))</f>
        <v>120000</v>
      </c>
      <c r="H59" s="319">
        <f t="shared" ca="1" si="7"/>
        <v>0</v>
      </c>
      <c r="I59" s="319">
        <f t="shared" ca="1" si="8"/>
        <v>120000</v>
      </c>
      <c r="J59" s="319">
        <f t="shared" ca="1" si="9"/>
        <v>0</v>
      </c>
      <c r="K59" s="320">
        <f t="shared" ca="1" si="10"/>
        <v>120000</v>
      </c>
      <c r="L59" s="325"/>
      <c r="M59" s="325"/>
      <c r="N59" s="325"/>
      <c r="O59" s="321"/>
      <c r="P59" s="321"/>
      <c r="Q59" s="302"/>
      <c r="R59" s="294"/>
      <c r="S59" s="322"/>
      <c r="T59" s="299"/>
      <c r="U59" s="299"/>
      <c r="V59" s="299"/>
    </row>
    <row r="60" spans="1:22" s="326" customFormat="1" ht="15">
      <c r="A60" s="294" t="e">
        <f>IF(AND(C60=0,C61=0,#REF!=0),"BLANKS",1)</f>
        <v>#REF!</v>
      </c>
      <c r="B60" s="331">
        <v>4</v>
      </c>
      <c r="C60" s="332" t="s">
        <v>214</v>
      </c>
      <c r="D60" s="316" t="str">
        <f ca="1">IF(ISERROR(OFFSET('HARGA SATUAN'!$D$6,MATCH(RAB!C60,'HARGA SATUAN'!$C$7:$C$1492,0),0)),"",OFFSET('HARGA SATUAN'!$D$6,MATCH(RAB!C60,'HARGA SATUAN'!$C$7:$C$1492,0),0))</f>
        <v>HDW</v>
      </c>
      <c r="E60" s="317" t="str">
        <f ca="1">IF(B60="+","Unit",IF(ISERROR(OFFSET('HARGA SATUAN'!$E$6,MATCH(RAB!C60,'HARGA SATUAN'!$C$7:$C$1492,0),0)),"",OFFSET('HARGA SATUAN'!$E$6,MATCH(RAB!C60,'HARGA SATUAN'!$C$7:$C$1492,0),0)))</f>
        <v>Bh</v>
      </c>
      <c r="F60" s="328">
        <f>F57*1</f>
        <v>1</v>
      </c>
      <c r="G60" s="318">
        <f ca="1">IF(ISERROR(OFFSET('HARGA SATUAN'!$I$6,MATCH(RAB!C60,'HARGA SATUAN'!$C$7:$C$1492,0),0)),0,OFFSET('HARGA SATUAN'!$I$6,MATCH(RAB!C60,'HARGA SATUAN'!$C$7:$C$1492,0),0))</f>
        <v>4500</v>
      </c>
      <c r="H60" s="319">
        <f t="shared" ca="1" si="7"/>
        <v>0</v>
      </c>
      <c r="I60" s="319">
        <f t="shared" ca="1" si="8"/>
        <v>4500</v>
      </c>
      <c r="J60" s="319">
        <f t="shared" ca="1" si="9"/>
        <v>0</v>
      </c>
      <c r="K60" s="320">
        <f t="shared" ca="1" si="10"/>
        <v>4500</v>
      </c>
      <c r="L60" s="325"/>
      <c r="M60" s="325"/>
      <c r="N60" s="325"/>
      <c r="O60" s="321"/>
      <c r="P60" s="321"/>
      <c r="Q60" s="302"/>
      <c r="R60" s="294"/>
      <c r="S60" s="322"/>
      <c r="T60" s="299"/>
      <c r="U60" s="299"/>
      <c r="V60" s="299"/>
    </row>
    <row r="61" spans="1:22" s="326" customFormat="1" ht="15">
      <c r="A61" s="294" t="e">
        <f>IF(AND(C61=0,#REF!=0,#REF!=0),"BLANKS",1)</f>
        <v>#REF!</v>
      </c>
      <c r="B61" s="331">
        <v>3</v>
      </c>
      <c r="C61" s="332" t="s">
        <v>767</v>
      </c>
      <c r="D61" s="316" t="str">
        <f ca="1">IF(ISERROR(OFFSET('HARGA SATUAN'!$D$6,MATCH(RAB!C61,'HARGA SATUAN'!$C$7:$C$1492,0),0)),"",OFFSET('HARGA SATUAN'!$D$6,MATCH(RAB!C61,'HARGA SATUAN'!$C$7:$C$1492,0),0))</f>
        <v>JASA</v>
      </c>
      <c r="E61" s="317" t="str">
        <f ca="1">IF(B61="+","Unit",IF(ISERROR(OFFSET('HARGA SATUAN'!$E$6,MATCH(RAB!C61,'HARGA SATUAN'!$C$7:$C$1492,0),0)),"",OFFSET('HARGA SATUAN'!$E$6,MATCH(RAB!C61,'HARGA SATUAN'!$C$7:$C$1492,0),0)))</f>
        <v>Unit</v>
      </c>
      <c r="F61" s="328">
        <f>F57*1</f>
        <v>1</v>
      </c>
      <c r="G61" s="318">
        <f ca="1">IF(ISERROR(OFFSET('HARGA SATUAN'!$I$6,MATCH(RAB!C61,'HARGA SATUAN'!$C$7:$C$1492,0),0)),0,OFFSET('HARGA SATUAN'!$I$6,MATCH(RAB!C61,'HARGA SATUAN'!$C$7:$C$1492,0),0))</f>
        <v>55500</v>
      </c>
      <c r="H61" s="319">
        <f t="shared" ca="1" si="7"/>
        <v>0</v>
      </c>
      <c r="I61" s="319">
        <f t="shared" ca="1" si="8"/>
        <v>0</v>
      </c>
      <c r="J61" s="319">
        <f t="shared" ca="1" si="9"/>
        <v>55500</v>
      </c>
      <c r="K61" s="320">
        <f t="shared" ca="1" si="10"/>
        <v>55500</v>
      </c>
      <c r="L61" s="325"/>
      <c r="M61" s="325"/>
      <c r="N61" s="325"/>
      <c r="O61" s="321"/>
      <c r="P61" s="321"/>
      <c r="Q61" s="302"/>
      <c r="R61" s="294"/>
      <c r="S61" s="322"/>
      <c r="T61" s="299"/>
      <c r="U61" s="299"/>
      <c r="V61" s="299"/>
    </row>
    <row r="62" spans="1:22" s="326" customFormat="1" ht="15">
      <c r="A62" s="294">
        <f t="shared" ref="A62:A64" si="25">IF(AND(C62=0,C63=0,C64=0),"BLANKS",1)</f>
        <v>1</v>
      </c>
      <c r="B62" s="331"/>
      <c r="C62" s="332"/>
      <c r="D62" s="316" t="str">
        <f ca="1">IF(ISERROR(OFFSET('HARGA SATUAN'!$D$6,MATCH(RAB!C62,'HARGA SATUAN'!$C$7:$C$1492,0),0)),"",OFFSET('HARGA SATUAN'!$D$6,MATCH(RAB!C62,'HARGA SATUAN'!$C$7:$C$1492,0),0))</f>
        <v/>
      </c>
      <c r="E62" s="317" t="str">
        <f ca="1">IF(B62="+","Unit",IF(ISERROR(OFFSET('HARGA SATUAN'!$E$6,MATCH(RAB!C62,'HARGA SATUAN'!$C$7:$C$1492,0),0)),"",OFFSET('HARGA SATUAN'!$E$6,MATCH(RAB!C62,'HARGA SATUAN'!$C$7:$C$1492,0),0)))</f>
        <v/>
      </c>
      <c r="F62" s="328"/>
      <c r="G62" s="318">
        <f ca="1">IF(ISERROR(OFFSET('HARGA SATUAN'!$I$6,MATCH(RAB!C62,'HARGA SATUAN'!$C$7:$C$1492,0),0)),0,OFFSET('HARGA SATUAN'!$I$6,MATCH(RAB!C62,'HARGA SATUAN'!$C$7:$C$1492,0),0))</f>
        <v>0</v>
      </c>
      <c r="H62" s="319">
        <f t="shared" ca="1" si="7"/>
        <v>0</v>
      </c>
      <c r="I62" s="319">
        <f t="shared" ca="1" si="8"/>
        <v>0</v>
      </c>
      <c r="J62" s="319">
        <f t="shared" ca="1" si="9"/>
        <v>0</v>
      </c>
      <c r="K62" s="320">
        <f t="shared" ca="1" si="10"/>
        <v>0</v>
      </c>
      <c r="L62" s="325"/>
      <c r="M62" s="325"/>
      <c r="N62" s="325"/>
      <c r="O62" s="321"/>
      <c r="P62" s="321"/>
      <c r="Q62" s="302"/>
      <c r="R62" s="294"/>
      <c r="S62" s="322"/>
      <c r="T62" s="299"/>
      <c r="U62" s="299"/>
      <c r="V62" s="299"/>
    </row>
    <row r="63" spans="1:22" s="326" customFormat="1" ht="16">
      <c r="A63" s="294">
        <f t="shared" si="25"/>
        <v>1</v>
      </c>
      <c r="B63" s="465" t="s">
        <v>1035</v>
      </c>
      <c r="C63" s="466" t="s">
        <v>1631</v>
      </c>
      <c r="D63" s="316" t="str">
        <f ca="1">IF(ISERROR(OFFSET('HARGA SATUAN'!$D$6,MATCH(RAB!C63,'HARGA SATUAN'!$C$7:$C$1492,0),0)),"",OFFSET('HARGA SATUAN'!$D$6,MATCH(RAB!C63,'HARGA SATUAN'!$C$7:$C$1492,0),0))</f>
        <v/>
      </c>
      <c r="E63" s="317" t="str">
        <f ca="1">IF(B63="+","Unit",IF(ISERROR(OFFSET('HARGA SATUAN'!$E$6,MATCH(RAB!C63,'HARGA SATUAN'!$C$7:$C$1492,0),0)),"",OFFSET('HARGA SATUAN'!$E$6,MATCH(RAB!C63,'HARGA SATUAN'!$C$7:$C$1492,0),0)))</f>
        <v>Unit</v>
      </c>
      <c r="F63" s="444">
        <v>3</v>
      </c>
      <c r="G63" s="318">
        <f ca="1">IF(ISERROR(OFFSET('HARGA SATUAN'!$I$6,MATCH(RAB!C63,'HARGA SATUAN'!$C$7:$C$1492,0),0)),0,OFFSET('HARGA SATUAN'!$I$6,MATCH(RAB!C63,'HARGA SATUAN'!$C$7:$C$1492,0),0))</f>
        <v>0</v>
      </c>
      <c r="H63" s="319">
        <f t="shared" ca="1" si="7"/>
        <v>0</v>
      </c>
      <c r="I63" s="319">
        <f t="shared" ca="1" si="8"/>
        <v>0</v>
      </c>
      <c r="J63" s="319">
        <f t="shared" ca="1" si="9"/>
        <v>0</v>
      </c>
      <c r="K63" s="320">
        <f t="shared" ca="1" si="10"/>
        <v>0</v>
      </c>
      <c r="L63" s="325"/>
      <c r="M63" s="325"/>
      <c r="N63" s="325"/>
      <c r="O63" s="321"/>
      <c r="P63" s="321"/>
      <c r="Q63" s="302"/>
      <c r="R63" s="294"/>
      <c r="S63" s="322"/>
      <c r="T63" s="299"/>
      <c r="U63" s="299"/>
      <c r="V63" s="299"/>
    </row>
    <row r="64" spans="1:22" s="326" customFormat="1" ht="16">
      <c r="A64" s="294">
        <f t="shared" si="25"/>
        <v>1</v>
      </c>
      <c r="B64" s="465">
        <v>1</v>
      </c>
      <c r="C64" s="466" t="s">
        <v>216</v>
      </c>
      <c r="D64" s="316" t="str">
        <f ca="1">IF(ISERROR(OFFSET('HARGA SATUAN'!$D$6,MATCH(RAB!C64,'HARGA SATUAN'!$C$7:$C$1492,0),0)),"",OFFSET('HARGA SATUAN'!$D$6,MATCH(RAB!C64,'HARGA SATUAN'!$C$7:$C$1492,0),0))</f>
        <v>HDW</v>
      </c>
      <c r="E64" s="317" t="str">
        <f ca="1">IF(B64="+","Unit",IF(ISERROR(OFFSET('HARGA SATUAN'!$E$6,MATCH(RAB!C64,'HARGA SATUAN'!$C$7:$C$1492,0),0)),"",OFFSET('HARGA SATUAN'!$E$6,MATCH(RAB!C64,'HARGA SATUAN'!$C$7:$C$1492,0),0)))</f>
        <v>Bh</v>
      </c>
      <c r="F64" s="444">
        <f>F63*1</f>
        <v>3</v>
      </c>
      <c r="G64" s="318">
        <f ca="1">IF(ISERROR(OFFSET('HARGA SATUAN'!$I$6,MATCH(RAB!C64,'HARGA SATUAN'!$C$7:$C$1492,0),0)),0,OFFSET('HARGA SATUAN'!$I$6,MATCH(RAB!C64,'HARGA SATUAN'!$C$7:$C$1492,0),0))</f>
        <v>116800</v>
      </c>
      <c r="H64" s="319">
        <f t="shared" ca="1" si="7"/>
        <v>0</v>
      </c>
      <c r="I64" s="319">
        <f t="shared" ca="1" si="8"/>
        <v>350400</v>
      </c>
      <c r="J64" s="319">
        <f t="shared" ca="1" si="9"/>
        <v>0</v>
      </c>
      <c r="K64" s="320">
        <f t="shared" ca="1" si="10"/>
        <v>350400</v>
      </c>
      <c r="L64" s="325"/>
      <c r="M64" s="325"/>
      <c r="N64" s="325"/>
      <c r="O64" s="321"/>
      <c r="P64" s="321"/>
      <c r="Q64" s="302"/>
      <c r="R64" s="294"/>
      <c r="S64" s="322"/>
      <c r="T64" s="299"/>
      <c r="U64" s="299"/>
      <c r="V64" s="299"/>
    </row>
    <row r="65" spans="1:22" s="326" customFormat="1" ht="16">
      <c r="A65" s="294" t="e">
        <f>IF(AND(C65=0,C66=0,#REF!=0),"BLANKS",1)</f>
        <v>#REF!</v>
      </c>
      <c r="B65" s="465">
        <v>2</v>
      </c>
      <c r="C65" s="466" t="s">
        <v>229</v>
      </c>
      <c r="D65" s="316" t="str">
        <f ca="1">IF(ISERROR(OFFSET('HARGA SATUAN'!$D$6,MATCH(RAB!C65,'HARGA SATUAN'!$C$7:$C$1492,0),0)),"",OFFSET('HARGA SATUAN'!$D$6,MATCH(RAB!C65,'HARGA SATUAN'!$C$7:$C$1492,0),0))</f>
        <v>HDW</v>
      </c>
      <c r="E65" s="317" t="str">
        <f ca="1">IF(B65="+","Unit",IF(ISERROR(OFFSET('HARGA SATUAN'!$E$6,MATCH(RAB!C65,'HARGA SATUAN'!$C$7:$C$1492,0),0)),"",OFFSET('HARGA SATUAN'!$E$6,MATCH(RAB!C65,'HARGA SATUAN'!$C$7:$C$1492,0),0)))</f>
        <v>Bh</v>
      </c>
      <c r="F65" s="444">
        <f>F63*1</f>
        <v>3</v>
      </c>
      <c r="G65" s="318">
        <f ca="1">IF(ISERROR(OFFSET('HARGA SATUAN'!$I$6,MATCH(RAB!C65,'HARGA SATUAN'!$C$7:$C$1492,0),0)),0,OFFSET('HARGA SATUAN'!$I$6,MATCH(RAB!C65,'HARGA SATUAN'!$C$7:$C$1492,0),0))</f>
        <v>4212</v>
      </c>
      <c r="H65" s="319">
        <f t="shared" ca="1" si="7"/>
        <v>0</v>
      </c>
      <c r="I65" s="319">
        <f t="shared" ca="1" si="8"/>
        <v>12636</v>
      </c>
      <c r="J65" s="319">
        <f t="shared" ca="1" si="9"/>
        <v>0</v>
      </c>
      <c r="K65" s="320">
        <f t="shared" ca="1" si="10"/>
        <v>12636</v>
      </c>
      <c r="L65" s="325"/>
      <c r="M65" s="325"/>
      <c r="N65" s="325"/>
      <c r="O65" s="321"/>
      <c r="P65" s="321"/>
      <c r="Q65" s="302"/>
      <c r="R65" s="294"/>
      <c r="S65" s="322"/>
      <c r="T65" s="299"/>
      <c r="U65" s="299"/>
      <c r="V65" s="299"/>
    </row>
    <row r="66" spans="1:22" s="326" customFormat="1" ht="16">
      <c r="A66" s="294" t="e">
        <f>IF(AND(C66=0,#REF!=0,#REF!=0),"BLANKS",1)</f>
        <v>#REF!</v>
      </c>
      <c r="B66" s="465">
        <v>3</v>
      </c>
      <c r="C66" s="466" t="s">
        <v>266</v>
      </c>
      <c r="D66" s="316" t="str">
        <f ca="1">IF(ISERROR(OFFSET('HARGA SATUAN'!$D$6,MATCH(RAB!C66,'HARGA SATUAN'!$C$7:$C$1492,0),0)),"",OFFSET('HARGA SATUAN'!$D$6,MATCH(RAB!C66,'HARGA SATUAN'!$C$7:$C$1492,0),0))</f>
        <v>HDW</v>
      </c>
      <c r="E66" s="317" t="str">
        <f ca="1">IF(B66="+","Unit",IF(ISERROR(OFFSET('HARGA SATUAN'!$E$6,MATCH(RAB!C66,'HARGA SATUAN'!$C$7:$C$1492,0),0)),"",OFFSET('HARGA SATUAN'!$E$6,MATCH(RAB!C66,'HARGA SATUAN'!$C$7:$C$1492,0),0)))</f>
        <v>Mtr</v>
      </c>
      <c r="F66" s="444">
        <f>F63*1</f>
        <v>3</v>
      </c>
      <c r="G66" s="318">
        <f ca="1">IF(ISERROR(OFFSET('HARGA SATUAN'!$I$6,MATCH(RAB!C66,'HARGA SATUAN'!$C$7:$C$1492,0),0)),0,OFFSET('HARGA SATUAN'!$I$6,MATCH(RAB!C66,'HARGA SATUAN'!$C$7:$C$1492,0),0))</f>
        <v>23310</v>
      </c>
      <c r="H66" s="319">
        <f t="shared" ca="1" si="7"/>
        <v>0</v>
      </c>
      <c r="I66" s="319">
        <f t="shared" ca="1" si="8"/>
        <v>69930</v>
      </c>
      <c r="J66" s="319">
        <f t="shared" ca="1" si="9"/>
        <v>0</v>
      </c>
      <c r="K66" s="320">
        <f t="shared" ca="1" si="10"/>
        <v>69930</v>
      </c>
      <c r="L66" s="325"/>
      <c r="M66" s="325"/>
      <c r="N66" s="325"/>
      <c r="O66" s="321"/>
      <c r="P66" s="321"/>
      <c r="Q66" s="302"/>
      <c r="R66" s="294"/>
      <c r="S66" s="322"/>
      <c r="T66" s="299"/>
      <c r="U66" s="299"/>
      <c r="V66" s="299"/>
    </row>
    <row r="67" spans="1:22" s="326" customFormat="1" ht="16">
      <c r="A67" s="294"/>
      <c r="B67" s="465">
        <v>4</v>
      </c>
      <c r="C67" s="466" t="s">
        <v>35</v>
      </c>
      <c r="D67" s="316" t="str">
        <f ca="1">IF(ISERROR(OFFSET('HARGA SATUAN'!$D$6,MATCH(RAB!C67,'HARGA SATUAN'!$C$7:$C$1492,0),0)),"",OFFSET('HARGA SATUAN'!$D$6,MATCH(RAB!C67,'HARGA SATUAN'!$C$7:$C$1492,0),0))</f>
        <v>HDW</v>
      </c>
      <c r="E67" s="317" t="str">
        <f ca="1">IF(B67="+","Unit",IF(ISERROR(OFFSET('HARGA SATUAN'!$E$6,MATCH(RAB!C67,'HARGA SATUAN'!$C$7:$C$1492,0),0)),"",OFFSET('HARGA SATUAN'!$E$6,MATCH(RAB!C67,'HARGA SATUAN'!$C$7:$C$1492,0),0)))</f>
        <v>Bh</v>
      </c>
      <c r="F67" s="444">
        <f>F63*1</f>
        <v>3</v>
      </c>
      <c r="G67" s="318">
        <f ca="1">IF(ISERROR(OFFSET('HARGA SATUAN'!$I$6,MATCH(RAB!C67,'HARGA SATUAN'!$C$7:$C$1492,0),0)),0,OFFSET('HARGA SATUAN'!$I$6,MATCH(RAB!C67,'HARGA SATUAN'!$C$7:$C$1492,0),0))</f>
        <v>2300</v>
      </c>
      <c r="H67" s="319">
        <f t="shared" ca="1" si="7"/>
        <v>0</v>
      </c>
      <c r="I67" s="319">
        <f t="shared" ca="1" si="8"/>
        <v>6900</v>
      </c>
      <c r="J67" s="319">
        <f t="shared" ca="1" si="9"/>
        <v>0</v>
      </c>
      <c r="K67" s="320">
        <f t="shared" ca="1" si="10"/>
        <v>6900</v>
      </c>
      <c r="L67" s="325"/>
      <c r="M67" s="325"/>
      <c r="N67" s="325"/>
      <c r="O67" s="321"/>
      <c r="P67" s="321"/>
      <c r="Q67" s="302"/>
      <c r="R67" s="294"/>
      <c r="S67" s="322"/>
      <c r="T67" s="299"/>
      <c r="U67" s="299"/>
      <c r="V67" s="299"/>
    </row>
    <row r="68" spans="1:22" s="326" customFormat="1" ht="16">
      <c r="A68" s="294">
        <f>IF(AND(C68=0,C69=0,C91=0),"BLANKS",1)</f>
        <v>1</v>
      </c>
      <c r="B68" s="465">
        <v>5</v>
      </c>
      <c r="C68" s="466" t="s">
        <v>631</v>
      </c>
      <c r="D68" s="316" t="str">
        <f ca="1">IF(ISERROR(OFFSET('HARGA SATUAN'!$D$6,MATCH(RAB!C68,'HARGA SATUAN'!$C$7:$C$1492,0),0)),"",OFFSET('HARGA SATUAN'!$D$6,MATCH(RAB!C68,'HARGA SATUAN'!$C$7:$C$1492,0),0))</f>
        <v>JASA</v>
      </c>
      <c r="E68" s="317" t="str">
        <f ca="1">IF(B68="+","Unit",IF(ISERROR(OFFSET('HARGA SATUAN'!$E$6,MATCH(RAB!C68,'HARGA SATUAN'!$C$7:$C$1492,0),0)),"",OFFSET('HARGA SATUAN'!$E$6,MATCH(RAB!C68,'HARGA SATUAN'!$C$7:$C$1492,0),0)))</f>
        <v>Unit</v>
      </c>
      <c r="F68" s="444">
        <f>F63*1</f>
        <v>3</v>
      </c>
      <c r="G68" s="318">
        <f ca="1">IF(ISERROR(OFFSET('HARGA SATUAN'!$I$6,MATCH(RAB!C68,'HARGA SATUAN'!$C$7:$C$1492,0),0)),0,OFFSET('HARGA SATUAN'!$I$6,MATCH(RAB!C68,'HARGA SATUAN'!$C$7:$C$1492,0),0))</f>
        <v>30700</v>
      </c>
      <c r="H68" s="319">
        <f t="shared" ca="1" si="7"/>
        <v>0</v>
      </c>
      <c r="I68" s="319">
        <f t="shared" ca="1" si="8"/>
        <v>0</v>
      </c>
      <c r="J68" s="319">
        <f t="shared" ca="1" si="9"/>
        <v>92100</v>
      </c>
      <c r="K68" s="320">
        <f t="shared" ca="1" si="10"/>
        <v>92100</v>
      </c>
      <c r="L68" s="325"/>
      <c r="M68" s="325"/>
      <c r="N68" s="325"/>
      <c r="O68" s="321"/>
      <c r="P68" s="321"/>
      <c r="Q68" s="302"/>
      <c r="R68" s="294"/>
      <c r="S68" s="322"/>
      <c r="T68" s="299"/>
      <c r="U68" s="299"/>
      <c r="V68" s="299"/>
    </row>
    <row r="69" spans="1:22" s="326" customFormat="1" ht="15">
      <c r="A69" s="294">
        <f>IF(AND(C69=0,C91=0,C92=0),"BLANKS",1)</f>
        <v>1</v>
      </c>
      <c r="B69" s="333" t="s">
        <v>524</v>
      </c>
      <c r="C69" s="334" t="s">
        <v>1628</v>
      </c>
      <c r="D69" s="316" t="str">
        <f ca="1">IF(ISERROR(OFFSET('HARGA SATUAN'!$D$6,MATCH(RAB!C69,'HARGA SATUAN'!$C$7:$C$1492,0),0)),"",OFFSET('HARGA SATUAN'!$D$6,MATCH(RAB!C69,'HARGA SATUAN'!$C$7:$C$1492,0),0))</f>
        <v/>
      </c>
      <c r="E69" s="317" t="str">
        <f ca="1">IF(B69="+","Unit",IF(ISERROR(OFFSET('HARGA SATUAN'!$E$6,MATCH(RAB!C69,'HARGA SATUAN'!$C$7:$C$1492,0),0)),"",OFFSET('HARGA SATUAN'!$E$6,MATCH(RAB!C69,'HARGA SATUAN'!$C$7:$C$1492,0),0)))</f>
        <v/>
      </c>
      <c r="F69" s="328"/>
      <c r="G69" s="318">
        <f ca="1">IF(ISERROR(OFFSET('HARGA SATUAN'!$I$6,MATCH(RAB!C69,'HARGA SATUAN'!$C$7:$C$1492,0),0)),0,OFFSET('HARGA SATUAN'!$I$6,MATCH(RAB!C69,'HARGA SATUAN'!$C$7:$C$1492,0),0))</f>
        <v>0</v>
      </c>
      <c r="H69" s="319">
        <f t="shared" ca="1" si="7"/>
        <v>0</v>
      </c>
      <c r="I69" s="319">
        <f t="shared" ca="1" si="8"/>
        <v>0</v>
      </c>
      <c r="J69" s="319">
        <f t="shared" ca="1" si="9"/>
        <v>0</v>
      </c>
      <c r="K69" s="320">
        <f t="shared" ca="1" si="10"/>
        <v>0</v>
      </c>
      <c r="L69" s="325"/>
      <c r="M69" s="325"/>
      <c r="N69" s="325"/>
      <c r="O69" s="321"/>
      <c r="P69" s="321"/>
      <c r="Q69" s="302"/>
      <c r="R69" s="294"/>
      <c r="S69" s="322"/>
      <c r="T69" s="299"/>
      <c r="U69" s="299"/>
      <c r="V69" s="299"/>
    </row>
    <row r="70" spans="1:22" s="326" customFormat="1" ht="15">
      <c r="A70" s="294" t="s">
        <v>1446</v>
      </c>
      <c r="B70" s="331"/>
      <c r="C70" s="332"/>
      <c r="D70" s="316" t="str">
        <f ca="1">IF(ISERROR(OFFSET('HARGA SATUAN'!$D$6,MATCH(RAB!C70,'HARGA SATUAN'!$C$7:$C$1492,0),0)),"",OFFSET('HARGA SATUAN'!$D$6,MATCH(RAB!C70,'HARGA SATUAN'!$C$7:$C$1492,0),0))</f>
        <v/>
      </c>
      <c r="E70" s="317" t="str">
        <f ca="1">IF(B70="+","Unit",IF(ISERROR(OFFSET('HARGA SATUAN'!$E$6,MATCH(RAB!C70,'HARGA SATUAN'!$C$7:$C$1492,0),0)),"",OFFSET('HARGA SATUAN'!$E$6,MATCH(RAB!C70,'HARGA SATUAN'!$C$7:$C$1492,0),0)))</f>
        <v/>
      </c>
      <c r="F70" s="328"/>
      <c r="G70" s="318">
        <f ca="1">IF(ISERROR(OFFSET('HARGA SATUAN'!$I$6,MATCH(RAB!C70,'HARGA SATUAN'!$C$7:$C$1492,0),0)),0,OFFSET('HARGA SATUAN'!$I$6,MATCH(RAB!C70,'HARGA SATUAN'!$C$7:$C$1492,0),0))</f>
        <v>0</v>
      </c>
      <c r="H70" s="319">
        <f t="shared" ca="1" si="7"/>
        <v>0</v>
      </c>
      <c r="I70" s="319">
        <f t="shared" ca="1" si="8"/>
        <v>0</v>
      </c>
      <c r="J70" s="319">
        <f t="shared" ca="1" si="9"/>
        <v>0</v>
      </c>
      <c r="K70" s="320">
        <f t="shared" ca="1" si="10"/>
        <v>0</v>
      </c>
      <c r="L70" s="325"/>
      <c r="M70" s="325"/>
      <c r="N70" s="325"/>
      <c r="O70" s="321"/>
      <c r="P70" s="321"/>
      <c r="Q70" s="302"/>
      <c r="R70" s="294"/>
      <c r="S70" s="322"/>
      <c r="T70" s="299"/>
      <c r="U70" s="299"/>
      <c r="V70" s="299"/>
    </row>
    <row r="71" spans="1:22" s="326" customFormat="1" ht="16">
      <c r="A71" s="294" t="e">
        <f>IF(AND(C71=0,#REF!=0,#REF!=0),"BLANKS",1)</f>
        <v>#REF!</v>
      </c>
      <c r="B71" s="331">
        <v>1</v>
      </c>
      <c r="C71" s="109" t="s">
        <v>1632</v>
      </c>
      <c r="D71" s="316" t="str">
        <f ca="1">IF(ISERROR(OFFSET('HARGA SATUAN'!$D$6,MATCH(RAB!C71,'HARGA SATUAN'!$C$7:$C$1492,0),0)),"",OFFSET('HARGA SATUAN'!$D$6,MATCH(RAB!C71,'HARGA SATUAN'!$C$7:$C$1492,0),0))</f>
        <v/>
      </c>
      <c r="E71" s="317" t="str">
        <f ca="1">IF(B71="+","Unit",IF(ISERROR(OFFSET('HARGA SATUAN'!$E$6,MATCH(RAB!C71,'HARGA SATUAN'!$C$7:$C$1492,0),0)),"",OFFSET('HARGA SATUAN'!$E$6,MATCH(RAB!C71,'HARGA SATUAN'!$C$7:$C$1492,0),0)))</f>
        <v/>
      </c>
      <c r="F71" s="328">
        <v>150</v>
      </c>
      <c r="G71" s="318">
        <f ca="1">IF(ISERROR(OFFSET('HARGA SATUAN'!$I$6,MATCH(RAB!C71,'HARGA SATUAN'!$C$7:$C$1492,0),0)),0,OFFSET('HARGA SATUAN'!$I$6,MATCH(RAB!C71,'HARGA SATUAN'!$C$7:$C$1492,0),0))</f>
        <v>0</v>
      </c>
      <c r="H71" s="319">
        <f t="shared" ca="1" si="7"/>
        <v>0</v>
      </c>
      <c r="I71" s="319">
        <f t="shared" ca="1" si="8"/>
        <v>0</v>
      </c>
      <c r="J71" s="319">
        <f t="shared" ca="1" si="9"/>
        <v>0</v>
      </c>
      <c r="K71" s="320">
        <f t="shared" ca="1" si="10"/>
        <v>0</v>
      </c>
      <c r="L71" s="325"/>
      <c r="M71" s="325"/>
      <c r="N71" s="325"/>
      <c r="O71" s="321"/>
      <c r="P71" s="321"/>
      <c r="Q71" s="302"/>
      <c r="R71" s="294"/>
      <c r="S71" s="322"/>
      <c r="T71" s="299"/>
      <c r="U71" s="299"/>
      <c r="V71" s="299"/>
    </row>
    <row r="72" spans="1:22" s="326" customFormat="1" ht="16">
      <c r="A72" s="294" t="s">
        <v>1446</v>
      </c>
      <c r="B72" s="331">
        <v>2</v>
      </c>
      <c r="C72" s="109" t="s">
        <v>347</v>
      </c>
      <c r="D72" s="316" t="str">
        <f ca="1">IF(ISERROR(OFFSET('HARGA SATUAN'!$D$6,MATCH(RAB!C72,'HARGA SATUAN'!$C$7:$C$1492,0),0)),"",OFFSET('HARGA SATUAN'!$D$6,MATCH(RAB!C72,'HARGA SATUAN'!$C$7:$C$1492,0),0))</f>
        <v>JASA</v>
      </c>
      <c r="E72" s="317" t="str">
        <f ca="1">IF(B72="+","Unit",IF(ISERROR(OFFSET('HARGA SATUAN'!$E$6,MATCH(RAB!C72,'HARGA SATUAN'!$C$7:$C$1492,0),0)),"",OFFSET('HARGA SATUAN'!$E$6,MATCH(RAB!C72,'HARGA SATUAN'!$C$7:$C$1492,0),0)))</f>
        <v>Per 50 m</v>
      </c>
      <c r="F72" s="328">
        <v>3</v>
      </c>
      <c r="G72" s="318">
        <f ca="1">IF(ISERROR(OFFSET('HARGA SATUAN'!$I$6,MATCH(RAB!C72,'HARGA SATUAN'!$C$7:$C$1492,0),0)),0,OFFSET('HARGA SATUAN'!$I$6,MATCH(RAB!C72,'HARGA SATUAN'!$C$7:$C$1492,0),0))</f>
        <v>179000</v>
      </c>
      <c r="H72" s="319">
        <f t="shared" ca="1" si="7"/>
        <v>0</v>
      </c>
      <c r="I72" s="319">
        <f t="shared" ca="1" si="8"/>
        <v>0</v>
      </c>
      <c r="J72" s="319">
        <f t="shared" ca="1" si="9"/>
        <v>537000</v>
      </c>
      <c r="K72" s="320">
        <f t="shared" ca="1" si="10"/>
        <v>537000</v>
      </c>
      <c r="L72" s="325"/>
      <c r="M72" s="325"/>
      <c r="N72" s="325"/>
      <c r="O72" s="321"/>
      <c r="P72" s="321"/>
      <c r="Q72" s="302"/>
      <c r="R72" s="294"/>
      <c r="S72" s="322"/>
      <c r="T72" s="299"/>
      <c r="U72" s="299"/>
      <c r="V72" s="299"/>
    </row>
    <row r="73" spans="1:22" s="326" customFormat="1" ht="15">
      <c r="A73" s="294" t="e">
        <f>IF(AND(C73=0,#REF!=0,#REF!=0),"BLANKS",1)</f>
        <v>#REF!</v>
      </c>
      <c r="B73" s="333"/>
      <c r="C73" s="334"/>
      <c r="D73" s="316" t="str">
        <f ca="1">IF(ISERROR(OFFSET('HARGA SATUAN'!$D$6,MATCH(RAB!C73,'HARGA SATUAN'!$C$7:$C$1492,0),0)),"",OFFSET('HARGA SATUAN'!$D$6,MATCH(RAB!C73,'HARGA SATUAN'!$C$7:$C$1492,0),0))</f>
        <v/>
      </c>
      <c r="E73" s="317" t="str">
        <f ca="1">IF(B73="+","Unit",IF(ISERROR(OFFSET('HARGA SATUAN'!$E$6,MATCH(RAB!C73,'HARGA SATUAN'!$C$7:$C$1492,0),0)),"",OFFSET('HARGA SATUAN'!$E$6,MATCH(RAB!C73,'HARGA SATUAN'!$C$7:$C$1492,0),0)))</f>
        <v/>
      </c>
      <c r="F73" s="328"/>
      <c r="G73" s="318">
        <f ca="1">IF(ISERROR(OFFSET('HARGA SATUAN'!$I$6,MATCH(RAB!C73,'HARGA SATUAN'!$C$7:$C$1492,0),0)),0,OFFSET('HARGA SATUAN'!$I$6,MATCH(RAB!C73,'HARGA SATUAN'!$C$7:$C$1492,0),0))</f>
        <v>0</v>
      </c>
      <c r="H73" s="319">
        <f t="shared" ca="1" si="7"/>
        <v>0</v>
      </c>
      <c r="I73" s="319">
        <f t="shared" ca="1" si="8"/>
        <v>0</v>
      </c>
      <c r="J73" s="319">
        <f t="shared" ca="1" si="9"/>
        <v>0</v>
      </c>
      <c r="K73" s="320">
        <f t="shared" ca="1" si="10"/>
        <v>0</v>
      </c>
      <c r="L73" s="325"/>
      <c r="M73" s="325"/>
      <c r="N73" s="325"/>
      <c r="O73" s="321"/>
      <c r="P73" s="321"/>
      <c r="Q73" s="302"/>
      <c r="R73" s="294"/>
      <c r="S73" s="322"/>
      <c r="T73" s="299"/>
      <c r="U73" s="299"/>
      <c r="V73" s="299"/>
    </row>
    <row r="74" spans="1:22" s="326" customFormat="1" ht="15">
      <c r="A74" s="294"/>
      <c r="B74" s="333" t="s">
        <v>526</v>
      </c>
      <c r="C74" s="334" t="s">
        <v>1624</v>
      </c>
      <c r="D74" s="316" t="str">
        <f ca="1">IF(ISERROR(OFFSET('HARGA SATUAN'!$D$6,MATCH(RAB!C74,'HARGA SATUAN'!$C$7:$C$1492,0),0)),"",OFFSET('HARGA SATUAN'!$D$6,MATCH(RAB!C74,'HARGA SATUAN'!$C$7:$C$1492,0),0))</f>
        <v/>
      </c>
      <c r="E74" s="317" t="str">
        <f ca="1">IF(B74="+","Unit",IF(ISERROR(OFFSET('HARGA SATUAN'!$E$6,MATCH(RAB!C74,'HARGA SATUAN'!$C$7:$C$1492,0),0)),"",OFFSET('HARGA SATUAN'!$E$6,MATCH(RAB!C74,'HARGA SATUAN'!$C$7:$C$1492,0),0)))</f>
        <v/>
      </c>
      <c r="F74" s="328"/>
      <c r="G74" s="318">
        <f ca="1">IF(ISERROR(OFFSET('HARGA SATUAN'!$I$6,MATCH(RAB!C74,'HARGA SATUAN'!$C$7:$C$1492,0),0)),0,OFFSET('HARGA SATUAN'!$I$6,MATCH(RAB!C74,'HARGA SATUAN'!$C$7:$C$1492,0),0))</f>
        <v>0</v>
      </c>
      <c r="H74" s="319">
        <f t="shared" ca="1" si="7"/>
        <v>0</v>
      </c>
      <c r="I74" s="319">
        <f t="shared" ca="1" si="8"/>
        <v>0</v>
      </c>
      <c r="J74" s="319">
        <f t="shared" ca="1" si="9"/>
        <v>0</v>
      </c>
      <c r="K74" s="320">
        <f t="shared" ca="1" si="10"/>
        <v>0</v>
      </c>
      <c r="L74" s="325"/>
      <c r="M74" s="325"/>
      <c r="N74" s="325"/>
      <c r="O74" s="321"/>
      <c r="P74" s="321"/>
      <c r="Q74" s="302"/>
      <c r="R74" s="294"/>
      <c r="S74" s="322"/>
      <c r="T74" s="299"/>
      <c r="U74" s="299"/>
      <c r="V74" s="299"/>
    </row>
    <row r="75" spans="1:22" s="326" customFormat="1" ht="16">
      <c r="A75" s="294" t="e">
        <f>IF(AND(C75=0,C76=0,#REF!=0),"BLANKS",1)</f>
        <v>#REF!</v>
      </c>
      <c r="B75" s="463" t="s">
        <v>1035</v>
      </c>
      <c r="C75" s="469" t="s">
        <v>1633</v>
      </c>
      <c r="D75" s="316" t="str">
        <f ca="1">IF(ISERROR(OFFSET('HARGA SATUAN'!$D$6,MATCH(RAB!C75,'HARGA SATUAN'!$C$7:$C$1492,0),0)),"",OFFSET('HARGA SATUAN'!$D$6,MATCH(RAB!C75,'HARGA SATUAN'!$C$7:$C$1492,0),0))</f>
        <v/>
      </c>
      <c r="E75" s="317" t="str">
        <f ca="1">IF(B75="+","Unit",IF(ISERROR(OFFSET('HARGA SATUAN'!$E$6,MATCH(RAB!C75,'HARGA SATUAN'!$C$7:$C$1492,0),0)),"",OFFSET('HARGA SATUAN'!$E$6,MATCH(RAB!C75,'HARGA SATUAN'!$C$7:$C$1492,0),0)))</f>
        <v>Unit</v>
      </c>
      <c r="F75" s="328">
        <v>1</v>
      </c>
      <c r="G75" s="318">
        <f ca="1">IF(ISERROR(OFFSET('HARGA SATUAN'!$I$6,MATCH(RAB!C75,'HARGA SATUAN'!$C$7:$C$1492,0),0)),0,OFFSET('HARGA SATUAN'!$I$6,MATCH(RAB!C75,'HARGA SATUAN'!$C$7:$C$1492,0),0))</f>
        <v>0</v>
      </c>
      <c r="H75" s="319">
        <f t="shared" ca="1" si="7"/>
        <v>0</v>
      </c>
      <c r="I75" s="319">
        <f t="shared" ca="1" si="8"/>
        <v>0</v>
      </c>
      <c r="J75" s="319">
        <f t="shared" ca="1" si="9"/>
        <v>0</v>
      </c>
      <c r="K75" s="320">
        <f t="shared" ca="1" si="10"/>
        <v>0</v>
      </c>
      <c r="L75" s="325"/>
      <c r="M75" s="325"/>
      <c r="N75" s="325"/>
      <c r="O75" s="321"/>
      <c r="P75" s="321"/>
      <c r="Q75" s="302"/>
      <c r="R75" s="294"/>
      <c r="S75" s="322"/>
      <c r="T75" s="299"/>
      <c r="U75" s="299"/>
      <c r="V75" s="299"/>
    </row>
    <row r="76" spans="1:22" s="326" customFormat="1" ht="16">
      <c r="A76" s="294" t="e">
        <f>IF(AND(C76=0,#REF!=0,#REF!=0),"BLANKS",1)</f>
        <v>#REF!</v>
      </c>
      <c r="B76" s="465">
        <v>1</v>
      </c>
      <c r="C76" s="109" t="s">
        <v>482</v>
      </c>
      <c r="D76" s="316" t="str">
        <f ca="1">IF(ISERROR(OFFSET('HARGA SATUAN'!$D$6,MATCH(RAB!C76,'HARGA SATUAN'!$C$7:$C$1492,0),0)),"",OFFSET('HARGA SATUAN'!$D$6,MATCH(RAB!C76,'HARGA SATUAN'!$C$7:$C$1492,0),0))</f>
        <v>MDU-KD</v>
      </c>
      <c r="E76" s="317" t="str">
        <f ca="1">IF(B76="+","Unit",IF(ISERROR(OFFSET('HARGA SATUAN'!$E$6,MATCH(RAB!C76,'HARGA SATUAN'!$C$7:$C$1492,0),0)),"",OFFSET('HARGA SATUAN'!$E$6,MATCH(RAB!C76,'HARGA SATUAN'!$C$7:$C$1492,0),0)))</f>
        <v>Bh</v>
      </c>
      <c r="F76" s="328">
        <f>F75*1</f>
        <v>1</v>
      </c>
      <c r="G76" s="318">
        <f ca="1">IF(ISERROR(OFFSET('HARGA SATUAN'!$I$6,MATCH(RAB!C76,'HARGA SATUAN'!$C$7:$C$1492,0),0)),0,OFFSET('HARGA SATUAN'!$I$6,MATCH(RAB!C76,'HARGA SATUAN'!$C$7:$C$1492,0),0))</f>
        <v>327600</v>
      </c>
      <c r="H76" s="319">
        <f t="shared" ca="1" si="7"/>
        <v>327600</v>
      </c>
      <c r="I76" s="319">
        <f t="shared" ca="1" si="8"/>
        <v>0</v>
      </c>
      <c r="J76" s="319">
        <f t="shared" ca="1" si="9"/>
        <v>0</v>
      </c>
      <c r="K76" s="320">
        <f t="shared" ca="1" si="10"/>
        <v>327600</v>
      </c>
      <c r="L76" s="325"/>
      <c r="M76" s="325"/>
      <c r="N76" s="325"/>
      <c r="O76" s="321"/>
      <c r="P76" s="321"/>
      <c r="Q76" s="302"/>
      <c r="R76" s="294"/>
      <c r="S76" s="322"/>
      <c r="T76" s="299"/>
      <c r="U76" s="299"/>
      <c r="V76" s="299"/>
    </row>
    <row r="77" spans="1:22" s="326" customFormat="1" ht="16">
      <c r="A77" s="294" t="s">
        <v>1446</v>
      </c>
      <c r="B77" s="465">
        <v>2</v>
      </c>
      <c r="C77" s="470" t="s">
        <v>493</v>
      </c>
      <c r="D77" s="316" t="str">
        <f ca="1">IF(ISERROR(OFFSET('HARGA SATUAN'!$D$6,MATCH(RAB!C77,'HARGA SATUAN'!$C$7:$C$1492,0),0)),"",OFFSET('HARGA SATUAN'!$D$6,MATCH(RAB!C77,'HARGA SATUAN'!$C$7:$C$1492,0),0))</f>
        <v>MDU-KD</v>
      </c>
      <c r="E77" s="317" t="str">
        <f ca="1">IF(B77="+","Unit",IF(ISERROR(OFFSET('HARGA SATUAN'!$E$6,MATCH(RAB!C77,'HARGA SATUAN'!$C$7:$C$1492,0),0)),"",OFFSET('HARGA SATUAN'!$E$6,MATCH(RAB!C77,'HARGA SATUAN'!$C$7:$C$1492,0),0)))</f>
        <v>Bh</v>
      </c>
      <c r="F77" s="328">
        <f>F75*1</f>
        <v>1</v>
      </c>
      <c r="G77" s="318">
        <f ca="1">IF(ISERROR(OFFSET('HARGA SATUAN'!$I$6,MATCH(RAB!C77,'HARGA SATUAN'!$C$7:$C$1492,0),0)),0,OFFSET('HARGA SATUAN'!$I$6,MATCH(RAB!C77,'HARGA SATUAN'!$C$7:$C$1492,0),0))</f>
        <v>39000</v>
      </c>
      <c r="H77" s="319">
        <f t="shared" ref="H77:H83" ca="1" si="26">IF(OR(D77="MDU",D77="MDU-KD"),(IF($O$3="RAB NON MDU","PLN KD",G77*F77)),0)</f>
        <v>39000</v>
      </c>
      <c r="I77" s="319">
        <f t="shared" ref="I77:I83" ca="1" si="27">IF(D77="HDW",G77*F77,0)</f>
        <v>0</v>
      </c>
      <c r="J77" s="319">
        <f t="shared" ref="J77:J83" ca="1" si="28">IF(D77="JASA",G77*F77,0)</f>
        <v>0</v>
      </c>
      <c r="K77" s="320">
        <f t="shared" ref="K77:K83" ca="1" si="29">SUM(H77:J77)</f>
        <v>39000</v>
      </c>
      <c r="L77" s="325"/>
      <c r="M77" s="325"/>
      <c r="N77" s="325"/>
      <c r="O77" s="321"/>
      <c r="P77" s="321"/>
      <c r="Q77" s="302"/>
      <c r="R77" s="294"/>
      <c r="S77" s="322"/>
      <c r="T77" s="299"/>
      <c r="U77" s="299"/>
      <c r="V77" s="299"/>
    </row>
    <row r="78" spans="1:22" s="326" customFormat="1" ht="16">
      <c r="A78" s="294" t="e">
        <f>IF(AND(C78=0,#REF!=0,#REF!=0),"BLANKS",1)</f>
        <v>#REF!</v>
      </c>
      <c r="B78" s="465">
        <v>3</v>
      </c>
      <c r="C78" s="470" t="s">
        <v>74</v>
      </c>
      <c r="D78" s="316" t="str">
        <f ca="1">IF(ISERROR(OFFSET('HARGA SATUAN'!$D$6,MATCH(RAB!C78,'HARGA SATUAN'!$C$7:$C$1492,0),0)),"",OFFSET('HARGA SATUAN'!$D$6,MATCH(RAB!C78,'HARGA SATUAN'!$C$7:$C$1492,0),0))</f>
        <v>MDU-KD</v>
      </c>
      <c r="E78" s="317" t="str">
        <f ca="1">IF(B78="+","Unit",IF(ISERROR(OFFSET('HARGA SATUAN'!$E$6,MATCH(RAB!C78,'HARGA SATUAN'!$C$7:$C$1492,0),0)),"",OFFSET('HARGA SATUAN'!$E$6,MATCH(RAB!C78,'HARGA SATUAN'!$C$7:$C$1492,0),0)))</f>
        <v>Mtr</v>
      </c>
      <c r="F78" s="328">
        <f>F75*1</f>
        <v>1</v>
      </c>
      <c r="G78" s="318">
        <f ca="1">IF(ISERROR(OFFSET('HARGA SATUAN'!$I$6,MATCH(RAB!C78,'HARGA SATUAN'!$C$7:$C$1492,0),0)),0,OFFSET('HARGA SATUAN'!$I$6,MATCH(RAB!C78,'HARGA SATUAN'!$C$7:$C$1492,0),0))</f>
        <v>6600</v>
      </c>
      <c r="H78" s="319">
        <f t="shared" ca="1" si="26"/>
        <v>6600</v>
      </c>
      <c r="I78" s="319">
        <f t="shared" ca="1" si="27"/>
        <v>0</v>
      </c>
      <c r="J78" s="319">
        <f t="shared" ca="1" si="28"/>
        <v>0</v>
      </c>
      <c r="K78" s="320">
        <f t="shared" ca="1" si="29"/>
        <v>6600</v>
      </c>
      <c r="L78" s="325"/>
      <c r="M78" s="325"/>
      <c r="N78" s="325"/>
      <c r="O78" s="321"/>
      <c r="P78" s="321"/>
      <c r="Q78" s="302"/>
      <c r="R78" s="294"/>
      <c r="S78" s="322"/>
      <c r="T78" s="299"/>
      <c r="U78" s="299"/>
      <c r="V78" s="299"/>
    </row>
    <row r="79" spans="1:22" s="326" customFormat="1" ht="16">
      <c r="A79" s="294" t="s">
        <v>1446</v>
      </c>
      <c r="B79" s="465">
        <v>4</v>
      </c>
      <c r="C79" s="470" t="s">
        <v>798</v>
      </c>
      <c r="D79" s="316" t="str">
        <f ca="1">IF(ISERROR(OFFSET('HARGA SATUAN'!$D$6,MATCH(RAB!C79,'HARGA SATUAN'!$C$7:$C$1492,0),0)),"",OFFSET('HARGA SATUAN'!$D$6,MATCH(RAB!C79,'HARGA SATUAN'!$C$7:$C$1492,0),0))</f>
        <v>JASA</v>
      </c>
      <c r="E79" s="317" t="str">
        <f ca="1">IF(B79="+","Unit",IF(ISERROR(OFFSET('HARGA SATUAN'!$E$6,MATCH(RAB!C79,'HARGA SATUAN'!$C$7:$C$1492,0),0)),"",OFFSET('HARGA SATUAN'!$E$6,MATCH(RAB!C79,'HARGA SATUAN'!$C$7:$C$1492,0),0)))</f>
        <v>Unit</v>
      </c>
      <c r="F79" s="328">
        <f>F75*35</f>
        <v>35</v>
      </c>
      <c r="G79" s="318">
        <f ca="1">IF(ISERROR(OFFSET('HARGA SATUAN'!$I$6,MATCH(RAB!C79,'HARGA SATUAN'!$C$7:$C$1492,0),0)),0,OFFSET('HARGA SATUAN'!$I$6,MATCH(RAB!C79,'HARGA SATUAN'!$C$7:$C$1492,0),0))</f>
        <v>54400</v>
      </c>
      <c r="H79" s="319">
        <f t="shared" ca="1" si="26"/>
        <v>0</v>
      </c>
      <c r="I79" s="319">
        <f t="shared" ca="1" si="27"/>
        <v>0</v>
      </c>
      <c r="J79" s="319">
        <f t="shared" ca="1" si="28"/>
        <v>1904000</v>
      </c>
      <c r="K79" s="320">
        <f t="shared" ca="1" si="29"/>
        <v>1904000</v>
      </c>
      <c r="L79" s="325"/>
      <c r="M79" s="325"/>
      <c r="N79" s="325"/>
      <c r="O79" s="321"/>
      <c r="P79" s="321"/>
      <c r="Q79" s="302"/>
      <c r="R79" s="294"/>
      <c r="S79" s="322"/>
      <c r="T79" s="299"/>
      <c r="U79" s="299"/>
      <c r="V79" s="299"/>
    </row>
    <row r="80" spans="1:22" s="326" customFormat="1" ht="15">
      <c r="A80" s="294" t="e">
        <f>IF(AND(C80=0,#REF!=0,#REF!=0),"BLANKS",1)</f>
        <v>#REF!</v>
      </c>
      <c r="B80" s="331"/>
      <c r="C80" s="332"/>
      <c r="D80" s="316" t="str">
        <f ca="1">IF(ISERROR(OFFSET('HARGA SATUAN'!$D$6,MATCH(RAB!C80,'HARGA SATUAN'!$C$7:$C$1492,0),0)),"",OFFSET('HARGA SATUAN'!$D$6,MATCH(RAB!C80,'HARGA SATUAN'!$C$7:$C$1492,0),0))</f>
        <v/>
      </c>
      <c r="E80" s="317" t="str">
        <f ca="1">IF(B80="+","Unit",IF(ISERROR(OFFSET('HARGA SATUAN'!$E$6,MATCH(RAB!C80,'HARGA SATUAN'!$C$7:$C$1492,0),0)),"",OFFSET('HARGA SATUAN'!$E$6,MATCH(RAB!C80,'HARGA SATUAN'!$C$7:$C$1492,0),0)))</f>
        <v/>
      </c>
      <c r="F80" s="457"/>
      <c r="G80" s="318">
        <f ca="1">IF(ISERROR(OFFSET('HARGA SATUAN'!$I$6,MATCH(RAB!C80,'HARGA SATUAN'!$C$7:$C$1492,0),0)),0,OFFSET('HARGA SATUAN'!$I$6,MATCH(RAB!C80,'HARGA SATUAN'!$C$7:$C$1492,0),0))</f>
        <v>0</v>
      </c>
      <c r="H80" s="319">
        <f t="shared" ca="1" si="26"/>
        <v>0</v>
      </c>
      <c r="I80" s="319">
        <f t="shared" ca="1" si="27"/>
        <v>0</v>
      </c>
      <c r="J80" s="319">
        <f t="shared" ca="1" si="28"/>
        <v>0</v>
      </c>
      <c r="K80" s="320">
        <f t="shared" ca="1" si="29"/>
        <v>0</v>
      </c>
      <c r="L80" s="325"/>
      <c r="M80" s="325"/>
      <c r="N80" s="325"/>
      <c r="O80" s="321"/>
      <c r="P80" s="321"/>
      <c r="Q80" s="302"/>
      <c r="R80" s="294"/>
      <c r="S80" s="322"/>
      <c r="T80" s="299"/>
      <c r="U80" s="299"/>
      <c r="V80" s="299"/>
    </row>
    <row r="81" spans="1:22" s="326" customFormat="1" ht="15">
      <c r="A81" s="294"/>
      <c r="B81" s="331"/>
      <c r="C81" s="334"/>
      <c r="D81" s="316" t="str">
        <f ca="1">IF(ISERROR(OFFSET('HARGA SATUAN'!$D$6,MATCH(RAB!C81,'HARGA SATUAN'!$C$7:$C$1492,0),0)),"",OFFSET('HARGA SATUAN'!$D$6,MATCH(RAB!C81,'HARGA SATUAN'!$C$7:$C$1492,0),0))</f>
        <v/>
      </c>
      <c r="E81" s="317" t="str">
        <f ca="1">IF(B81="+","Unit",IF(ISERROR(OFFSET('HARGA SATUAN'!$E$6,MATCH(RAB!C81,'HARGA SATUAN'!$C$7:$C$1492,0),0)),"",OFFSET('HARGA SATUAN'!$E$6,MATCH(RAB!C81,'HARGA SATUAN'!$C$7:$C$1492,0),0)))</f>
        <v/>
      </c>
      <c r="F81" s="457"/>
      <c r="G81" s="318">
        <f ca="1">IF(ISERROR(OFFSET('HARGA SATUAN'!$I$6,MATCH(RAB!C81,'HARGA SATUAN'!$C$7:$C$1492,0),0)),0,OFFSET('HARGA SATUAN'!$I$6,MATCH(RAB!C81,'HARGA SATUAN'!$C$7:$C$1492,0),0))</f>
        <v>0</v>
      </c>
      <c r="H81" s="319">
        <f t="shared" ca="1" si="26"/>
        <v>0</v>
      </c>
      <c r="I81" s="319">
        <f t="shared" ca="1" si="27"/>
        <v>0</v>
      </c>
      <c r="J81" s="319">
        <f t="shared" ca="1" si="28"/>
        <v>0</v>
      </c>
      <c r="K81" s="320">
        <f t="shared" ca="1" si="29"/>
        <v>0</v>
      </c>
      <c r="L81" s="325"/>
      <c r="M81" s="325"/>
      <c r="N81" s="325"/>
      <c r="O81" s="321"/>
      <c r="P81" s="321"/>
      <c r="Q81" s="302"/>
      <c r="R81" s="294"/>
      <c r="S81" s="322"/>
      <c r="T81" s="299"/>
      <c r="U81" s="299"/>
      <c r="V81" s="299"/>
    </row>
    <row r="82" spans="1:22" s="326" customFormat="1" ht="15">
      <c r="A82" s="294" t="e">
        <f>IF(AND(C82=0,C83=0,#REF!=0),"BLANKS",1)</f>
        <v>#REF!</v>
      </c>
      <c r="B82" s="331" t="s">
        <v>530</v>
      </c>
      <c r="C82" s="334" t="s">
        <v>1626</v>
      </c>
      <c r="D82" s="316" t="str">
        <f ca="1">IF(ISERROR(OFFSET('HARGA SATUAN'!$D$6,MATCH(RAB!C82,'HARGA SATUAN'!$C$7:$C$1492,0),0)),"",OFFSET('HARGA SATUAN'!$D$6,MATCH(RAB!C82,'HARGA SATUAN'!$C$7:$C$1492,0),0))</f>
        <v/>
      </c>
      <c r="E82" s="317" t="str">
        <f ca="1">IF(B82="+","Unit",IF(ISERROR(OFFSET('HARGA SATUAN'!$E$6,MATCH(RAB!C82,'HARGA SATUAN'!$C$7:$C$1492,0),0)),"",OFFSET('HARGA SATUAN'!$E$6,MATCH(RAB!C82,'HARGA SATUAN'!$C$7:$C$1492,0),0)))</f>
        <v/>
      </c>
      <c r="F82" s="444"/>
      <c r="G82" s="318">
        <f ca="1">IF(ISERROR(OFFSET('HARGA SATUAN'!$I$6,MATCH(RAB!C82,'HARGA SATUAN'!$C$7:$C$1492,0),0)),0,OFFSET('HARGA SATUAN'!$I$6,MATCH(RAB!C82,'HARGA SATUAN'!$C$7:$C$1492,0),0))</f>
        <v>0</v>
      </c>
      <c r="H82" s="319">
        <f t="shared" ca="1" si="26"/>
        <v>0</v>
      </c>
      <c r="I82" s="319">
        <f t="shared" ca="1" si="27"/>
        <v>0</v>
      </c>
      <c r="J82" s="319">
        <f t="shared" ca="1" si="28"/>
        <v>0</v>
      </c>
      <c r="K82" s="320">
        <f t="shared" ca="1" si="29"/>
        <v>0</v>
      </c>
      <c r="L82" s="325"/>
      <c r="M82" s="325"/>
      <c r="N82" s="325"/>
      <c r="O82" s="321"/>
      <c r="P82" s="321"/>
      <c r="Q82" s="302"/>
      <c r="R82" s="294"/>
      <c r="S82" s="322"/>
      <c r="T82" s="299"/>
      <c r="U82" s="299"/>
      <c r="V82" s="299"/>
    </row>
    <row r="83" spans="1:22" s="326" customFormat="1" ht="15">
      <c r="A83" s="294" t="e">
        <f>IF(AND(C83=0,#REF!=0,#REF!=0),"BLANKS",1)</f>
        <v>#REF!</v>
      </c>
      <c r="B83" s="465"/>
      <c r="C83" s="466"/>
      <c r="D83" s="316" t="str">
        <f ca="1">IF(ISERROR(OFFSET('HARGA SATUAN'!$D$6,MATCH(RAB!C83,'HARGA SATUAN'!$C$7:$C$1492,0),0)),"",OFFSET('HARGA SATUAN'!$D$6,MATCH(RAB!C83,'HARGA SATUAN'!$C$7:$C$1492,0),0))</f>
        <v/>
      </c>
      <c r="E83" s="317" t="str">
        <f ca="1">IF(B83="+","Unit",IF(ISERROR(OFFSET('HARGA SATUAN'!$E$6,MATCH(RAB!C83,'HARGA SATUAN'!$C$7:$C$1492,0),0)),"",OFFSET('HARGA SATUAN'!$E$6,MATCH(RAB!C83,'HARGA SATUAN'!$C$7:$C$1492,0),0)))</f>
        <v/>
      </c>
      <c r="F83" s="444"/>
      <c r="G83" s="318">
        <f ca="1">IF(ISERROR(OFFSET('HARGA SATUAN'!$I$6,MATCH(RAB!C83,'HARGA SATUAN'!$C$7:$C$1492,0),0)),0,OFFSET('HARGA SATUAN'!$I$6,MATCH(RAB!C83,'HARGA SATUAN'!$C$7:$C$1492,0),0))</f>
        <v>0</v>
      </c>
      <c r="H83" s="319">
        <f t="shared" ca="1" si="26"/>
        <v>0</v>
      </c>
      <c r="I83" s="319">
        <f t="shared" ca="1" si="27"/>
        <v>0</v>
      </c>
      <c r="J83" s="319">
        <f t="shared" ca="1" si="28"/>
        <v>0</v>
      </c>
      <c r="K83" s="320">
        <f t="shared" ca="1" si="29"/>
        <v>0</v>
      </c>
      <c r="L83" s="325"/>
      <c r="M83" s="325"/>
      <c r="N83" s="325"/>
      <c r="O83" s="321"/>
      <c r="P83" s="321"/>
      <c r="Q83" s="302"/>
      <c r="R83" s="294"/>
      <c r="S83" s="322"/>
      <c r="T83" s="299"/>
      <c r="U83" s="299"/>
      <c r="V83" s="299"/>
    </row>
    <row r="84" spans="1:22" s="326" customFormat="1" ht="15">
      <c r="A84" s="294"/>
      <c r="B84" s="465"/>
      <c r="C84" s="466"/>
      <c r="D84" s="316"/>
      <c r="E84" s="317"/>
      <c r="F84" s="444"/>
      <c r="G84" s="318"/>
      <c r="H84" s="319"/>
      <c r="I84" s="319"/>
      <c r="J84" s="319"/>
      <c r="K84" s="320"/>
      <c r="L84" s="325"/>
      <c r="M84" s="325"/>
      <c r="N84" s="325"/>
      <c r="O84" s="321"/>
      <c r="P84" s="321"/>
      <c r="Q84" s="302"/>
      <c r="R84" s="294"/>
      <c r="S84" s="322"/>
      <c r="T84" s="299"/>
      <c r="U84" s="299"/>
      <c r="V84" s="299"/>
    </row>
    <row r="85" spans="1:22" s="326" customFormat="1" ht="15">
      <c r="A85" s="294" t="e">
        <f>IF(AND(C85=0,#REF!=0,#REF!=0),"BLANKS",1)</f>
        <v>#REF!</v>
      </c>
      <c r="B85" s="465"/>
      <c r="C85" s="466"/>
      <c r="D85" s="316" t="str">
        <f ca="1">IF(ISERROR(OFFSET('HARGA SATUAN'!$D$6,MATCH(RAB!C85,'HARGA SATUAN'!$C$7:$C$1492,0),0)),"",OFFSET('HARGA SATUAN'!$D$6,MATCH(RAB!C85,'HARGA SATUAN'!$C$7:$C$1492,0),0))</f>
        <v/>
      </c>
      <c r="E85" s="317" t="str">
        <f ca="1">IF(B85="+","Unit",IF(ISERROR(OFFSET('HARGA SATUAN'!$E$6,MATCH(RAB!C85,'HARGA SATUAN'!$C$7:$C$1492,0),0)),"",OFFSET('HARGA SATUAN'!$E$6,MATCH(RAB!C85,'HARGA SATUAN'!$C$7:$C$1492,0),0)))</f>
        <v/>
      </c>
      <c r="F85" s="444"/>
      <c r="G85" s="318">
        <f ca="1">IF(ISERROR(OFFSET('HARGA SATUAN'!$I$6,MATCH(RAB!C85,'HARGA SATUAN'!$C$7:$C$1492,0),0)),0,OFFSET('HARGA SATUAN'!$I$6,MATCH(RAB!C85,'HARGA SATUAN'!$C$7:$C$1492,0),0))</f>
        <v>0</v>
      </c>
      <c r="H85" s="319">
        <f t="shared" ref="H85:H90" ca="1" si="30">IF(OR(D85="MDU",D85="MDU-KD"),(IF($O$3="RAB NON MDU","PLN KD",G85*F85)),0)</f>
        <v>0</v>
      </c>
      <c r="I85" s="319">
        <f t="shared" ref="I85:I90" ca="1" si="31">IF(D85="HDW",G85*F85,0)</f>
        <v>0</v>
      </c>
      <c r="J85" s="319">
        <f t="shared" ref="J85:J90" ca="1" si="32">IF(D85="JASA",G85*F85,0)</f>
        <v>0</v>
      </c>
      <c r="K85" s="320">
        <f t="shared" ref="K85:K90" ca="1" si="33">SUM(H85:J85)</f>
        <v>0</v>
      </c>
      <c r="L85" s="325"/>
      <c r="M85" s="325"/>
      <c r="N85" s="325"/>
      <c r="O85" s="321"/>
      <c r="P85" s="321"/>
      <c r="Q85" s="302"/>
      <c r="R85" s="294"/>
      <c r="S85" s="322"/>
      <c r="T85" s="299"/>
      <c r="U85" s="299"/>
      <c r="V85" s="299"/>
    </row>
    <row r="86" spans="1:22" s="326" customFormat="1" ht="15">
      <c r="A86" s="294" t="s">
        <v>1446</v>
      </c>
      <c r="B86" s="465"/>
      <c r="C86" s="466"/>
      <c r="D86" s="316" t="str">
        <f ca="1">IF(ISERROR(OFFSET('HARGA SATUAN'!$D$6,MATCH(RAB!C86,'HARGA SATUAN'!$C$7:$C$1492,0),0)),"",OFFSET('HARGA SATUAN'!$D$6,MATCH(RAB!C86,'HARGA SATUAN'!$C$7:$C$1492,0),0))</f>
        <v/>
      </c>
      <c r="E86" s="317" t="str">
        <f ca="1">IF(B86="+","Unit",IF(ISERROR(OFFSET('HARGA SATUAN'!$E$6,MATCH(RAB!C86,'HARGA SATUAN'!$C$7:$C$1492,0),0)),"",OFFSET('HARGA SATUAN'!$E$6,MATCH(RAB!C86,'HARGA SATUAN'!$C$7:$C$1492,0),0)))</f>
        <v/>
      </c>
      <c r="F86" s="444"/>
      <c r="G86" s="318">
        <f ca="1">IF(ISERROR(OFFSET('HARGA SATUAN'!$I$6,MATCH(RAB!C86,'HARGA SATUAN'!$C$7:$C$1492,0),0)),0,OFFSET('HARGA SATUAN'!$I$6,MATCH(RAB!C86,'HARGA SATUAN'!$C$7:$C$1492,0),0))</f>
        <v>0</v>
      </c>
      <c r="H86" s="319">
        <f t="shared" ca="1" si="30"/>
        <v>0</v>
      </c>
      <c r="I86" s="319">
        <f t="shared" ca="1" si="31"/>
        <v>0</v>
      </c>
      <c r="J86" s="319">
        <f t="shared" ca="1" si="32"/>
        <v>0</v>
      </c>
      <c r="K86" s="320">
        <f t="shared" ca="1" si="33"/>
        <v>0</v>
      </c>
      <c r="L86" s="325"/>
      <c r="M86" s="325"/>
      <c r="N86" s="325"/>
      <c r="O86" s="321"/>
      <c r="P86" s="321"/>
      <c r="Q86" s="302"/>
      <c r="R86" s="294"/>
      <c r="S86" s="322"/>
      <c r="T86" s="299"/>
      <c r="U86" s="299"/>
      <c r="V86" s="299"/>
    </row>
    <row r="87" spans="1:22" s="326" customFormat="1" ht="15">
      <c r="A87" s="294" t="e">
        <f>IF(AND(C87=0,#REF!=0,#REF!=0),"BLANKS",1)</f>
        <v>#REF!</v>
      </c>
      <c r="B87" s="465"/>
      <c r="C87" s="466"/>
      <c r="D87" s="316" t="str">
        <f ca="1">IF(ISERROR(OFFSET('HARGA SATUAN'!$D$6,MATCH(RAB!C87,'HARGA SATUAN'!$C$7:$C$1492,0),0)),"",OFFSET('HARGA SATUAN'!$D$6,MATCH(RAB!C87,'HARGA SATUAN'!$C$7:$C$1492,0),0))</f>
        <v/>
      </c>
      <c r="E87" s="317" t="str">
        <f ca="1">IF(B87="+","Unit",IF(ISERROR(OFFSET('HARGA SATUAN'!$E$6,MATCH(RAB!C87,'HARGA SATUAN'!$C$7:$C$1492,0),0)),"",OFFSET('HARGA SATUAN'!$E$6,MATCH(RAB!C87,'HARGA SATUAN'!$C$7:$C$1492,0),0)))</f>
        <v/>
      </c>
      <c r="F87" s="457"/>
      <c r="G87" s="318">
        <f ca="1">IF(ISERROR(OFFSET('HARGA SATUAN'!$I$6,MATCH(RAB!C87,'HARGA SATUAN'!$C$7:$C$1492,0),0)),0,OFFSET('HARGA SATUAN'!$I$6,MATCH(RAB!C87,'HARGA SATUAN'!$C$7:$C$1492,0),0))</f>
        <v>0</v>
      </c>
      <c r="H87" s="319">
        <f t="shared" ca="1" si="30"/>
        <v>0</v>
      </c>
      <c r="I87" s="319">
        <f t="shared" ca="1" si="31"/>
        <v>0</v>
      </c>
      <c r="J87" s="319">
        <f t="shared" ca="1" si="32"/>
        <v>0</v>
      </c>
      <c r="K87" s="320">
        <f t="shared" ca="1" si="33"/>
        <v>0</v>
      </c>
      <c r="L87" s="325"/>
      <c r="M87" s="325"/>
      <c r="N87" s="325"/>
      <c r="O87" s="321"/>
      <c r="P87" s="321"/>
      <c r="Q87" s="302"/>
      <c r="R87" s="294"/>
      <c r="S87" s="322"/>
      <c r="T87" s="299"/>
      <c r="U87" s="299"/>
      <c r="V87" s="299"/>
    </row>
    <row r="88" spans="1:22" s="326" customFormat="1" ht="15">
      <c r="A88" s="294"/>
      <c r="B88" s="465"/>
      <c r="C88" s="466"/>
      <c r="D88" s="316" t="str">
        <f ca="1">IF(ISERROR(OFFSET('HARGA SATUAN'!$D$6,MATCH(RAB!C88,'HARGA SATUAN'!$C$7:$C$1492,0),0)),"",OFFSET('HARGA SATUAN'!$D$6,MATCH(RAB!C88,'HARGA SATUAN'!$C$7:$C$1492,0),0))</f>
        <v/>
      </c>
      <c r="E88" s="317" t="str">
        <f ca="1">IF(B88="+","Unit",IF(ISERROR(OFFSET('HARGA SATUAN'!$E$6,MATCH(RAB!C88,'HARGA SATUAN'!$C$7:$C$1492,0),0)),"",OFFSET('HARGA SATUAN'!$E$6,MATCH(RAB!C88,'HARGA SATUAN'!$C$7:$C$1492,0),0)))</f>
        <v/>
      </c>
      <c r="F88" s="444"/>
      <c r="G88" s="318">
        <f ca="1">IF(ISERROR(OFFSET('HARGA SATUAN'!$I$6,MATCH(RAB!C88,'HARGA SATUAN'!$C$7:$C$1492,0),0)),0,OFFSET('HARGA SATUAN'!$I$6,MATCH(RAB!C88,'HARGA SATUAN'!$C$7:$C$1492,0),0))</f>
        <v>0</v>
      </c>
      <c r="H88" s="319">
        <f t="shared" ca="1" si="30"/>
        <v>0</v>
      </c>
      <c r="I88" s="319">
        <f t="shared" ca="1" si="31"/>
        <v>0</v>
      </c>
      <c r="J88" s="319">
        <f t="shared" ca="1" si="32"/>
        <v>0</v>
      </c>
      <c r="K88" s="320">
        <f t="shared" ca="1" si="33"/>
        <v>0</v>
      </c>
      <c r="L88" s="325"/>
      <c r="M88" s="325"/>
      <c r="N88" s="325"/>
      <c r="O88" s="321"/>
      <c r="P88" s="321"/>
      <c r="Q88" s="302"/>
      <c r="R88" s="294"/>
      <c r="S88" s="322"/>
      <c r="T88" s="299"/>
      <c r="U88" s="299"/>
      <c r="V88" s="299"/>
    </row>
    <row r="89" spans="1:22" s="326" customFormat="1" ht="15">
      <c r="A89" s="294" t="e">
        <f>IF(AND(C89=0,C90=0,#REF!=0),"BLANKS",1)</f>
        <v>#REF!</v>
      </c>
      <c r="B89" s="475"/>
      <c r="C89" s="476"/>
      <c r="D89" s="316" t="str">
        <f ca="1">IF(ISERROR(OFFSET('HARGA SATUAN'!$D$6,MATCH(RAB!C89,'HARGA SATUAN'!$C$7:$C$1492,0),0)),"",OFFSET('HARGA SATUAN'!$D$6,MATCH(RAB!C89,'HARGA SATUAN'!$C$7:$C$1492,0),0))</f>
        <v/>
      </c>
      <c r="E89" s="317" t="str">
        <f ca="1">IF(B89="+","Unit",IF(ISERROR(OFFSET('HARGA SATUAN'!$E$6,MATCH(RAB!C89,'HARGA SATUAN'!$C$7:$C$1492,0),0)),"",OFFSET('HARGA SATUAN'!$E$6,MATCH(RAB!C89,'HARGA SATUAN'!$C$7:$C$1492,0),0)))</f>
        <v/>
      </c>
      <c r="F89" s="444"/>
      <c r="G89" s="318">
        <f ca="1">IF(ISERROR(OFFSET('HARGA SATUAN'!$I$6,MATCH(RAB!C89,'HARGA SATUAN'!$C$7:$C$1492,0),0)),0,OFFSET('HARGA SATUAN'!$I$6,MATCH(RAB!C89,'HARGA SATUAN'!$C$7:$C$1492,0),0))</f>
        <v>0</v>
      </c>
      <c r="H89" s="319">
        <f t="shared" ca="1" si="30"/>
        <v>0</v>
      </c>
      <c r="I89" s="319">
        <f t="shared" ca="1" si="31"/>
        <v>0</v>
      </c>
      <c r="J89" s="319">
        <f t="shared" ca="1" si="32"/>
        <v>0</v>
      </c>
      <c r="K89" s="320">
        <f t="shared" ca="1" si="33"/>
        <v>0</v>
      </c>
      <c r="L89" s="325"/>
      <c r="M89" s="325"/>
      <c r="N89" s="325"/>
      <c r="O89" s="321"/>
      <c r="P89" s="321"/>
      <c r="Q89" s="302"/>
      <c r="R89" s="294"/>
      <c r="S89" s="322"/>
      <c r="T89" s="299"/>
      <c r="U89" s="299"/>
      <c r="V89" s="299"/>
    </row>
    <row r="90" spans="1:22" s="326" customFormat="1" ht="15">
      <c r="A90" s="294" t="e">
        <f>IF(AND(C90=0,#REF!=0,#REF!=0),"BLANKS",1)</f>
        <v>#REF!</v>
      </c>
      <c r="B90" s="467"/>
      <c r="C90" s="477"/>
      <c r="D90" s="316" t="str">
        <f ca="1">IF(ISERROR(OFFSET('HARGA SATUAN'!$D$6,MATCH(RAB!C90,'HARGA SATUAN'!$C$7:$C$1492,0),0)),"",OFFSET('HARGA SATUAN'!$D$6,MATCH(RAB!C90,'HARGA SATUAN'!$C$7:$C$1492,0),0))</f>
        <v/>
      </c>
      <c r="E90" s="317" t="str">
        <f ca="1">IF(B90="+","Unit",IF(ISERROR(OFFSET('HARGA SATUAN'!$E$6,MATCH(RAB!C90,'HARGA SATUAN'!$C$7:$C$1492,0),0)),"",OFFSET('HARGA SATUAN'!$E$6,MATCH(RAB!C90,'HARGA SATUAN'!$C$7:$C$1492,0),0)))</f>
        <v/>
      </c>
      <c r="F90" s="444"/>
      <c r="G90" s="318">
        <f ca="1">IF(ISERROR(OFFSET('HARGA SATUAN'!$I$6,MATCH(RAB!C90,'HARGA SATUAN'!$C$7:$C$1492,0),0)),0,OFFSET('HARGA SATUAN'!$I$6,MATCH(RAB!C90,'HARGA SATUAN'!$C$7:$C$1492,0),0))</f>
        <v>0</v>
      </c>
      <c r="H90" s="319">
        <f t="shared" ca="1" si="30"/>
        <v>0</v>
      </c>
      <c r="I90" s="319">
        <f t="shared" ca="1" si="31"/>
        <v>0</v>
      </c>
      <c r="J90" s="319">
        <f t="shared" ca="1" si="32"/>
        <v>0</v>
      </c>
      <c r="K90" s="320">
        <f t="shared" ca="1" si="33"/>
        <v>0</v>
      </c>
      <c r="L90" s="325"/>
      <c r="M90" s="325"/>
      <c r="N90" s="325"/>
      <c r="O90" s="321"/>
      <c r="P90" s="321"/>
      <c r="Q90" s="302"/>
      <c r="R90" s="294"/>
      <c r="S90" s="322"/>
      <c r="T90" s="299"/>
      <c r="U90" s="299"/>
      <c r="V90" s="299"/>
    </row>
    <row r="91" spans="1:22" s="326" customFormat="1" ht="15">
      <c r="A91" s="294" t="b">
        <f ca="1">F91=G92</f>
        <v>1</v>
      </c>
      <c r="B91" s="467"/>
      <c r="C91" s="468"/>
      <c r="D91" s="316" t="str">
        <f ca="1">IF(ISERROR(OFFSET('HARGA SATUAN'!$D$6,MATCH(RAB!C91,'HARGA SATUAN'!$C$7:$C$1492,0),0)),"",OFFSET('HARGA SATUAN'!$D$6,MATCH(RAB!C91,'HARGA SATUAN'!$C$7:$C$1492,0),0))</f>
        <v/>
      </c>
      <c r="E91" s="317" t="str">
        <f ca="1">IF(B91="+","Unit",IF(ISERROR(OFFSET('HARGA SATUAN'!$E$6,MATCH(RAB!C91,'HARGA SATUAN'!$C$7:$C$1492,0),0)),"",OFFSET('HARGA SATUAN'!$E$6,MATCH(RAB!C91,'HARGA SATUAN'!$C$7:$C$1492,0),0)))</f>
        <v/>
      </c>
      <c r="F91" s="457"/>
      <c r="G91" s="318">
        <f ca="1">IF(ISERROR(OFFSET('HARGA SATUAN'!$I$6,MATCH(RAB!C91,'HARGA SATUAN'!$C$7:$C$1492,0),0)),0,OFFSET('HARGA SATUAN'!$I$6,MATCH(RAB!C91,'HARGA SATUAN'!$C$7:$C$1492,0),0))</f>
        <v>0</v>
      </c>
      <c r="H91" s="319">
        <f t="shared" ca="1" si="7"/>
        <v>0</v>
      </c>
      <c r="I91" s="319">
        <f t="shared" ca="1" si="8"/>
        <v>0</v>
      </c>
      <c r="J91" s="319">
        <f t="shared" ca="1" si="9"/>
        <v>0</v>
      </c>
      <c r="K91" s="320">
        <f t="shared" ca="1" si="10"/>
        <v>0</v>
      </c>
      <c r="L91" s="325"/>
      <c r="M91" s="325"/>
      <c r="N91" s="325"/>
      <c r="O91" s="321"/>
      <c r="P91" s="321"/>
      <c r="Q91" s="302"/>
      <c r="R91" s="294"/>
      <c r="S91" s="322"/>
      <c r="T91" s="299"/>
      <c r="U91" s="299"/>
      <c r="V91" s="299"/>
    </row>
    <row r="92" spans="1:22" s="326" customFormat="1" ht="15">
      <c r="A92" s="294" t="e">
        <f>IF(AND(C92=0,C93=0,#REF!=0),"BLANKS",1)</f>
        <v>#REF!</v>
      </c>
      <c r="B92" s="465"/>
      <c r="C92" s="466"/>
      <c r="D92" s="316" t="str">
        <f ca="1">IF(ISERROR(OFFSET('HARGA SATUAN'!$D$6,MATCH(RAB!C92,'HARGA SATUAN'!$C$7:$C$1492,0),0)),"",OFFSET('HARGA SATUAN'!$D$6,MATCH(RAB!C92,'HARGA SATUAN'!$C$7:$C$1492,0),0))</f>
        <v/>
      </c>
      <c r="E92" s="317" t="str">
        <f ca="1">IF(B92="+","Unit",IF(ISERROR(OFFSET('HARGA SATUAN'!$E$6,MATCH(RAB!C92,'HARGA SATUAN'!$C$7:$C$1492,0),0)),"",OFFSET('HARGA SATUAN'!$E$6,MATCH(RAB!C92,'HARGA SATUAN'!$C$7:$C$1492,0),0)))</f>
        <v/>
      </c>
      <c r="F92" s="444"/>
      <c r="G92" s="318">
        <f ca="1">IF(ISERROR(OFFSET('HARGA SATUAN'!$I$6,MATCH(RAB!C92,'HARGA SATUAN'!$C$7:$C$1492,0),0)),0,OFFSET('HARGA SATUAN'!$I$6,MATCH(RAB!C92,'HARGA SATUAN'!$C$7:$C$1492,0),0))</f>
        <v>0</v>
      </c>
      <c r="H92" s="319">
        <f t="shared" ca="1" si="7"/>
        <v>0</v>
      </c>
      <c r="I92" s="319">
        <f t="shared" ca="1" si="8"/>
        <v>0</v>
      </c>
      <c r="J92" s="319">
        <f t="shared" ca="1" si="9"/>
        <v>0</v>
      </c>
      <c r="K92" s="320">
        <f t="shared" ca="1" si="10"/>
        <v>0</v>
      </c>
      <c r="L92" s="325"/>
      <c r="M92" s="325"/>
      <c r="N92" s="325"/>
      <c r="O92" s="321"/>
      <c r="P92" s="321"/>
      <c r="Q92" s="302"/>
      <c r="R92" s="294"/>
      <c r="S92" s="322"/>
      <c r="T92" s="299"/>
      <c r="U92" s="299"/>
      <c r="V92" s="299"/>
    </row>
    <row r="93" spans="1:22" s="326" customFormat="1" ht="15">
      <c r="A93" s="294" t="e">
        <f>IF(AND(C93=0,#REF!=0,#REF!=0),"BLANKS",1)</f>
        <v>#REF!</v>
      </c>
      <c r="B93" s="474"/>
      <c r="C93" s="473"/>
      <c r="D93" s="316" t="str">
        <f ca="1">IF(ISERROR(OFFSET('HARGA SATUAN'!$D$6,MATCH(RAB!C93,'HARGA SATUAN'!$C$7:$C$1492,0),0)),"",OFFSET('HARGA SATUAN'!$D$6,MATCH(RAB!C93,'HARGA SATUAN'!$C$7:$C$1492,0),0))</f>
        <v/>
      </c>
      <c r="E93" s="317" t="str">
        <f ca="1">IF(B93="+","Unit",IF(ISERROR(OFFSET('HARGA SATUAN'!$E$6,MATCH(RAB!C93,'HARGA SATUAN'!$C$7:$C$1492,0),0)),"",OFFSET('HARGA SATUAN'!$E$6,MATCH(RAB!C93,'HARGA SATUAN'!$C$7:$C$1492,0),0)))</f>
        <v/>
      </c>
      <c r="F93" s="478"/>
      <c r="G93" s="318">
        <f ca="1">IF(ISERROR(OFFSET('HARGA SATUAN'!$I$6,MATCH(RAB!C93,'HARGA SATUAN'!$C$7:$C$1492,0),0)),0,OFFSET('HARGA SATUAN'!$I$6,MATCH(RAB!C93,'HARGA SATUAN'!$C$7:$C$1492,0),0))</f>
        <v>0</v>
      </c>
      <c r="H93" s="319">
        <f t="shared" ca="1" si="7"/>
        <v>0</v>
      </c>
      <c r="I93" s="319">
        <f t="shared" ca="1" si="8"/>
        <v>0</v>
      </c>
      <c r="J93" s="319">
        <f t="shared" ca="1" si="9"/>
        <v>0</v>
      </c>
      <c r="K93" s="320">
        <f t="shared" ca="1" si="10"/>
        <v>0</v>
      </c>
      <c r="L93" s="325"/>
      <c r="M93" s="325"/>
      <c r="N93" s="325"/>
      <c r="O93" s="321"/>
      <c r="P93" s="321"/>
      <c r="Q93" s="302"/>
      <c r="R93" s="294"/>
      <c r="S93" s="322"/>
      <c r="T93" s="299"/>
      <c r="U93" s="299"/>
      <c r="V93" s="299"/>
    </row>
    <row r="94" spans="1:22" s="326" customFormat="1" ht="15">
      <c r="A94" s="294" t="str">
        <f t="shared" ref="A94" si="34">IF(AND(C94=0,C95=0,C96=0),"BLANKS",1)</f>
        <v>BLANKS</v>
      </c>
      <c r="B94" s="465"/>
      <c r="C94" s="466"/>
      <c r="D94" s="316" t="str">
        <f ca="1">IF(ISERROR(OFFSET('HARGA SATUAN'!$D$6,MATCH(RAB!C94,'HARGA SATUAN'!$C$7:$C$1492,0),0)),"",OFFSET('HARGA SATUAN'!$D$6,MATCH(RAB!C94,'HARGA SATUAN'!$C$7:$C$1492,0),0))</f>
        <v/>
      </c>
      <c r="E94" s="317" t="str">
        <f ca="1">IF(B94="+","Unit",IF(ISERROR(OFFSET('HARGA SATUAN'!$E$6,MATCH(RAB!C94,'HARGA SATUAN'!$C$7:$C$1492,0),0)),"",OFFSET('HARGA SATUAN'!$E$6,MATCH(RAB!C94,'HARGA SATUAN'!$C$7:$C$1492,0),0)))</f>
        <v/>
      </c>
      <c r="F94" s="444"/>
      <c r="G94" s="318">
        <f ca="1">IF(ISERROR(OFFSET('HARGA SATUAN'!$I$6,MATCH(RAB!C94,'HARGA SATUAN'!$C$7:$C$1492,0),0)),0,OFFSET('HARGA SATUAN'!$I$6,MATCH(RAB!C94,'HARGA SATUAN'!$C$7:$C$1492,0),0))</f>
        <v>0</v>
      </c>
      <c r="H94" s="319">
        <f t="shared" ref="H94:H96" ca="1" si="35">IF(OR(D94="MDU",D94="MDU-KD"),(IF($O$3="RAB NON MDU","PLN KD",G94*F94)),0)</f>
        <v>0</v>
      </c>
      <c r="I94" s="319">
        <f t="shared" ref="I94:I96" ca="1" si="36">IF(D94="HDW",G94*F94,0)</f>
        <v>0</v>
      </c>
      <c r="J94" s="319">
        <f t="shared" ref="J94:J96" ca="1" si="37">IF(D94="JASA",G94*F94,0)</f>
        <v>0</v>
      </c>
      <c r="K94" s="320">
        <f t="shared" ref="K94:K96" ca="1" si="38">SUM(H94:J94)</f>
        <v>0</v>
      </c>
      <c r="L94" s="325"/>
      <c r="M94" s="325"/>
      <c r="N94" s="325"/>
      <c r="O94" s="321"/>
      <c r="P94" s="321"/>
      <c r="Q94" s="302"/>
      <c r="R94" s="294"/>
      <c r="S94" s="322"/>
      <c r="T94" s="299"/>
      <c r="U94" s="299"/>
      <c r="V94" s="299"/>
    </row>
    <row r="95" spans="1:22" s="326" customFormat="1" ht="15">
      <c r="A95" s="294" t="e">
        <f>IF(AND(C95=0,C96=0,#REF!=0),"BLANKS",1)</f>
        <v>#REF!</v>
      </c>
      <c r="B95" s="465"/>
      <c r="C95" s="466"/>
      <c r="D95" s="316" t="str">
        <f ca="1">IF(ISERROR(OFFSET('HARGA SATUAN'!$D$6,MATCH(RAB!C95,'HARGA SATUAN'!$C$7:$C$1492,0),0)),"",OFFSET('HARGA SATUAN'!$D$6,MATCH(RAB!C95,'HARGA SATUAN'!$C$7:$C$1492,0),0))</f>
        <v/>
      </c>
      <c r="E95" s="317" t="str">
        <f ca="1">IF(B95="+","Unit",IF(ISERROR(OFFSET('HARGA SATUAN'!$E$6,MATCH(RAB!C95,'HARGA SATUAN'!$C$7:$C$1492,0),0)),"",OFFSET('HARGA SATUAN'!$E$6,MATCH(RAB!C95,'HARGA SATUAN'!$C$7:$C$1492,0),0)))</f>
        <v/>
      </c>
      <c r="F95" s="444"/>
      <c r="G95" s="318">
        <f ca="1">IF(ISERROR(OFFSET('HARGA SATUAN'!$I$6,MATCH(RAB!C95,'HARGA SATUAN'!$C$7:$C$1492,0),0)),0,OFFSET('HARGA SATUAN'!$I$6,MATCH(RAB!C95,'HARGA SATUAN'!$C$7:$C$1492,0),0))</f>
        <v>0</v>
      </c>
      <c r="H95" s="319">
        <f t="shared" ca="1" si="35"/>
        <v>0</v>
      </c>
      <c r="I95" s="319">
        <f t="shared" ca="1" si="36"/>
        <v>0</v>
      </c>
      <c r="J95" s="319">
        <f t="shared" ca="1" si="37"/>
        <v>0</v>
      </c>
      <c r="K95" s="320">
        <f t="shared" ca="1" si="38"/>
        <v>0</v>
      </c>
      <c r="L95" s="325"/>
      <c r="M95" s="325"/>
      <c r="N95" s="325"/>
      <c r="O95" s="321"/>
      <c r="P95" s="321"/>
      <c r="Q95" s="302"/>
      <c r="R95" s="294"/>
      <c r="S95" s="322"/>
      <c r="T95" s="299"/>
      <c r="U95" s="299"/>
      <c r="V95" s="299"/>
    </row>
    <row r="96" spans="1:22" s="326" customFormat="1" ht="15">
      <c r="A96" s="294" t="e">
        <f>IF(AND(C96=0,#REF!=0,#REF!=0),"BLANKS",1)</f>
        <v>#REF!</v>
      </c>
      <c r="B96" s="465"/>
      <c r="C96" s="466"/>
      <c r="D96" s="316" t="str">
        <f ca="1">IF(ISERROR(OFFSET('HARGA SATUAN'!$D$6,MATCH(RAB!C96,'HARGA SATUAN'!$C$7:$C$1492,0),0)),"",OFFSET('HARGA SATUAN'!$D$6,MATCH(RAB!C96,'HARGA SATUAN'!$C$7:$C$1492,0),0))</f>
        <v/>
      </c>
      <c r="E96" s="317" t="str">
        <f ca="1">IF(B96="+","Unit",IF(ISERROR(OFFSET('HARGA SATUAN'!$E$6,MATCH(RAB!C96,'HARGA SATUAN'!$C$7:$C$1492,0),0)),"",OFFSET('HARGA SATUAN'!$E$6,MATCH(RAB!C96,'HARGA SATUAN'!$C$7:$C$1492,0),0)))</f>
        <v/>
      </c>
      <c r="F96" s="444"/>
      <c r="G96" s="318">
        <f ca="1">IF(ISERROR(OFFSET('HARGA SATUAN'!$I$6,MATCH(RAB!C96,'HARGA SATUAN'!$C$7:$C$1492,0),0)),0,OFFSET('HARGA SATUAN'!$I$6,MATCH(RAB!C96,'HARGA SATUAN'!$C$7:$C$1492,0),0))</f>
        <v>0</v>
      </c>
      <c r="H96" s="319">
        <f t="shared" ca="1" si="35"/>
        <v>0</v>
      </c>
      <c r="I96" s="319">
        <f t="shared" ca="1" si="36"/>
        <v>0</v>
      </c>
      <c r="J96" s="319">
        <f t="shared" ca="1" si="37"/>
        <v>0</v>
      </c>
      <c r="K96" s="320">
        <f t="shared" ca="1" si="38"/>
        <v>0</v>
      </c>
      <c r="L96" s="325"/>
      <c r="M96" s="325"/>
      <c r="N96" s="325"/>
      <c r="O96" s="321"/>
      <c r="P96" s="321"/>
      <c r="Q96" s="302"/>
      <c r="R96" s="294"/>
      <c r="S96" s="322"/>
      <c r="T96" s="299"/>
      <c r="U96" s="299"/>
      <c r="V96" s="299"/>
    </row>
    <row r="97" spans="1:22" s="326" customFormat="1" ht="15">
      <c r="A97" s="294"/>
      <c r="B97" s="465"/>
      <c r="C97" s="466"/>
      <c r="D97" s="316" t="str">
        <f ca="1">IF(ISERROR(OFFSET('HARGA SATUAN'!$D$6,MATCH(RAB!C97,'HARGA SATUAN'!$C$7:$C$1492,0),0)),"",OFFSET('HARGA SATUAN'!$D$6,MATCH(RAB!C97,'HARGA SATUAN'!$C$7:$C$1492,0),0))</f>
        <v/>
      </c>
      <c r="E97" s="317" t="str">
        <f ca="1">IF(B97="+","Unit",IF(ISERROR(OFFSET('HARGA SATUAN'!$E$6,MATCH(RAB!C97,'HARGA SATUAN'!$C$7:$C$1492,0),0)),"",OFFSET('HARGA SATUAN'!$E$6,MATCH(RAB!C97,'HARGA SATUAN'!$C$7:$C$1492,0),0)))</f>
        <v/>
      </c>
      <c r="F97" s="444"/>
      <c r="G97" s="318">
        <f ca="1">IF(ISERROR(OFFSET('HARGA SATUAN'!$I$6,MATCH(RAB!C97,'HARGA SATUAN'!$C$7:$C$1492,0),0)),0,OFFSET('HARGA SATUAN'!$I$6,MATCH(RAB!C97,'HARGA SATUAN'!$C$7:$C$1492,0),0))</f>
        <v>0</v>
      </c>
      <c r="H97" s="319">
        <f t="shared" ca="1" si="4"/>
        <v>0</v>
      </c>
      <c r="I97" s="319">
        <f t="shared" ca="1" si="5"/>
        <v>0</v>
      </c>
      <c r="J97" s="319">
        <f t="shared" ca="1" si="6"/>
        <v>0</v>
      </c>
      <c r="K97" s="320">
        <f t="shared" ca="1" si="3"/>
        <v>0</v>
      </c>
      <c r="L97" s="325"/>
      <c r="M97" s="325"/>
      <c r="N97" s="325"/>
      <c r="O97" s="321"/>
      <c r="P97" s="321"/>
      <c r="Q97" s="302"/>
      <c r="R97" s="294"/>
      <c r="S97" s="322"/>
      <c r="T97" s="299"/>
      <c r="U97" s="299"/>
      <c r="V97" s="299"/>
    </row>
    <row r="98" spans="1:22" s="326" customFormat="1" ht="15">
      <c r="A98" s="294" t="s">
        <v>1446</v>
      </c>
      <c r="B98" s="465"/>
      <c r="C98" s="466"/>
      <c r="D98" s="316" t="str">
        <f ca="1">IF(ISERROR(OFFSET('HARGA SATUAN'!$D$6,MATCH(RAB!C98,'HARGA SATUAN'!$C$7:$C$1492,0),0)),"",OFFSET('HARGA SATUAN'!$D$6,MATCH(RAB!C98,'HARGA SATUAN'!$C$7:$C$1492,0),0))</f>
        <v/>
      </c>
      <c r="E98" s="317" t="str">
        <f ca="1">IF(B98="+","Unit",IF(ISERROR(OFFSET('HARGA SATUAN'!$E$6,MATCH(RAB!C98,'HARGA SATUAN'!$C$7:$C$1492,0),0)),"",OFFSET('HARGA SATUAN'!$E$6,MATCH(RAB!C98,'HARGA SATUAN'!$C$7:$C$1492,0),0)))</f>
        <v/>
      </c>
      <c r="F98" s="444"/>
      <c r="G98" s="318">
        <f ca="1">IF(ISERROR(OFFSET('HARGA SATUAN'!$I$6,MATCH(RAB!C98,'HARGA SATUAN'!$C$7:$C$1492,0),0)),0,OFFSET('HARGA SATUAN'!$I$6,MATCH(RAB!C98,'HARGA SATUAN'!$C$7:$C$1492,0),0))</f>
        <v>0</v>
      </c>
      <c r="H98" s="319">
        <f t="shared" ref="H98:H135" ca="1" si="39">IF(OR(D98="MDU",D98="MDU-KD"),(IF($O$3="RAB NON MDU","PLN KD",G98*F98)),0)</f>
        <v>0</v>
      </c>
      <c r="I98" s="319">
        <f t="shared" ref="I98:I135" ca="1" si="40">IF(D98="HDW",G98*F98,0)</f>
        <v>0</v>
      </c>
      <c r="J98" s="319">
        <f t="shared" ref="J98:J135" ca="1" si="41">IF(D98="JASA",G98*F98,0)</f>
        <v>0</v>
      </c>
      <c r="K98" s="320">
        <f t="shared" ref="K98:K135" ca="1" si="42">SUM(H98:J98)</f>
        <v>0</v>
      </c>
      <c r="L98" s="325"/>
      <c r="M98" s="325"/>
      <c r="N98" s="325"/>
      <c r="O98" s="321"/>
      <c r="P98" s="321"/>
      <c r="Q98" s="302"/>
      <c r="R98" s="294"/>
      <c r="S98" s="322"/>
      <c r="T98" s="299"/>
      <c r="U98" s="299"/>
      <c r="V98" s="299"/>
    </row>
    <row r="99" spans="1:22" s="326" customFormat="1" ht="15">
      <c r="A99" s="294" t="e">
        <f>IF(AND(C99=0,#REF!=0,#REF!=0),"BLANKS",1)</f>
        <v>#REF!</v>
      </c>
      <c r="B99" s="465"/>
      <c r="C99" s="466"/>
      <c r="D99" s="316" t="str">
        <f ca="1">IF(ISERROR(OFFSET('HARGA SATUAN'!$D$6,MATCH(RAB!C99,'HARGA SATUAN'!$C$7:$C$1492,0),0)),"",OFFSET('HARGA SATUAN'!$D$6,MATCH(RAB!C99,'HARGA SATUAN'!$C$7:$C$1492,0),0))</f>
        <v/>
      </c>
      <c r="E99" s="317" t="str">
        <f ca="1">IF(B99="+","Unit",IF(ISERROR(OFFSET('HARGA SATUAN'!$E$6,MATCH(RAB!C99,'HARGA SATUAN'!$C$7:$C$1492,0),0)),"",OFFSET('HARGA SATUAN'!$E$6,MATCH(RAB!C99,'HARGA SATUAN'!$C$7:$C$1492,0),0)))</f>
        <v/>
      </c>
      <c r="F99" s="444"/>
      <c r="G99" s="318">
        <f ca="1">IF(ISERROR(OFFSET('HARGA SATUAN'!$I$6,MATCH(RAB!C99,'HARGA SATUAN'!$C$7:$C$1492,0),0)),0,OFFSET('HARGA SATUAN'!$I$6,MATCH(RAB!C99,'HARGA SATUAN'!$C$7:$C$1492,0),0))</f>
        <v>0</v>
      </c>
      <c r="H99" s="319">
        <f t="shared" ca="1" si="39"/>
        <v>0</v>
      </c>
      <c r="I99" s="319">
        <f t="shared" ca="1" si="40"/>
        <v>0</v>
      </c>
      <c r="J99" s="319">
        <f t="shared" ca="1" si="41"/>
        <v>0</v>
      </c>
      <c r="K99" s="320">
        <f t="shared" ca="1" si="42"/>
        <v>0</v>
      </c>
      <c r="L99" s="325"/>
      <c r="M99" s="325"/>
      <c r="N99" s="325"/>
      <c r="O99" s="321"/>
      <c r="P99" s="321"/>
      <c r="Q99" s="302"/>
      <c r="R99" s="294"/>
      <c r="S99" s="322"/>
      <c r="T99" s="299"/>
      <c r="U99" s="299"/>
      <c r="V99" s="299"/>
    </row>
    <row r="100" spans="1:22" s="326" customFormat="1" ht="15">
      <c r="A100" s="294" t="s">
        <v>1446</v>
      </c>
      <c r="B100" s="465"/>
      <c r="C100" s="466"/>
      <c r="D100" s="316" t="str">
        <f ca="1">IF(ISERROR(OFFSET('HARGA SATUAN'!$D$6,MATCH(RAB!C100,'HARGA SATUAN'!$C$7:$C$1492,0),0)),"",OFFSET('HARGA SATUAN'!$D$6,MATCH(RAB!C100,'HARGA SATUAN'!$C$7:$C$1492,0),0))</f>
        <v/>
      </c>
      <c r="E100" s="317" t="str">
        <f ca="1">IF(B100="+","Unit",IF(ISERROR(OFFSET('HARGA SATUAN'!$E$6,MATCH(RAB!C100,'HARGA SATUAN'!$C$7:$C$1492,0),0)),"",OFFSET('HARGA SATUAN'!$E$6,MATCH(RAB!C100,'HARGA SATUAN'!$C$7:$C$1492,0),0)))</f>
        <v/>
      </c>
      <c r="F100" s="444"/>
      <c r="G100" s="318">
        <f ca="1">IF(ISERROR(OFFSET('HARGA SATUAN'!$I$6,MATCH(RAB!C100,'HARGA SATUAN'!$C$7:$C$1492,0),0)),0,OFFSET('HARGA SATUAN'!$I$6,MATCH(RAB!C100,'HARGA SATUAN'!$C$7:$C$1492,0),0))</f>
        <v>0</v>
      </c>
      <c r="H100" s="319">
        <f t="shared" ca="1" si="39"/>
        <v>0</v>
      </c>
      <c r="I100" s="319">
        <f t="shared" ca="1" si="40"/>
        <v>0</v>
      </c>
      <c r="J100" s="319">
        <f t="shared" ca="1" si="41"/>
        <v>0</v>
      </c>
      <c r="K100" s="320">
        <f t="shared" ca="1" si="42"/>
        <v>0</v>
      </c>
      <c r="L100" s="325"/>
      <c r="M100" s="325"/>
      <c r="N100" s="325"/>
      <c r="O100" s="321"/>
      <c r="P100" s="321"/>
      <c r="Q100" s="302"/>
      <c r="R100" s="294"/>
      <c r="S100" s="322"/>
      <c r="T100" s="299"/>
      <c r="U100" s="299"/>
      <c r="V100" s="299"/>
    </row>
    <row r="101" spans="1:22" s="326" customFormat="1" ht="15">
      <c r="A101" s="294" t="e">
        <f>IF(AND(C101=0,#REF!=0,#REF!=0),"BLANKS",1)</f>
        <v>#REF!</v>
      </c>
      <c r="B101" s="465"/>
      <c r="C101" s="466"/>
      <c r="D101" s="316" t="str">
        <f ca="1">IF(ISERROR(OFFSET('HARGA SATUAN'!$D$6,MATCH(RAB!C101,'HARGA SATUAN'!$C$7:$C$1492,0),0)),"",OFFSET('HARGA SATUAN'!$D$6,MATCH(RAB!C101,'HARGA SATUAN'!$C$7:$C$1492,0),0))</f>
        <v/>
      </c>
      <c r="E101" s="317" t="str">
        <f ca="1">IF(B101="+","Unit",IF(ISERROR(OFFSET('HARGA SATUAN'!$E$6,MATCH(RAB!C101,'HARGA SATUAN'!$C$7:$C$1492,0),0)),"",OFFSET('HARGA SATUAN'!$E$6,MATCH(RAB!C101,'HARGA SATUAN'!$C$7:$C$1492,0),0)))</f>
        <v/>
      </c>
      <c r="F101" s="444"/>
      <c r="G101" s="318">
        <f ca="1">IF(ISERROR(OFFSET('HARGA SATUAN'!$I$6,MATCH(RAB!C101,'HARGA SATUAN'!$C$7:$C$1492,0),0)),0,OFFSET('HARGA SATUAN'!$I$6,MATCH(RAB!C101,'HARGA SATUAN'!$C$7:$C$1492,0),0))</f>
        <v>0</v>
      </c>
      <c r="H101" s="319">
        <f t="shared" ca="1" si="39"/>
        <v>0</v>
      </c>
      <c r="I101" s="319">
        <f t="shared" ca="1" si="40"/>
        <v>0</v>
      </c>
      <c r="J101" s="319">
        <f t="shared" ca="1" si="41"/>
        <v>0</v>
      </c>
      <c r="K101" s="320">
        <f t="shared" ca="1" si="42"/>
        <v>0</v>
      </c>
      <c r="L101" s="325"/>
      <c r="M101" s="325"/>
      <c r="N101" s="325"/>
      <c r="O101" s="321"/>
      <c r="P101" s="321"/>
      <c r="Q101" s="302"/>
      <c r="R101" s="294"/>
      <c r="S101" s="322"/>
      <c r="T101" s="299"/>
      <c r="U101" s="299"/>
      <c r="V101" s="299"/>
    </row>
    <row r="102" spans="1:22" s="326" customFormat="1" ht="15">
      <c r="A102" s="294"/>
      <c r="B102" s="465"/>
      <c r="C102" s="466"/>
      <c r="D102" s="316" t="str">
        <f ca="1">IF(ISERROR(OFFSET('HARGA SATUAN'!$D$6,MATCH(RAB!C102,'HARGA SATUAN'!$C$7:$C$1492,0),0)),"",OFFSET('HARGA SATUAN'!$D$6,MATCH(RAB!C102,'HARGA SATUAN'!$C$7:$C$1492,0),0))</f>
        <v/>
      </c>
      <c r="E102" s="317"/>
      <c r="F102" s="444"/>
      <c r="G102" s="318"/>
      <c r="H102" s="319"/>
      <c r="I102" s="319"/>
      <c r="J102" s="319"/>
      <c r="K102" s="320"/>
      <c r="L102" s="325"/>
      <c r="M102" s="325"/>
      <c r="N102" s="325"/>
      <c r="O102" s="321"/>
      <c r="P102" s="321"/>
      <c r="Q102" s="302"/>
      <c r="R102" s="294"/>
      <c r="S102" s="322"/>
      <c r="T102" s="299"/>
      <c r="U102" s="299"/>
      <c r="V102" s="299"/>
    </row>
    <row r="103" spans="1:22" s="326" customFormat="1" ht="15">
      <c r="A103" s="294" t="e">
        <f>IF(AND(#REF!=0,#REF!=0,#REF!=0),"BLANKS",1)</f>
        <v>#REF!</v>
      </c>
      <c r="B103" s="465"/>
      <c r="C103" s="466"/>
      <c r="D103" s="316" t="str">
        <f ca="1">IF(ISERROR(OFFSET('HARGA SATUAN'!$D$6,MATCH(RAB!C103,'HARGA SATUAN'!$C$7:$C$1492,0),0)),"",OFFSET('HARGA SATUAN'!$D$6,MATCH(RAB!C103,'HARGA SATUAN'!$C$7:$C$1492,0),0))</f>
        <v/>
      </c>
      <c r="E103" s="317" t="str">
        <f ca="1">IF(B103="+","Unit",IF(ISERROR(OFFSET('HARGA SATUAN'!$E$6,MATCH(RAB!C103,'HARGA SATUAN'!$C$7:$C$1492,0),0)),"",OFFSET('HARGA SATUAN'!$E$6,MATCH(RAB!C103,'HARGA SATUAN'!$C$7:$C$1492,0),0)))</f>
        <v/>
      </c>
      <c r="F103" s="444"/>
      <c r="G103" s="318">
        <f ca="1">IF(ISERROR(OFFSET('HARGA SATUAN'!$I$6,MATCH(RAB!C103,'HARGA SATUAN'!$C$7:$C$1492,0),0)),0,OFFSET('HARGA SATUAN'!$I$6,MATCH(RAB!C103,'HARGA SATUAN'!$C$7:$C$1492,0),0))</f>
        <v>0</v>
      </c>
      <c r="H103" s="319">
        <f t="shared" ca="1" si="39"/>
        <v>0</v>
      </c>
      <c r="I103" s="319">
        <f t="shared" ca="1" si="40"/>
        <v>0</v>
      </c>
      <c r="J103" s="319">
        <f t="shared" ca="1" si="41"/>
        <v>0</v>
      </c>
      <c r="K103" s="320">
        <f t="shared" ca="1" si="42"/>
        <v>0</v>
      </c>
      <c r="L103" s="325"/>
      <c r="M103" s="325"/>
      <c r="N103" s="325"/>
      <c r="O103" s="321"/>
      <c r="P103" s="321"/>
      <c r="Q103" s="302"/>
      <c r="R103" s="294"/>
      <c r="S103" s="322"/>
      <c r="T103" s="299"/>
      <c r="U103" s="299"/>
      <c r="V103" s="299"/>
    </row>
    <row r="104" spans="1:22" s="326" customFormat="1" ht="15">
      <c r="A104" s="294" t="e">
        <f>IF(AND(#REF!=0,#REF!=0,#REF!=0),"BLANKS",1)</f>
        <v>#REF!</v>
      </c>
      <c r="B104" s="465"/>
      <c r="C104" s="466"/>
      <c r="D104" s="316" t="str">
        <f ca="1">IF(ISERROR(OFFSET('HARGA SATUAN'!$D$6,MATCH(RAB!C104,'HARGA SATUAN'!$C$7:$C$1492,0),0)),"",OFFSET('HARGA SATUAN'!$D$6,MATCH(RAB!C104,'HARGA SATUAN'!$C$7:$C$1492,0),0))</f>
        <v/>
      </c>
      <c r="E104" s="317" t="str">
        <f ca="1">IF(B104="+","Unit",IF(ISERROR(OFFSET('HARGA SATUAN'!$E$6,MATCH(RAB!C104,'HARGA SATUAN'!$C$7:$C$1492,0),0)),"",OFFSET('HARGA SATUAN'!$E$6,MATCH(RAB!C104,'HARGA SATUAN'!$C$7:$C$1492,0),0)))</f>
        <v/>
      </c>
      <c r="F104" s="444"/>
      <c r="G104" s="318">
        <f ca="1">IF(ISERROR(OFFSET('HARGA SATUAN'!$I$6,MATCH(RAB!C104,'HARGA SATUAN'!$C$7:$C$1492,0),0)),0,OFFSET('HARGA SATUAN'!$I$6,MATCH(RAB!C104,'HARGA SATUAN'!$C$7:$C$1492,0),0))</f>
        <v>0</v>
      </c>
      <c r="H104" s="319">
        <f t="shared" ca="1" si="39"/>
        <v>0</v>
      </c>
      <c r="I104" s="319">
        <f t="shared" ca="1" si="40"/>
        <v>0</v>
      </c>
      <c r="J104" s="319">
        <f t="shared" ca="1" si="41"/>
        <v>0</v>
      </c>
      <c r="K104" s="320">
        <f t="shared" ca="1" si="42"/>
        <v>0</v>
      </c>
      <c r="L104" s="325"/>
      <c r="M104" s="325"/>
      <c r="N104" s="325"/>
      <c r="O104" s="321"/>
      <c r="P104" s="321"/>
      <c r="Q104" s="302"/>
      <c r="R104" s="294"/>
      <c r="S104" s="322"/>
      <c r="T104" s="299"/>
      <c r="U104" s="299"/>
      <c r="V104" s="299"/>
    </row>
    <row r="105" spans="1:22" s="326" customFormat="1" ht="15">
      <c r="A105" s="294"/>
      <c r="B105" s="465"/>
      <c r="C105" s="466"/>
      <c r="D105" s="316" t="str">
        <f ca="1">IF(ISERROR(OFFSET('HARGA SATUAN'!$D$6,MATCH(RAB!C105,'HARGA SATUAN'!$C$7:$C$1492,0),0)),"",OFFSET('HARGA SATUAN'!$D$6,MATCH(RAB!C105,'HARGA SATUAN'!$C$7:$C$1492,0),0))</f>
        <v/>
      </c>
      <c r="E105" s="317" t="str">
        <f ca="1">IF(B105="+","Unit",IF(ISERROR(OFFSET('HARGA SATUAN'!$E$6,MATCH(RAB!C105,'HARGA SATUAN'!$C$7:$C$1492,0),0)),"",OFFSET('HARGA SATUAN'!$E$6,MATCH(RAB!C105,'HARGA SATUAN'!$C$7:$C$1492,0),0)))</f>
        <v/>
      </c>
      <c r="F105" s="444"/>
      <c r="G105" s="318">
        <f ca="1">IF(ISERROR(OFFSET('HARGA SATUAN'!$I$6,MATCH(RAB!C105,'HARGA SATUAN'!$C$7:$C$1492,0),0)),0,OFFSET('HARGA SATUAN'!$I$6,MATCH(RAB!C105,'HARGA SATUAN'!$C$7:$C$1492,0),0))</f>
        <v>0</v>
      </c>
      <c r="H105" s="319">
        <f t="shared" ca="1" si="39"/>
        <v>0</v>
      </c>
      <c r="I105" s="319">
        <f t="shared" ca="1" si="40"/>
        <v>0</v>
      </c>
      <c r="J105" s="319">
        <f t="shared" ca="1" si="41"/>
        <v>0</v>
      </c>
      <c r="K105" s="320">
        <f t="shared" ca="1" si="42"/>
        <v>0</v>
      </c>
      <c r="L105" s="325"/>
      <c r="M105" s="325"/>
      <c r="N105" s="325"/>
      <c r="O105" s="321"/>
      <c r="P105" s="321"/>
      <c r="Q105" s="302"/>
      <c r="R105" s="294"/>
      <c r="S105" s="322"/>
      <c r="T105" s="299"/>
      <c r="U105" s="299"/>
      <c r="V105" s="299"/>
    </row>
    <row r="106" spans="1:22" s="326" customFormat="1" ht="15">
      <c r="A106" s="294">
        <f>IF(AND(C136=0,C137=0,C138=0),"BLANKS",1)</f>
        <v>1</v>
      </c>
      <c r="B106" s="465"/>
      <c r="C106" s="466"/>
      <c r="D106" s="316" t="str">
        <f ca="1">IF(ISERROR(OFFSET('HARGA SATUAN'!$D$6,MATCH(RAB!C106,'HARGA SATUAN'!$C$7:$C$1492,0),0)),"",OFFSET('HARGA SATUAN'!$D$6,MATCH(RAB!C106,'HARGA SATUAN'!$C$7:$C$1492,0),0))</f>
        <v/>
      </c>
      <c r="E106" s="317" t="str">
        <f ca="1">IF(B106="+","Unit",IF(ISERROR(OFFSET('HARGA SATUAN'!$E$6,MATCH(RAB!C106,'HARGA SATUAN'!$C$7:$C$1492,0),0)),"",OFFSET('HARGA SATUAN'!$E$6,MATCH(RAB!C106,'HARGA SATUAN'!$C$7:$C$1492,0),0)))</f>
        <v/>
      </c>
      <c r="F106" s="444"/>
      <c r="G106" s="318">
        <f ca="1">IF(ISERROR(OFFSET('HARGA SATUAN'!$I$6,MATCH(RAB!C106,'HARGA SATUAN'!$C$7:$C$1492,0),0)),0,OFFSET('HARGA SATUAN'!$I$6,MATCH(RAB!C106,'HARGA SATUAN'!$C$7:$C$1492,0),0))</f>
        <v>0</v>
      </c>
      <c r="H106" s="319">
        <f t="shared" ca="1" si="39"/>
        <v>0</v>
      </c>
      <c r="I106" s="319">
        <f t="shared" ca="1" si="40"/>
        <v>0</v>
      </c>
      <c r="J106" s="319">
        <f t="shared" ca="1" si="41"/>
        <v>0</v>
      </c>
      <c r="K106" s="320">
        <f t="shared" ca="1" si="42"/>
        <v>0</v>
      </c>
      <c r="L106" s="325"/>
      <c r="M106" s="325"/>
      <c r="N106" s="325"/>
      <c r="O106" s="302"/>
      <c r="P106" s="302"/>
      <c r="Q106" s="302"/>
      <c r="R106" s="294"/>
      <c r="S106" s="322"/>
      <c r="T106" s="299"/>
      <c r="U106" s="299"/>
      <c r="V106" s="299"/>
    </row>
    <row r="107" spans="1:22" s="326" customFormat="1" ht="15">
      <c r="A107" s="294">
        <f>IF(AND(C137=0,C138=0,C139=0),"BLANKS",1)</f>
        <v>1</v>
      </c>
      <c r="B107" s="465"/>
      <c r="C107" s="466"/>
      <c r="D107" s="316" t="str">
        <f ca="1">IF(ISERROR(OFFSET('HARGA SATUAN'!$D$6,MATCH(RAB!C107,'HARGA SATUAN'!$C$7:$C$1492,0),0)),"",OFFSET('HARGA SATUAN'!$D$6,MATCH(RAB!C107,'HARGA SATUAN'!$C$7:$C$1492,0),0))</f>
        <v/>
      </c>
      <c r="E107" s="317" t="str">
        <f ca="1">IF(B107="+","Unit",IF(ISERROR(OFFSET('HARGA SATUAN'!$E$6,MATCH(RAB!C107,'HARGA SATUAN'!$C$7:$C$1492,0),0)),"",OFFSET('HARGA SATUAN'!$E$6,MATCH(RAB!C107,'HARGA SATUAN'!$C$7:$C$1492,0),0)))</f>
        <v/>
      </c>
      <c r="F107" s="328"/>
      <c r="G107" s="318">
        <f ca="1">IF(ISERROR(OFFSET('HARGA SATUAN'!$I$6,MATCH(RAB!C107,'HARGA SATUAN'!$C$7:$C$1492,0),0)),0,OFFSET('HARGA SATUAN'!$I$6,MATCH(RAB!C107,'HARGA SATUAN'!$C$7:$C$1492,0),0))</f>
        <v>0</v>
      </c>
      <c r="H107" s="319">
        <f t="shared" ca="1" si="39"/>
        <v>0</v>
      </c>
      <c r="I107" s="319">
        <f t="shared" ca="1" si="40"/>
        <v>0</v>
      </c>
      <c r="J107" s="319">
        <f t="shared" ca="1" si="41"/>
        <v>0</v>
      </c>
      <c r="K107" s="320">
        <f t="shared" ca="1" si="42"/>
        <v>0</v>
      </c>
      <c r="L107" s="325"/>
      <c r="M107" s="325"/>
      <c r="N107" s="325"/>
      <c r="O107" s="302"/>
      <c r="P107" s="302"/>
      <c r="Q107" s="302"/>
      <c r="R107" s="294"/>
      <c r="S107" s="322"/>
      <c r="T107" s="299"/>
      <c r="U107" s="299"/>
      <c r="V107" s="299"/>
    </row>
    <row r="108" spans="1:22" s="326" customFormat="1" ht="15">
      <c r="A108" s="294">
        <f>IF(AND(C138=0,C139=0,C140=0),"BLANKS",1)</f>
        <v>1</v>
      </c>
      <c r="B108" s="331"/>
      <c r="C108" s="332"/>
      <c r="D108" s="316" t="str">
        <f ca="1">IF(ISERROR(OFFSET('HARGA SATUAN'!$D$6,MATCH(RAB!C108,'HARGA SATUAN'!$C$7:$C$1492,0),0)),"",OFFSET('HARGA SATUAN'!$D$6,MATCH(RAB!C108,'HARGA SATUAN'!$C$7:$C$1492,0),0))</f>
        <v/>
      </c>
      <c r="E108" s="317" t="str">
        <f ca="1">IF(B108="+","Unit",IF(ISERROR(OFFSET('HARGA SATUAN'!$E$6,MATCH(RAB!C108,'HARGA SATUAN'!$C$7:$C$1492,0),0)),"",OFFSET('HARGA SATUAN'!$E$6,MATCH(RAB!C108,'HARGA SATUAN'!$C$7:$C$1492,0),0)))</f>
        <v/>
      </c>
      <c r="F108" s="328"/>
      <c r="G108" s="318">
        <f ca="1">IF(ISERROR(OFFSET('HARGA SATUAN'!$I$6,MATCH(RAB!C108,'HARGA SATUAN'!$C$7:$C$1492,0),0)),0,OFFSET('HARGA SATUAN'!$I$6,MATCH(RAB!C108,'HARGA SATUAN'!$C$7:$C$1492,0),0))</f>
        <v>0</v>
      </c>
      <c r="H108" s="319">
        <f t="shared" ca="1" si="39"/>
        <v>0</v>
      </c>
      <c r="I108" s="319">
        <f t="shared" ca="1" si="40"/>
        <v>0</v>
      </c>
      <c r="J108" s="319">
        <f t="shared" ca="1" si="41"/>
        <v>0</v>
      </c>
      <c r="K108" s="320">
        <f t="shared" ca="1" si="42"/>
        <v>0</v>
      </c>
      <c r="L108" s="325"/>
      <c r="M108" s="325"/>
      <c r="N108" s="325"/>
      <c r="O108" s="302"/>
      <c r="P108" s="302"/>
      <c r="Q108" s="302"/>
      <c r="R108" s="302"/>
      <c r="S108" s="299"/>
      <c r="T108" s="299"/>
      <c r="U108" s="299"/>
      <c r="V108" s="299"/>
    </row>
    <row r="109" spans="1:22" s="326" customFormat="1" ht="15" customHeight="1">
      <c r="A109" s="294"/>
      <c r="B109" s="331"/>
      <c r="C109" s="334"/>
      <c r="D109" s="316" t="str">
        <f ca="1">IF(ISERROR(OFFSET('HARGA SATUAN'!$D$6,MATCH(RAB!C109,'HARGA SATUAN'!$C$7:$C$1492,0),0)),"",OFFSET('HARGA SATUAN'!$D$6,MATCH(RAB!C109,'HARGA SATUAN'!$C$7:$C$1492,0),0))</f>
        <v/>
      </c>
      <c r="E109" s="317" t="str">
        <f ca="1">IF(B109="+","Unit",IF(ISERROR(OFFSET('HARGA SATUAN'!$E$6,MATCH(RAB!C109,'HARGA SATUAN'!$C$7:$C$1492,0),0)),"",OFFSET('HARGA SATUAN'!$E$6,MATCH(RAB!C109,'HARGA SATUAN'!$C$7:$C$1492,0),0)))</f>
        <v/>
      </c>
      <c r="F109" s="328"/>
      <c r="G109" s="318">
        <f ca="1">IF(ISERROR(OFFSET('HARGA SATUAN'!$I$6,MATCH(RAB!C109,'HARGA SATUAN'!$C$7:$C$1492,0),0)),0,OFFSET('HARGA SATUAN'!$I$6,MATCH(RAB!C109,'HARGA SATUAN'!$C$7:$C$1492,0),0))</f>
        <v>0</v>
      </c>
      <c r="H109" s="319">
        <f t="shared" ca="1" si="39"/>
        <v>0</v>
      </c>
      <c r="I109" s="319">
        <f t="shared" ca="1" si="40"/>
        <v>0</v>
      </c>
      <c r="J109" s="319">
        <f t="shared" ca="1" si="41"/>
        <v>0</v>
      </c>
      <c r="K109" s="320">
        <f t="shared" ca="1" si="42"/>
        <v>0</v>
      </c>
      <c r="L109" s="300"/>
      <c r="M109" s="325"/>
      <c r="N109" s="325"/>
      <c r="O109" s="302"/>
      <c r="P109" s="302"/>
      <c r="Q109" s="302"/>
      <c r="R109" s="302"/>
      <c r="S109" s="302"/>
    </row>
    <row r="110" spans="1:22" s="323" customFormat="1" ht="15">
      <c r="A110" s="294"/>
      <c r="B110" s="331"/>
      <c r="C110" s="332"/>
      <c r="D110" s="316" t="str">
        <f ca="1">IF(ISERROR(OFFSET('HARGA SATUAN'!$D$6,MATCH(RAB!C110,'HARGA SATUAN'!$C$7:$C$1492,0),0)),"",OFFSET('HARGA SATUAN'!$D$6,MATCH(RAB!C110,'HARGA SATUAN'!$C$7:$C$1492,0),0))</f>
        <v/>
      </c>
      <c r="E110" s="317" t="str">
        <f ca="1">IF(B110="+","Unit",IF(ISERROR(OFFSET('HARGA SATUAN'!$E$6,MATCH(RAB!C110,'HARGA SATUAN'!$C$7:$C$1492,0),0)),"",OFFSET('HARGA SATUAN'!$E$6,MATCH(RAB!C110,'HARGA SATUAN'!$C$7:$C$1492,0),0)))</f>
        <v/>
      </c>
      <c r="F110" s="328"/>
      <c r="G110" s="318">
        <f ca="1">IF(ISERROR(OFFSET('HARGA SATUAN'!$I$6,MATCH(RAB!C110,'HARGA SATUAN'!$C$7:$C$1492,0),0)),0,OFFSET('HARGA SATUAN'!$I$6,MATCH(RAB!C110,'HARGA SATUAN'!$C$7:$C$1492,0),0))</f>
        <v>0</v>
      </c>
      <c r="H110" s="319">
        <f t="shared" ref="H110:H112" ca="1" si="43">IF(OR(D110="MDU",D110="MDU-KD"),(IF($O$3="RAB NON MDU","PLN KD",G110*F110)),0)</f>
        <v>0</v>
      </c>
      <c r="I110" s="319">
        <f t="shared" ref="I110:I112" ca="1" si="44">IF(D110="HDW",G110*F110,0)</f>
        <v>0</v>
      </c>
      <c r="J110" s="319">
        <f t="shared" ref="J110:J112" ca="1" si="45">IF(D110="JASA",G110*F110,0)</f>
        <v>0</v>
      </c>
      <c r="K110" s="320">
        <f t="shared" ref="K110:K112" ca="1" si="46">SUM(H110:J110)</f>
        <v>0</v>
      </c>
      <c r="L110" s="300"/>
      <c r="M110" s="300"/>
      <c r="N110" s="325"/>
      <c r="O110" s="302"/>
      <c r="P110" s="302"/>
      <c r="Q110" s="358"/>
      <c r="R110" s="302"/>
      <c r="S110" s="358"/>
      <c r="T110" s="359"/>
      <c r="U110" s="359"/>
      <c r="V110" s="359"/>
    </row>
    <row r="111" spans="1:22" s="323" customFormat="1" ht="15">
      <c r="A111" s="294"/>
      <c r="B111" s="331"/>
      <c r="C111" s="332"/>
      <c r="D111" s="316" t="str">
        <f ca="1">IF(ISERROR(OFFSET('HARGA SATUAN'!$D$6,MATCH(RAB!C111,'HARGA SATUAN'!$C$7:$C$1492,0),0)),"",OFFSET('HARGA SATUAN'!$D$6,MATCH(RAB!C111,'HARGA SATUAN'!$C$7:$C$1492,0),0))</f>
        <v/>
      </c>
      <c r="E111" s="317" t="str">
        <f ca="1">IF(B111="+","Unit",IF(ISERROR(OFFSET('HARGA SATUAN'!$E$6,MATCH(RAB!C111,'HARGA SATUAN'!$C$7:$C$1492,0),0)),"",OFFSET('HARGA SATUAN'!$E$6,MATCH(RAB!C111,'HARGA SATUAN'!$C$7:$C$1492,0),0)))</f>
        <v/>
      </c>
      <c r="F111" s="328"/>
      <c r="G111" s="318">
        <f ca="1">IF(ISERROR(OFFSET('HARGA SATUAN'!$I$6,MATCH(RAB!C111,'HARGA SATUAN'!$C$7:$C$1492,0),0)),0,OFFSET('HARGA SATUAN'!$I$6,MATCH(RAB!C111,'HARGA SATUAN'!$C$7:$C$1492,0),0))</f>
        <v>0</v>
      </c>
      <c r="H111" s="319">
        <f t="shared" ca="1" si="43"/>
        <v>0</v>
      </c>
      <c r="I111" s="319">
        <f t="shared" ca="1" si="44"/>
        <v>0</v>
      </c>
      <c r="J111" s="319">
        <f t="shared" ca="1" si="45"/>
        <v>0</v>
      </c>
      <c r="K111" s="320">
        <f t="shared" ca="1" si="46"/>
        <v>0</v>
      </c>
      <c r="L111" s="300"/>
      <c r="M111" s="300"/>
      <c r="N111" s="325"/>
      <c r="O111" s="302"/>
      <c r="P111" s="302"/>
      <c r="Q111" s="302"/>
      <c r="R111" s="302"/>
      <c r="S111" s="302"/>
      <c r="T111" s="363"/>
      <c r="U111" s="363"/>
      <c r="V111" s="363"/>
    </row>
    <row r="112" spans="1:22" s="323" customFormat="1" ht="15">
      <c r="A112" s="294"/>
      <c r="B112" s="331"/>
      <c r="C112" s="332"/>
      <c r="D112" s="316" t="str">
        <f ca="1">IF(ISERROR(OFFSET('HARGA SATUAN'!$D$6,MATCH(RAB!C112,'HARGA SATUAN'!$C$7:$C$1492,0),0)),"",OFFSET('HARGA SATUAN'!$D$6,MATCH(RAB!C112,'HARGA SATUAN'!$C$7:$C$1492,0),0))</f>
        <v/>
      </c>
      <c r="E112" s="317" t="str">
        <f ca="1">IF(B112="+","Unit",IF(ISERROR(OFFSET('HARGA SATUAN'!$E$6,MATCH(RAB!C112,'HARGA SATUAN'!$C$7:$C$1492,0),0)),"",OFFSET('HARGA SATUAN'!$E$6,MATCH(RAB!C112,'HARGA SATUAN'!$C$7:$C$1492,0),0)))</f>
        <v/>
      </c>
      <c r="F112" s="328"/>
      <c r="G112" s="318">
        <f ca="1">IF(ISERROR(OFFSET('HARGA SATUAN'!$I$6,MATCH(RAB!C112,'HARGA SATUAN'!$C$7:$C$1492,0),0)),0,OFFSET('HARGA SATUAN'!$I$6,MATCH(RAB!C112,'HARGA SATUAN'!$C$7:$C$1492,0),0))</f>
        <v>0</v>
      </c>
      <c r="H112" s="319">
        <f t="shared" ca="1" si="43"/>
        <v>0</v>
      </c>
      <c r="I112" s="319">
        <f t="shared" ca="1" si="44"/>
        <v>0</v>
      </c>
      <c r="J112" s="319">
        <f t="shared" ca="1" si="45"/>
        <v>0</v>
      </c>
      <c r="K112" s="320">
        <f t="shared" ca="1" si="46"/>
        <v>0</v>
      </c>
      <c r="L112" s="300"/>
      <c r="M112" s="300"/>
      <c r="N112" s="325"/>
      <c r="O112" s="302"/>
      <c r="P112" s="302"/>
      <c r="Q112" s="302"/>
      <c r="R112" s="302"/>
      <c r="S112" s="302"/>
      <c r="T112" s="359"/>
      <c r="U112" s="359"/>
      <c r="V112" s="359"/>
    </row>
    <row r="113" spans="1:22" s="323" customFormat="1" ht="15">
      <c r="A113" s="294"/>
      <c r="B113" s="331"/>
      <c r="C113" s="332"/>
      <c r="D113" s="316" t="str">
        <f ca="1">IF(ISERROR(OFFSET('HARGA SATUAN'!$D$6,MATCH(RAB!C113,'HARGA SATUAN'!$C$7:$C$1492,0),0)),"",OFFSET('HARGA SATUAN'!$D$6,MATCH(RAB!C113,'HARGA SATUAN'!$C$7:$C$1492,0),0))</f>
        <v/>
      </c>
      <c r="E113" s="317" t="str">
        <f ca="1">IF(B113="+","Unit",IF(ISERROR(OFFSET('HARGA SATUAN'!$E$6,MATCH(RAB!C113,'HARGA SATUAN'!$C$7:$C$1492,0),0)),"",OFFSET('HARGA SATUAN'!$E$6,MATCH(RAB!C113,'HARGA SATUAN'!$C$7:$C$1492,0),0)))</f>
        <v/>
      </c>
      <c r="F113" s="328"/>
      <c r="G113" s="318">
        <f ca="1">IF(ISERROR(OFFSET('HARGA SATUAN'!$I$6,MATCH(RAB!C113,'HARGA SATUAN'!$C$7:$C$1492,0),0)),0,OFFSET('HARGA SATUAN'!$I$6,MATCH(RAB!C113,'HARGA SATUAN'!$C$7:$C$1492,0),0))</f>
        <v>0</v>
      </c>
      <c r="H113" s="319">
        <f t="shared" ref="H113" ca="1" si="47">IF(OR(D113="MDU",D113="MDU-KD"),(IF($O$3="RAB NON MDU","PLN KD",G113*F113)),0)</f>
        <v>0</v>
      </c>
      <c r="I113" s="319">
        <f t="shared" ref="I113" ca="1" si="48">IF(D113="HDW",G113*F113,0)</f>
        <v>0</v>
      </c>
      <c r="J113" s="319">
        <f t="shared" ref="J113" ca="1" si="49">IF(D113="JASA",G113*F113,0)</f>
        <v>0</v>
      </c>
      <c r="K113" s="320">
        <f t="shared" ref="K113" ca="1" si="50">SUM(H113:J113)</f>
        <v>0</v>
      </c>
      <c r="L113" s="366"/>
      <c r="M113" s="366"/>
      <c r="N113" s="325"/>
      <c r="O113" s="302"/>
      <c r="P113" s="302"/>
      <c r="Q113" s="302"/>
    </row>
    <row r="114" spans="1:22" s="323" customFormat="1" ht="15">
      <c r="A114" s="294"/>
      <c r="B114" s="331"/>
      <c r="C114" s="332"/>
      <c r="D114" s="316" t="str">
        <f ca="1">IF(ISERROR(OFFSET('HARGA SATUAN'!$D$6,MATCH(RAB!C114,'HARGA SATUAN'!$C$7:$C$1492,0),0)),"",OFFSET('HARGA SATUAN'!$D$6,MATCH(RAB!C114,'HARGA SATUAN'!$C$7:$C$1492,0),0))</f>
        <v/>
      </c>
      <c r="E114" s="317" t="str">
        <f ca="1">IF(B114="+","Unit",IF(ISERROR(OFFSET('HARGA SATUAN'!$E$6,MATCH(RAB!C114,'HARGA SATUAN'!$C$7:$C$1492,0),0)),"",OFFSET('HARGA SATUAN'!$E$6,MATCH(RAB!C114,'HARGA SATUAN'!$C$7:$C$1492,0),0)))</f>
        <v/>
      </c>
      <c r="F114" s="328"/>
      <c r="G114" s="318">
        <f ca="1">IF(ISERROR(OFFSET('HARGA SATUAN'!$I$6,MATCH(RAB!C114,'HARGA SATUAN'!$C$7:$C$1492,0),0)),0,OFFSET('HARGA SATUAN'!$I$6,MATCH(RAB!C114,'HARGA SATUAN'!$C$7:$C$1492,0),0))</f>
        <v>0</v>
      </c>
      <c r="H114" s="319">
        <f t="shared" ca="1" si="39"/>
        <v>0</v>
      </c>
      <c r="I114" s="319">
        <f t="shared" ca="1" si="40"/>
        <v>0</v>
      </c>
      <c r="J114" s="319">
        <f t="shared" ca="1" si="41"/>
        <v>0</v>
      </c>
      <c r="K114" s="320">
        <f t="shared" ca="1" si="42"/>
        <v>0</v>
      </c>
      <c r="L114" s="300"/>
      <c r="M114" s="300"/>
      <c r="N114" s="325"/>
      <c r="O114" s="302"/>
      <c r="P114" s="302"/>
      <c r="Q114" s="358"/>
      <c r="R114" s="302"/>
      <c r="S114" s="358"/>
      <c r="T114" s="359"/>
      <c r="U114" s="359"/>
      <c r="V114" s="359"/>
    </row>
    <row r="115" spans="1:22" s="323" customFormat="1" ht="15">
      <c r="A115" s="294"/>
      <c r="B115" s="331"/>
      <c r="C115" s="109"/>
      <c r="D115" s="316" t="str">
        <f ca="1">IF(ISERROR(OFFSET('HARGA SATUAN'!$D$6,MATCH(RAB!C115,'HARGA SATUAN'!$C$7:$C$1492,0),0)),"",OFFSET('HARGA SATUAN'!$D$6,MATCH(RAB!C115,'HARGA SATUAN'!$C$7:$C$1492,0),0))</f>
        <v/>
      </c>
      <c r="E115" s="317" t="str">
        <f ca="1">IF(B115="+","Unit",IF(ISERROR(OFFSET('HARGA SATUAN'!$E$6,MATCH(RAB!C115,'HARGA SATUAN'!$C$7:$C$1492,0),0)),"",OFFSET('HARGA SATUAN'!$E$6,MATCH(RAB!C115,'HARGA SATUAN'!$C$7:$C$1492,0),0)))</f>
        <v/>
      </c>
      <c r="F115" s="328"/>
      <c r="G115" s="318">
        <f ca="1">IF(ISERROR(OFFSET('HARGA SATUAN'!$I$6,MATCH(RAB!C115,'HARGA SATUAN'!$C$7:$C$1492,0),0)),0,OFFSET('HARGA SATUAN'!$I$6,MATCH(RAB!C115,'HARGA SATUAN'!$C$7:$C$1492,0),0))</f>
        <v>0</v>
      </c>
      <c r="H115" s="319">
        <f t="shared" ca="1" si="39"/>
        <v>0</v>
      </c>
      <c r="I115" s="319">
        <f t="shared" ca="1" si="40"/>
        <v>0</v>
      </c>
      <c r="J115" s="319">
        <f t="shared" ca="1" si="41"/>
        <v>0</v>
      </c>
      <c r="K115" s="320">
        <f t="shared" ca="1" si="42"/>
        <v>0</v>
      </c>
      <c r="L115" s="300"/>
      <c r="M115" s="300"/>
      <c r="N115" s="325"/>
      <c r="O115" s="302"/>
      <c r="P115" s="302"/>
      <c r="Q115" s="302"/>
      <c r="R115" s="302"/>
      <c r="S115" s="302"/>
      <c r="T115" s="363"/>
      <c r="U115" s="363"/>
      <c r="V115" s="363"/>
    </row>
    <row r="116" spans="1:22" s="323" customFormat="1" ht="15">
      <c r="A116" s="294"/>
      <c r="B116" s="333"/>
      <c r="C116" s="334"/>
      <c r="D116" s="316" t="str">
        <f ca="1">IF(ISERROR(OFFSET('HARGA SATUAN'!$D$6,MATCH(RAB!C116,'HARGA SATUAN'!$C$7:$C$1492,0),0)),"",OFFSET('HARGA SATUAN'!$D$6,MATCH(RAB!C116,'HARGA SATUAN'!$C$7:$C$1492,0),0))</f>
        <v/>
      </c>
      <c r="E116" s="317" t="str">
        <f ca="1">IF(B116="+","Unit",IF(ISERROR(OFFSET('HARGA SATUAN'!$E$6,MATCH(RAB!C116,'HARGA SATUAN'!$C$7:$C$1492,0),0)),"",OFFSET('HARGA SATUAN'!$E$6,MATCH(RAB!C116,'HARGA SATUAN'!$C$7:$C$1492,0),0)))</f>
        <v/>
      </c>
      <c r="F116" s="328"/>
      <c r="G116" s="318">
        <f ca="1">IF(ISERROR(OFFSET('HARGA SATUAN'!$I$6,MATCH(RAB!C116,'HARGA SATUAN'!$C$7:$C$1492,0),0)),0,OFFSET('HARGA SATUAN'!$I$6,MATCH(RAB!C116,'HARGA SATUAN'!$C$7:$C$1492,0),0))</f>
        <v>0</v>
      </c>
      <c r="H116" s="319">
        <f t="shared" ca="1" si="39"/>
        <v>0</v>
      </c>
      <c r="I116" s="319">
        <f t="shared" ca="1" si="40"/>
        <v>0</v>
      </c>
      <c r="J116" s="319">
        <f t="shared" ca="1" si="41"/>
        <v>0</v>
      </c>
      <c r="K116" s="320">
        <f t="shared" ca="1" si="42"/>
        <v>0</v>
      </c>
      <c r="L116" s="300"/>
      <c r="M116" s="300"/>
      <c r="N116" s="325"/>
      <c r="O116" s="302"/>
      <c r="P116" s="302"/>
      <c r="Q116" s="302"/>
      <c r="R116" s="302"/>
      <c r="S116" s="302"/>
      <c r="T116" s="359"/>
      <c r="U116" s="359"/>
      <c r="V116" s="359"/>
    </row>
    <row r="117" spans="1:22" s="323" customFormat="1" ht="15">
      <c r="A117" s="294"/>
      <c r="B117" s="331"/>
      <c r="C117" s="332"/>
      <c r="D117" s="316" t="str">
        <f ca="1">IF(ISERROR(OFFSET('HARGA SATUAN'!$D$6,MATCH(RAB!C117,'HARGA SATUAN'!$C$7:$C$1492,0),0)),"",OFFSET('HARGA SATUAN'!$D$6,MATCH(RAB!C117,'HARGA SATUAN'!$C$7:$C$1492,0),0))</f>
        <v/>
      </c>
      <c r="E117" s="317" t="str">
        <f ca="1">IF(B117="+","Unit",IF(ISERROR(OFFSET('HARGA SATUAN'!$E$6,MATCH(RAB!C117,'HARGA SATUAN'!$C$7:$C$1492,0),0)),"",OFFSET('HARGA SATUAN'!$E$6,MATCH(RAB!C117,'HARGA SATUAN'!$C$7:$C$1492,0),0)))</f>
        <v/>
      </c>
      <c r="F117" s="328"/>
      <c r="G117" s="318">
        <f ca="1">IF(ISERROR(OFFSET('HARGA SATUAN'!$I$6,MATCH(RAB!C117,'HARGA SATUAN'!$C$7:$C$1492,0),0)),0,OFFSET('HARGA SATUAN'!$I$6,MATCH(RAB!C117,'HARGA SATUAN'!$C$7:$C$1492,0),0))</f>
        <v>0</v>
      </c>
      <c r="H117" s="319">
        <f t="shared" ca="1" si="39"/>
        <v>0</v>
      </c>
      <c r="I117" s="319">
        <f t="shared" ca="1" si="40"/>
        <v>0</v>
      </c>
      <c r="J117" s="319">
        <f t="shared" ca="1" si="41"/>
        <v>0</v>
      </c>
      <c r="K117" s="320">
        <f t="shared" ca="1" si="42"/>
        <v>0</v>
      </c>
      <c r="L117" s="366" t="e">
        <f ca="1">PROPER([86]!terbilang(K130))</f>
        <v>#NAME?</v>
      </c>
      <c r="M117" s="366"/>
      <c r="N117" s="325"/>
      <c r="O117" s="302"/>
      <c r="P117" s="302"/>
      <c r="Q117" s="302"/>
    </row>
    <row r="118" spans="1:22" s="323" customFormat="1" ht="15">
      <c r="A118" s="294"/>
      <c r="B118" s="331"/>
      <c r="C118" s="109"/>
      <c r="D118" s="316" t="str">
        <f ca="1">IF(ISERROR(OFFSET('HARGA SATUAN'!$D$6,MATCH(RAB!C118,'HARGA SATUAN'!$C$7:$C$1492,0),0)),"",OFFSET('HARGA SATUAN'!$D$6,MATCH(RAB!C118,'HARGA SATUAN'!$C$7:$C$1492,0),0))</f>
        <v/>
      </c>
      <c r="E118" s="317" t="str">
        <f ca="1">IF(B118="+","Unit",IF(ISERROR(OFFSET('HARGA SATUAN'!$E$6,MATCH(RAB!C118,'HARGA SATUAN'!$C$7:$C$1492,0),0)),"",OFFSET('HARGA SATUAN'!$E$6,MATCH(RAB!C118,'HARGA SATUAN'!$C$7:$C$1492,0),0)))</f>
        <v/>
      </c>
      <c r="F118" s="328"/>
      <c r="G118" s="318">
        <f ca="1">IF(ISERROR(OFFSET('HARGA SATUAN'!$I$6,MATCH(RAB!C118,'HARGA SATUAN'!$C$7:$C$1492,0),0)),0,OFFSET('HARGA SATUAN'!$I$6,MATCH(RAB!C118,'HARGA SATUAN'!$C$7:$C$1492,0),0))</f>
        <v>0</v>
      </c>
      <c r="H118" s="319">
        <f t="shared" ca="1" si="39"/>
        <v>0</v>
      </c>
      <c r="I118" s="319">
        <f t="shared" ca="1" si="40"/>
        <v>0</v>
      </c>
      <c r="J118" s="319">
        <f t="shared" ca="1" si="41"/>
        <v>0</v>
      </c>
      <c r="K118" s="320">
        <f t="shared" ca="1" si="42"/>
        <v>0</v>
      </c>
      <c r="L118" s="300"/>
      <c r="M118" s="300"/>
      <c r="N118" s="325"/>
      <c r="O118" s="302"/>
      <c r="P118" s="358"/>
      <c r="Q118" s="302"/>
    </row>
    <row r="119" spans="1:22" s="323" customFormat="1" ht="15">
      <c r="A119" s="294"/>
      <c r="B119" s="331"/>
      <c r="C119" s="109"/>
      <c r="D119" s="316" t="str">
        <f ca="1">IF(ISERROR(OFFSET('HARGA SATUAN'!$D$6,MATCH(RAB!C119,'HARGA SATUAN'!$C$7:$C$1492,0),0)),"",OFFSET('HARGA SATUAN'!$D$6,MATCH(RAB!C119,'HARGA SATUAN'!$C$7:$C$1492,0),0))</f>
        <v/>
      </c>
      <c r="E119" s="317" t="str">
        <f ca="1">IF(B119="+","Unit",IF(ISERROR(OFFSET('HARGA SATUAN'!$E$6,MATCH(RAB!C119,'HARGA SATUAN'!$C$7:$C$1492,0),0)),"",OFFSET('HARGA SATUAN'!$E$6,MATCH(RAB!C119,'HARGA SATUAN'!$C$7:$C$1492,0),0)))</f>
        <v/>
      </c>
      <c r="F119" s="328"/>
      <c r="G119" s="318">
        <f ca="1">IF(ISERROR(OFFSET('HARGA SATUAN'!$I$6,MATCH(RAB!C119,'HARGA SATUAN'!$C$7:$C$1492,0),0)),0,OFFSET('HARGA SATUAN'!$I$6,MATCH(RAB!C119,'HARGA SATUAN'!$C$7:$C$1492,0),0))</f>
        <v>0</v>
      </c>
      <c r="H119" s="319">
        <f t="shared" ca="1" si="39"/>
        <v>0</v>
      </c>
      <c r="I119" s="319">
        <f t="shared" ca="1" si="40"/>
        <v>0</v>
      </c>
      <c r="J119" s="319">
        <f t="shared" ca="1" si="41"/>
        <v>0</v>
      </c>
      <c r="K119" s="320">
        <f t="shared" ca="1" si="42"/>
        <v>0</v>
      </c>
      <c r="L119" s="300"/>
      <c r="M119" s="300"/>
      <c r="N119" s="325"/>
      <c r="O119" s="302"/>
      <c r="P119" s="302"/>
      <c r="Q119" s="302"/>
    </row>
    <row r="120" spans="1:22" s="323" customFormat="1" ht="15">
      <c r="A120" s="294"/>
      <c r="B120" s="331"/>
      <c r="C120" s="109"/>
      <c r="D120" s="316" t="str">
        <f ca="1">IF(ISERROR(OFFSET('HARGA SATUAN'!$D$6,MATCH(RAB!C120,'HARGA SATUAN'!$C$7:$C$1492,0),0)),"",OFFSET('HARGA SATUAN'!$D$6,MATCH(RAB!C120,'HARGA SATUAN'!$C$7:$C$1492,0),0))</f>
        <v/>
      </c>
      <c r="E120" s="317" t="str">
        <f ca="1">IF(B120="+","Unit",IF(ISERROR(OFFSET('HARGA SATUAN'!$E$6,MATCH(RAB!C120,'HARGA SATUAN'!$C$7:$C$1492,0),0)),"",OFFSET('HARGA SATUAN'!$E$6,MATCH(RAB!C120,'HARGA SATUAN'!$C$7:$C$1492,0),0)))</f>
        <v/>
      </c>
      <c r="F120" s="328"/>
      <c r="G120" s="318">
        <f ca="1">IF(ISERROR(OFFSET('HARGA SATUAN'!$I$6,MATCH(RAB!C120,'HARGA SATUAN'!$C$7:$C$1492,0),0)),0,OFFSET('HARGA SATUAN'!$I$6,MATCH(RAB!C120,'HARGA SATUAN'!$C$7:$C$1492,0),0))</f>
        <v>0</v>
      </c>
      <c r="H120" s="319">
        <f t="shared" ca="1" si="39"/>
        <v>0</v>
      </c>
      <c r="I120" s="319">
        <f t="shared" ca="1" si="40"/>
        <v>0</v>
      </c>
      <c r="J120" s="319">
        <f t="shared" ca="1" si="41"/>
        <v>0</v>
      </c>
      <c r="K120" s="320">
        <f t="shared" ca="1" si="42"/>
        <v>0</v>
      </c>
      <c r="L120" s="300"/>
      <c r="M120" s="300"/>
      <c r="N120" s="325"/>
      <c r="O120" s="302"/>
      <c r="P120" s="302"/>
      <c r="Q120" s="302"/>
    </row>
    <row r="121" spans="1:22" s="323" customFormat="1" ht="15">
      <c r="A121" s="294"/>
      <c r="B121" s="331"/>
      <c r="C121" s="109"/>
      <c r="D121" s="316" t="str">
        <f ca="1">IF(ISERROR(OFFSET('HARGA SATUAN'!$D$6,MATCH(RAB!C121,'HARGA SATUAN'!$C$7:$C$1492,0),0)),"",OFFSET('HARGA SATUAN'!$D$6,MATCH(RAB!C121,'HARGA SATUAN'!$C$7:$C$1492,0),0))</f>
        <v/>
      </c>
      <c r="E121" s="317" t="str">
        <f ca="1">IF(B121="+","Unit",IF(ISERROR(OFFSET('HARGA SATUAN'!$E$6,MATCH(RAB!C121,'HARGA SATUAN'!$C$7:$C$1492,0),0)),"",OFFSET('HARGA SATUAN'!$E$6,MATCH(RAB!C121,'HARGA SATUAN'!$C$7:$C$1492,0),0)))</f>
        <v/>
      </c>
      <c r="F121" s="328"/>
      <c r="G121" s="318">
        <f ca="1">IF(ISERROR(OFFSET('HARGA SATUAN'!$I$6,MATCH(RAB!C121,'HARGA SATUAN'!$C$7:$C$1492,0),0)),0,OFFSET('HARGA SATUAN'!$I$6,MATCH(RAB!C121,'HARGA SATUAN'!$C$7:$C$1492,0),0))</f>
        <v>0</v>
      </c>
      <c r="H121" s="319">
        <f t="shared" ca="1" si="39"/>
        <v>0</v>
      </c>
      <c r="I121" s="319">
        <f t="shared" ca="1" si="40"/>
        <v>0</v>
      </c>
      <c r="J121" s="319">
        <f t="shared" ca="1" si="41"/>
        <v>0</v>
      </c>
      <c r="K121" s="320">
        <f t="shared" ca="1" si="42"/>
        <v>0</v>
      </c>
      <c r="L121" s="300"/>
      <c r="M121" s="300"/>
      <c r="N121" s="325"/>
      <c r="O121" s="302"/>
      <c r="P121" s="302"/>
      <c r="Q121" s="302"/>
    </row>
    <row r="122" spans="1:22" s="323" customFormat="1" ht="15">
      <c r="A122" s="294"/>
      <c r="B122" s="333"/>
      <c r="C122" s="334"/>
      <c r="D122" s="316" t="str">
        <f ca="1">IF(ISERROR(OFFSET('HARGA SATUAN'!$D$6,MATCH(RAB!C122,'HARGA SATUAN'!$C$7:$C$1492,0),0)),"",OFFSET('HARGA SATUAN'!$D$6,MATCH(RAB!C122,'HARGA SATUAN'!$C$7:$C$1492,0),0))</f>
        <v/>
      </c>
      <c r="E122" s="317" t="str">
        <f ca="1">IF(B122="+","Unit",IF(ISERROR(OFFSET('HARGA SATUAN'!$E$6,MATCH(RAB!C122,'HARGA SATUAN'!$C$7:$C$1492,0),0)),"",OFFSET('HARGA SATUAN'!$E$6,MATCH(RAB!C122,'HARGA SATUAN'!$C$7:$C$1492,0),0)))</f>
        <v/>
      </c>
      <c r="F122" s="328"/>
      <c r="G122" s="318">
        <f ca="1">IF(ISERROR(OFFSET('HARGA SATUAN'!$I$6,MATCH(RAB!C122,'HARGA SATUAN'!$C$7:$C$1492,0),0)),0,OFFSET('HARGA SATUAN'!$I$6,MATCH(RAB!C122,'HARGA SATUAN'!$C$7:$C$1492,0),0))</f>
        <v>0</v>
      </c>
      <c r="H122" s="319">
        <f t="shared" ref="H122" ca="1" si="51">IF(OR(D122="MDU",D122="MDU-KD"),(IF($O$3="RAB NON MDU","PLN KD",G122*F122)),0)</f>
        <v>0</v>
      </c>
      <c r="I122" s="319">
        <f t="shared" ref="I122" ca="1" si="52">IF(D122="HDW",G122*F122,0)</f>
        <v>0</v>
      </c>
      <c r="J122" s="319">
        <f t="shared" ref="J122" ca="1" si="53">IF(D122="JASA",G122*F122,0)</f>
        <v>0</v>
      </c>
      <c r="K122" s="320">
        <f t="shared" ref="K122" ca="1" si="54">SUM(H122:J122)</f>
        <v>0</v>
      </c>
      <c r="L122" s="300"/>
      <c r="M122" s="300"/>
      <c r="N122" s="325"/>
      <c r="O122" s="302"/>
      <c r="P122" s="302"/>
      <c r="Q122" s="302"/>
      <c r="R122" s="302"/>
      <c r="S122" s="302"/>
      <c r="T122" s="363"/>
      <c r="U122" s="363"/>
      <c r="V122" s="363"/>
    </row>
    <row r="123" spans="1:22" s="323" customFormat="1" ht="15">
      <c r="A123" s="294"/>
      <c r="B123" s="333"/>
      <c r="C123" s="334"/>
      <c r="D123" s="316" t="str">
        <f ca="1">IF(ISERROR(OFFSET('HARGA SATUAN'!$D$6,MATCH(RAB!C123,'HARGA SATUAN'!$C$7:$C$1492,0),0)),"",OFFSET('HARGA SATUAN'!$D$6,MATCH(RAB!C123,'HARGA SATUAN'!$C$7:$C$1492,0),0))</f>
        <v/>
      </c>
      <c r="E123" s="317" t="str">
        <f ca="1">IF(B123="+","Unit",IF(ISERROR(OFFSET('HARGA SATUAN'!$E$6,MATCH(RAB!C123,'HARGA SATUAN'!$C$7:$C$1492,0),0)),"",OFFSET('HARGA SATUAN'!$E$6,MATCH(RAB!C123,'HARGA SATUAN'!$C$7:$C$1492,0),0)))</f>
        <v/>
      </c>
      <c r="F123" s="328"/>
      <c r="G123" s="318">
        <f ca="1">IF(ISERROR(OFFSET('HARGA SATUAN'!$I$6,MATCH(RAB!C123,'HARGA SATUAN'!$C$7:$C$1492,0),0)),0,OFFSET('HARGA SATUAN'!$I$6,MATCH(RAB!C123,'HARGA SATUAN'!$C$7:$C$1492,0),0))</f>
        <v>0</v>
      </c>
      <c r="H123" s="319">
        <f t="shared" ref="H123:H127" ca="1" si="55">IF(OR(D123="MDU",D123="MDU-KD"),(IF($O$3="RAB NON MDU","PLN KD",G123*F123)),0)</f>
        <v>0</v>
      </c>
      <c r="I123" s="319">
        <f t="shared" ref="I123:I127" ca="1" si="56">IF(D123="HDW",G123*F123,0)</f>
        <v>0</v>
      </c>
      <c r="J123" s="319">
        <f t="shared" ref="J123:J127" ca="1" si="57">IF(D123="JASA",G123*F123,0)</f>
        <v>0</v>
      </c>
      <c r="K123" s="320">
        <f t="shared" ref="K123:K127" ca="1" si="58">SUM(H123:J123)</f>
        <v>0</v>
      </c>
      <c r="L123" s="366" t="e">
        <f ca="1">PROPER([86]!terbilang(K136))</f>
        <v>#NAME?</v>
      </c>
      <c r="M123" s="366"/>
      <c r="N123" s="325"/>
      <c r="O123" s="302"/>
      <c r="P123" s="302"/>
      <c r="Q123" s="302"/>
    </row>
    <row r="124" spans="1:22" s="323" customFormat="1" ht="15">
      <c r="A124" s="294"/>
      <c r="B124" s="463"/>
      <c r="C124" s="469"/>
      <c r="D124" s="316" t="str">
        <f ca="1">IF(ISERROR(OFFSET('HARGA SATUAN'!$D$6,MATCH(RAB!C124,'HARGA SATUAN'!$C$7:$C$1492,0),0)),"",OFFSET('HARGA SATUAN'!$D$6,MATCH(RAB!C124,'HARGA SATUAN'!$C$7:$C$1492,0),0))</f>
        <v/>
      </c>
      <c r="E124" s="317" t="str">
        <f ca="1">IF(B124="+","Unit",IF(ISERROR(OFFSET('HARGA SATUAN'!$E$6,MATCH(RAB!C124,'HARGA SATUAN'!$C$7:$C$1492,0),0)),"",OFFSET('HARGA SATUAN'!$E$6,MATCH(RAB!C124,'HARGA SATUAN'!$C$7:$C$1492,0),0)))</f>
        <v/>
      </c>
      <c r="F124" s="328"/>
      <c r="G124" s="318">
        <f ca="1">IF(ISERROR(OFFSET('HARGA SATUAN'!$I$6,MATCH(RAB!C124,'HARGA SATUAN'!$C$7:$C$1492,0),0)),0,OFFSET('HARGA SATUAN'!$I$6,MATCH(RAB!C124,'HARGA SATUAN'!$C$7:$C$1492,0),0))</f>
        <v>0</v>
      </c>
      <c r="H124" s="319">
        <f t="shared" ca="1" si="55"/>
        <v>0</v>
      </c>
      <c r="I124" s="319">
        <f t="shared" ca="1" si="56"/>
        <v>0</v>
      </c>
      <c r="J124" s="319">
        <f t="shared" ca="1" si="57"/>
        <v>0</v>
      </c>
      <c r="K124" s="320">
        <f t="shared" ca="1" si="58"/>
        <v>0</v>
      </c>
      <c r="L124" s="300"/>
      <c r="M124" s="300"/>
      <c r="N124" s="325"/>
      <c r="O124" s="302"/>
      <c r="P124" s="358"/>
      <c r="Q124" s="302"/>
    </row>
    <row r="125" spans="1:22" s="323" customFormat="1" ht="15">
      <c r="A125" s="294"/>
      <c r="B125" s="465"/>
      <c r="C125" s="109"/>
      <c r="D125" s="316" t="str">
        <f ca="1">IF(ISERROR(OFFSET('HARGA SATUAN'!$D$6,MATCH(RAB!C125,'HARGA SATUAN'!$C$7:$C$1492,0),0)),"",OFFSET('HARGA SATUAN'!$D$6,MATCH(RAB!C125,'HARGA SATUAN'!$C$7:$C$1492,0),0))</f>
        <v/>
      </c>
      <c r="E125" s="317" t="str">
        <f ca="1">IF(B125="+","Unit",IF(ISERROR(OFFSET('HARGA SATUAN'!$E$6,MATCH(RAB!C125,'HARGA SATUAN'!$C$7:$C$1492,0),0)),"",OFFSET('HARGA SATUAN'!$E$6,MATCH(RAB!C125,'HARGA SATUAN'!$C$7:$C$1492,0),0)))</f>
        <v/>
      </c>
      <c r="F125" s="328"/>
      <c r="G125" s="318">
        <f ca="1">IF(ISERROR(OFFSET('HARGA SATUAN'!$I$6,MATCH(RAB!C125,'HARGA SATUAN'!$C$7:$C$1492,0),0)),0,OFFSET('HARGA SATUAN'!$I$6,MATCH(RAB!C125,'HARGA SATUAN'!$C$7:$C$1492,0),0))</f>
        <v>0</v>
      </c>
      <c r="H125" s="319">
        <f t="shared" ca="1" si="55"/>
        <v>0</v>
      </c>
      <c r="I125" s="319">
        <f t="shared" ca="1" si="56"/>
        <v>0</v>
      </c>
      <c r="J125" s="319">
        <f t="shared" ca="1" si="57"/>
        <v>0</v>
      </c>
      <c r="K125" s="320">
        <f t="shared" ca="1" si="58"/>
        <v>0</v>
      </c>
      <c r="L125" s="300"/>
      <c r="M125" s="300"/>
      <c r="N125" s="325"/>
      <c r="O125" s="302"/>
      <c r="P125" s="302"/>
      <c r="Q125" s="302"/>
    </row>
    <row r="126" spans="1:22" s="323" customFormat="1" ht="15">
      <c r="A126" s="294"/>
      <c r="B126" s="465"/>
      <c r="C126" s="470"/>
      <c r="D126" s="316" t="str">
        <f ca="1">IF(ISERROR(OFFSET('HARGA SATUAN'!$D$6,MATCH(RAB!C126,'HARGA SATUAN'!$C$7:$C$1492,0),0)),"",OFFSET('HARGA SATUAN'!$D$6,MATCH(RAB!C126,'HARGA SATUAN'!$C$7:$C$1492,0),0))</f>
        <v/>
      </c>
      <c r="E126" s="317" t="str">
        <f ca="1">IF(B126="+","Unit",IF(ISERROR(OFFSET('HARGA SATUAN'!$E$6,MATCH(RAB!C126,'HARGA SATUAN'!$C$7:$C$1492,0),0)),"",OFFSET('HARGA SATUAN'!$E$6,MATCH(RAB!C126,'HARGA SATUAN'!$C$7:$C$1492,0),0)))</f>
        <v/>
      </c>
      <c r="F126" s="328"/>
      <c r="G126" s="318">
        <f ca="1">IF(ISERROR(OFFSET('HARGA SATUAN'!$I$6,MATCH(RAB!C126,'HARGA SATUAN'!$C$7:$C$1492,0),0)),0,OFFSET('HARGA SATUAN'!$I$6,MATCH(RAB!C126,'HARGA SATUAN'!$C$7:$C$1492,0),0))</f>
        <v>0</v>
      </c>
      <c r="H126" s="319">
        <f t="shared" ca="1" si="55"/>
        <v>0</v>
      </c>
      <c r="I126" s="319">
        <f t="shared" ca="1" si="56"/>
        <v>0</v>
      </c>
      <c r="J126" s="319">
        <f t="shared" ca="1" si="57"/>
        <v>0</v>
      </c>
      <c r="K126" s="320">
        <f t="shared" ca="1" si="58"/>
        <v>0</v>
      </c>
      <c r="L126" s="300"/>
      <c r="M126" s="300"/>
      <c r="N126" s="325"/>
      <c r="O126" s="302"/>
      <c r="P126" s="302"/>
      <c r="Q126" s="302"/>
    </row>
    <row r="127" spans="1:22" s="323" customFormat="1" ht="15">
      <c r="A127" s="294"/>
      <c r="B127" s="465"/>
      <c r="C127" s="470"/>
      <c r="D127" s="316" t="str">
        <f ca="1">IF(ISERROR(OFFSET('HARGA SATUAN'!$D$6,MATCH(RAB!C127,'HARGA SATUAN'!$C$7:$C$1492,0),0)),"",OFFSET('HARGA SATUAN'!$D$6,MATCH(RAB!C127,'HARGA SATUAN'!$C$7:$C$1492,0),0))</f>
        <v/>
      </c>
      <c r="E127" s="317" t="str">
        <f ca="1">IF(B127="+","Unit",IF(ISERROR(OFFSET('HARGA SATUAN'!$E$6,MATCH(RAB!C127,'HARGA SATUAN'!$C$7:$C$1492,0),0)),"",OFFSET('HARGA SATUAN'!$E$6,MATCH(RAB!C127,'HARGA SATUAN'!$C$7:$C$1492,0),0)))</f>
        <v/>
      </c>
      <c r="F127" s="328"/>
      <c r="G127" s="318">
        <f ca="1">IF(ISERROR(OFFSET('HARGA SATUAN'!$I$6,MATCH(RAB!C127,'HARGA SATUAN'!$C$7:$C$1492,0),0)),0,OFFSET('HARGA SATUAN'!$I$6,MATCH(RAB!C127,'HARGA SATUAN'!$C$7:$C$1492,0),0))</f>
        <v>0</v>
      </c>
      <c r="H127" s="319">
        <f t="shared" ca="1" si="55"/>
        <v>0</v>
      </c>
      <c r="I127" s="319">
        <f t="shared" ca="1" si="56"/>
        <v>0</v>
      </c>
      <c r="J127" s="319">
        <f t="shared" ca="1" si="57"/>
        <v>0</v>
      </c>
      <c r="K127" s="320">
        <f t="shared" ca="1" si="58"/>
        <v>0</v>
      </c>
      <c r="L127" s="300"/>
      <c r="M127" s="300"/>
      <c r="N127" s="325"/>
      <c r="O127" s="302"/>
      <c r="P127" s="302"/>
      <c r="Q127" s="302"/>
    </row>
    <row r="128" spans="1:22" s="323" customFormat="1" ht="15">
      <c r="A128" s="294"/>
      <c r="B128" s="465"/>
      <c r="C128" s="470"/>
      <c r="D128" s="316" t="str">
        <f ca="1">IF(ISERROR(OFFSET('HARGA SATUAN'!$D$6,MATCH(RAB!C128,'HARGA SATUAN'!$C$7:$C$1492,0),0)),"",OFFSET('HARGA SATUAN'!$D$6,MATCH(RAB!C128,'HARGA SATUAN'!$C$7:$C$1492,0),0))</f>
        <v/>
      </c>
      <c r="E128" s="317" t="str">
        <f ca="1">IF(B128="+","Unit",IF(ISERROR(OFFSET('HARGA SATUAN'!$E$6,MATCH(RAB!C128,'HARGA SATUAN'!$C$7:$C$1492,0),0)),"",OFFSET('HARGA SATUAN'!$E$6,MATCH(RAB!C128,'HARGA SATUAN'!$C$7:$C$1492,0),0)))</f>
        <v/>
      </c>
      <c r="F128" s="328"/>
      <c r="G128" s="318">
        <f ca="1">IF(ISERROR(OFFSET('HARGA SATUAN'!$I$6,MATCH(RAB!C128,'HARGA SATUAN'!$C$7:$C$1492,0),0)),0,OFFSET('HARGA SATUAN'!$I$6,MATCH(RAB!C128,'HARGA SATUAN'!$C$7:$C$1492,0),0))</f>
        <v>0</v>
      </c>
      <c r="H128" s="319">
        <f t="shared" ca="1" si="39"/>
        <v>0</v>
      </c>
      <c r="I128" s="319">
        <f t="shared" ca="1" si="40"/>
        <v>0</v>
      </c>
      <c r="J128" s="319">
        <f t="shared" ca="1" si="41"/>
        <v>0</v>
      </c>
      <c r="K128" s="320">
        <f t="shared" ca="1" si="42"/>
        <v>0</v>
      </c>
      <c r="L128" s="300"/>
      <c r="M128" s="300"/>
      <c r="N128" s="325"/>
      <c r="O128" s="302"/>
      <c r="P128" s="302"/>
      <c r="Q128" s="302"/>
      <c r="R128" s="302"/>
      <c r="S128" s="302"/>
      <c r="T128" s="363"/>
      <c r="U128" s="363"/>
      <c r="V128" s="363"/>
    </row>
    <row r="129" spans="1:17" s="323" customFormat="1" ht="15">
      <c r="A129" s="294"/>
      <c r="B129" s="465"/>
      <c r="C129" s="470"/>
      <c r="D129" s="316" t="str">
        <f ca="1">IF(ISERROR(OFFSET('HARGA SATUAN'!$D$6,MATCH(RAB!C129,'HARGA SATUAN'!$C$7:$C$1492,0),0)),"",OFFSET('HARGA SATUAN'!$D$6,MATCH(RAB!C129,'HARGA SATUAN'!$C$7:$C$1492,0),0))</f>
        <v/>
      </c>
      <c r="E129" s="317" t="str">
        <f ca="1">IF(B129="+","Unit",IF(ISERROR(OFFSET('HARGA SATUAN'!$E$6,MATCH(RAB!C129,'HARGA SATUAN'!$C$7:$C$1492,0),0)),"",OFFSET('HARGA SATUAN'!$E$6,MATCH(RAB!C129,'HARGA SATUAN'!$C$7:$C$1492,0),0)))</f>
        <v/>
      </c>
      <c r="F129" s="328"/>
      <c r="G129" s="318">
        <f ca="1">IF(ISERROR(OFFSET('HARGA SATUAN'!$I$6,MATCH(RAB!C129,'HARGA SATUAN'!$C$7:$C$1492,0),0)),0,OFFSET('HARGA SATUAN'!$I$6,MATCH(RAB!C129,'HARGA SATUAN'!$C$7:$C$1492,0),0))</f>
        <v>0</v>
      </c>
      <c r="H129" s="319">
        <f t="shared" ca="1" si="39"/>
        <v>0</v>
      </c>
      <c r="I129" s="319">
        <f t="shared" ca="1" si="40"/>
        <v>0</v>
      </c>
      <c r="J129" s="319">
        <f t="shared" ca="1" si="41"/>
        <v>0</v>
      </c>
      <c r="K129" s="320">
        <f t="shared" ca="1" si="42"/>
        <v>0</v>
      </c>
      <c r="L129" s="366" t="e">
        <f ca="1">PROPER([86]!terbilang(K142))</f>
        <v>#NAME?</v>
      </c>
      <c r="M129" s="366"/>
      <c r="N129" s="325"/>
      <c r="O129" s="302"/>
      <c r="P129" s="302"/>
      <c r="Q129" s="302"/>
    </row>
    <row r="130" spans="1:17" s="323" customFormat="1" ht="15">
      <c r="A130" s="294"/>
      <c r="B130" s="331"/>
      <c r="C130" s="334"/>
      <c r="D130" s="316" t="str">
        <f ca="1">IF(ISERROR(OFFSET('HARGA SATUAN'!$D$6,MATCH(RAB!C130,'HARGA SATUAN'!$C$7:$C$1492,0),0)),"",OFFSET('HARGA SATUAN'!$D$6,MATCH(RAB!C130,'HARGA SATUAN'!$C$7:$C$1492,0),0))</f>
        <v/>
      </c>
      <c r="E130" s="317" t="str">
        <f ca="1">IF(B130="+","Unit",IF(ISERROR(OFFSET('HARGA SATUAN'!$E$6,MATCH(RAB!C130,'HARGA SATUAN'!$C$7:$C$1492,0),0)),"",OFFSET('HARGA SATUAN'!$E$6,MATCH(RAB!C130,'HARGA SATUAN'!$C$7:$C$1492,0),0)))</f>
        <v/>
      </c>
      <c r="F130" s="330"/>
      <c r="G130" s="318">
        <f ca="1">IF(ISERROR(OFFSET('HARGA SATUAN'!$I$6,MATCH(RAB!C130,'HARGA SATUAN'!$C$7:$C$1492,0),0)),0,OFFSET('HARGA SATUAN'!$I$6,MATCH(RAB!C130,'HARGA SATUAN'!$C$7:$C$1492,0),0))</f>
        <v>0</v>
      </c>
      <c r="H130" s="319">
        <f t="shared" ca="1" si="39"/>
        <v>0</v>
      </c>
      <c r="I130" s="319">
        <f t="shared" ca="1" si="40"/>
        <v>0</v>
      </c>
      <c r="J130" s="319">
        <f t="shared" ca="1" si="41"/>
        <v>0</v>
      </c>
      <c r="K130" s="320">
        <f t="shared" ca="1" si="42"/>
        <v>0</v>
      </c>
      <c r="L130" s="300"/>
      <c r="M130" s="300"/>
      <c r="N130" s="325"/>
      <c r="O130" s="302"/>
      <c r="P130" s="358"/>
      <c r="Q130" s="302"/>
    </row>
    <row r="131" spans="1:17" s="323" customFormat="1" ht="15">
      <c r="A131" s="294"/>
      <c r="B131" s="333"/>
      <c r="C131" s="334"/>
      <c r="D131" s="316" t="str">
        <f ca="1">IF(ISERROR(OFFSET('HARGA SATUAN'!$D$6,MATCH(RAB!C131,'HARGA SATUAN'!$C$7:$C$1492,0),0)),"",OFFSET('HARGA SATUAN'!$D$6,MATCH(RAB!C131,'HARGA SATUAN'!$C$7:$C$1492,0),0))</f>
        <v/>
      </c>
      <c r="E131" s="317" t="str">
        <f ca="1">IF(B131="+","Unit",IF(ISERROR(OFFSET('HARGA SATUAN'!$E$6,MATCH(RAB!C131,'HARGA SATUAN'!$C$7:$C$1492,0),0)),"",OFFSET('HARGA SATUAN'!$E$6,MATCH(RAB!C131,'HARGA SATUAN'!$C$7:$C$1492,0),0)))</f>
        <v/>
      </c>
      <c r="F131" s="328"/>
      <c r="G131" s="318">
        <f ca="1">IF(ISERROR(OFFSET('HARGA SATUAN'!$I$6,MATCH(RAB!C131,'HARGA SATUAN'!$C$7:$C$1492,0),0)),0,OFFSET('HARGA SATUAN'!$I$6,MATCH(RAB!C131,'HARGA SATUAN'!$C$7:$C$1492,0),0))</f>
        <v>0</v>
      </c>
      <c r="H131" s="319">
        <f t="shared" ref="H131" ca="1" si="59">IF(OR(D131="MDU",D131="MDU-KD"),(IF($O$3="RAB NON MDU","PLN KD",G131*F131)),0)</f>
        <v>0</v>
      </c>
      <c r="I131" s="319">
        <f t="shared" ref="I131" ca="1" si="60">IF(D131="HDW",G131*F131,0)</f>
        <v>0</v>
      </c>
      <c r="J131" s="319">
        <f t="shared" ref="J131" ca="1" si="61">IF(D131="JASA",G131*F131,0)</f>
        <v>0</v>
      </c>
      <c r="K131" s="320">
        <f t="shared" ref="K131" ca="1" si="62">SUM(H131:J131)</f>
        <v>0</v>
      </c>
      <c r="L131" s="300"/>
      <c r="M131" s="300"/>
      <c r="N131" s="325"/>
      <c r="O131" s="302"/>
      <c r="P131" s="302"/>
      <c r="Q131" s="302"/>
    </row>
    <row r="132" spans="1:17" s="323" customFormat="1" ht="15">
      <c r="A132" s="294"/>
      <c r="B132" s="331"/>
      <c r="C132" s="332"/>
      <c r="D132" s="316" t="str">
        <f ca="1">IF(ISERROR(OFFSET('HARGA SATUAN'!$D$6,MATCH(RAB!C132,'HARGA SATUAN'!$C$7:$C$1492,0),0)),"",OFFSET('HARGA SATUAN'!$D$6,MATCH(RAB!C132,'HARGA SATUAN'!$C$7:$C$1492,0),0))</f>
        <v/>
      </c>
      <c r="E132" s="317" t="str">
        <f ca="1">IF(B132="+","Unit",IF(ISERROR(OFFSET('HARGA SATUAN'!$E$6,MATCH(RAB!C132,'HARGA SATUAN'!$C$7:$C$1492,0),0)),"",OFFSET('HARGA SATUAN'!$E$6,MATCH(RAB!C132,'HARGA SATUAN'!$C$7:$C$1492,0),0)))</f>
        <v/>
      </c>
      <c r="F132" s="328"/>
      <c r="G132" s="318">
        <f ca="1">IF(ISERROR(OFFSET('HARGA SATUAN'!$I$6,MATCH(RAB!C132,'HARGA SATUAN'!$C$7:$C$1492,0),0)),0,OFFSET('HARGA SATUAN'!$I$6,MATCH(RAB!C132,'HARGA SATUAN'!$C$7:$C$1492,0),0))</f>
        <v>0</v>
      </c>
      <c r="H132" s="319">
        <f t="shared" ca="1" si="39"/>
        <v>0</v>
      </c>
      <c r="I132" s="319">
        <f t="shared" ca="1" si="40"/>
        <v>0</v>
      </c>
      <c r="J132" s="319">
        <f t="shared" ca="1" si="41"/>
        <v>0</v>
      </c>
      <c r="K132" s="320">
        <f t="shared" ca="1" si="42"/>
        <v>0</v>
      </c>
      <c r="L132" s="300"/>
      <c r="M132" s="300"/>
      <c r="N132" s="325"/>
      <c r="O132" s="302"/>
      <c r="P132" s="302"/>
      <c r="Q132" s="302"/>
    </row>
    <row r="133" spans="1:17" s="323" customFormat="1" ht="15">
      <c r="A133" s="294"/>
      <c r="B133" s="331"/>
      <c r="C133" s="327"/>
      <c r="D133" s="316" t="str">
        <f ca="1">IF(ISERROR(OFFSET('HARGA SATUAN'!$D$6,MATCH(RAB!C133,'HARGA SATUAN'!$C$7:$C$1492,0),0)),"",OFFSET('HARGA SATUAN'!$D$6,MATCH(RAB!C133,'HARGA SATUAN'!$C$7:$C$1492,0),0))</f>
        <v/>
      </c>
      <c r="E133" s="317" t="str">
        <f ca="1">IF(B133="+","Unit",IF(ISERROR(OFFSET('HARGA SATUAN'!$E$6,MATCH(RAB!C133,'HARGA SATUAN'!$C$7:$C$1492,0),0)),"",OFFSET('HARGA SATUAN'!$E$6,MATCH(RAB!C133,'HARGA SATUAN'!$C$7:$C$1492,0),0)))</f>
        <v/>
      </c>
      <c r="F133" s="328"/>
      <c r="G133" s="318">
        <f ca="1">IF(ISERROR(OFFSET('HARGA SATUAN'!$I$6,MATCH(RAB!C133,'HARGA SATUAN'!$C$7:$C$1492,0),0)),0,OFFSET('HARGA SATUAN'!$I$6,MATCH(RAB!C133,'HARGA SATUAN'!$C$7:$C$1492,0),0))</f>
        <v>0</v>
      </c>
      <c r="H133" s="319">
        <f t="shared" ca="1" si="39"/>
        <v>0</v>
      </c>
      <c r="I133" s="319">
        <f t="shared" ca="1" si="40"/>
        <v>0</v>
      </c>
      <c r="J133" s="319">
        <f t="shared" ca="1" si="41"/>
        <v>0</v>
      </c>
      <c r="K133" s="320">
        <f t="shared" ca="1" si="42"/>
        <v>0</v>
      </c>
      <c r="L133" s="300"/>
      <c r="M133" s="300"/>
      <c r="N133" s="325"/>
      <c r="O133" s="302"/>
      <c r="P133" s="302"/>
      <c r="Q133" s="302"/>
    </row>
    <row r="134" spans="1:17" s="323" customFormat="1" ht="15">
      <c r="A134" s="294"/>
      <c r="B134" s="445"/>
      <c r="C134" s="446"/>
      <c r="D134" s="316" t="str">
        <f ca="1">IF(ISERROR(OFFSET('HARGA SATUAN'!$D$6,MATCH(RAB!C134,'HARGA SATUAN'!$C$7:$C$1492,0),0)),"",OFFSET('HARGA SATUAN'!$D$6,MATCH(RAB!C134,'HARGA SATUAN'!$C$7:$C$1492,0),0))</f>
        <v/>
      </c>
      <c r="E134" s="317" t="str">
        <f ca="1">IF(B134="+","Unit",IF(ISERROR(OFFSET('HARGA SATUAN'!$E$6,MATCH(RAB!C134,'HARGA SATUAN'!$C$7:$C$1492,0),0)),"",OFFSET('HARGA SATUAN'!$E$6,MATCH(RAB!C134,'HARGA SATUAN'!$C$7:$C$1492,0),0)))</f>
        <v/>
      </c>
      <c r="F134" s="444"/>
      <c r="G134" s="318">
        <f ca="1">IF(ISERROR(OFFSET('HARGA SATUAN'!$I$6,MATCH(RAB!C134,'HARGA SATUAN'!$C$7:$C$1492,0),0)),0,OFFSET('HARGA SATUAN'!$I$6,MATCH(RAB!C134,'HARGA SATUAN'!$C$7:$C$1492,0),0))</f>
        <v>0</v>
      </c>
      <c r="H134" s="319">
        <f t="shared" ca="1" si="39"/>
        <v>0</v>
      </c>
      <c r="I134" s="319">
        <f t="shared" ca="1" si="40"/>
        <v>0</v>
      </c>
      <c r="J134" s="319">
        <f t="shared" ca="1" si="41"/>
        <v>0</v>
      </c>
      <c r="K134" s="320">
        <f t="shared" ca="1" si="42"/>
        <v>0</v>
      </c>
      <c r="L134" s="300"/>
      <c r="M134" s="300"/>
      <c r="N134" s="325"/>
      <c r="O134" s="302"/>
      <c r="P134" s="302"/>
      <c r="Q134" s="302"/>
    </row>
    <row r="135" spans="1:17" ht="15">
      <c r="B135" s="335"/>
      <c r="C135" s="327"/>
      <c r="D135" s="316" t="str">
        <f ca="1">IF(ISERROR(OFFSET('HARGA SATUAN'!$D$6,MATCH(RAB!C135,'HARGA SATUAN'!$C$7:$C$1492,0),0)),"",OFFSET('HARGA SATUAN'!$D$6,MATCH(RAB!C135,'HARGA SATUAN'!$C$7:$C$1492,0),0))</f>
        <v/>
      </c>
      <c r="E135" s="317" t="str">
        <f ca="1">IF(B135="+","Unit",IF(ISERROR(OFFSET('HARGA SATUAN'!$E$6,MATCH(RAB!C135,'HARGA SATUAN'!$C$7:$C$1492,0),0)),"",OFFSET('HARGA SATUAN'!$E$6,MATCH(RAB!C135,'HARGA SATUAN'!$C$7:$C$1492,0),0)))</f>
        <v/>
      </c>
      <c r="F135" s="324"/>
      <c r="G135" s="318">
        <f ca="1">IF(ISERROR(OFFSET('HARGA SATUAN'!$I$6,MATCH(RAB!C135,'HARGA SATUAN'!$C$7:$C$1492,0),0)),0,OFFSET('HARGA SATUAN'!$I$6,MATCH(RAB!C135,'HARGA SATUAN'!$C$7:$C$1492,0),0))</f>
        <v>0</v>
      </c>
      <c r="H135" s="319">
        <f t="shared" ca="1" si="39"/>
        <v>0</v>
      </c>
      <c r="I135" s="319">
        <f t="shared" ca="1" si="40"/>
        <v>0</v>
      </c>
      <c r="J135" s="319">
        <f t="shared" ca="1" si="41"/>
        <v>0</v>
      </c>
      <c r="K135" s="320">
        <f t="shared" ca="1" si="42"/>
        <v>0</v>
      </c>
    </row>
    <row r="136" spans="1:17" ht="15">
      <c r="B136" s="336"/>
      <c r="C136" s="337" t="s">
        <v>475</v>
      </c>
      <c r="D136" s="316" t="str">
        <f ca="1">IF(ISERROR(OFFSET('HARGA SATUAN'!$D$6,MATCH(RAB!C136,'HARGA SATUAN'!$C$7:$C$1492,0),0)),"",OFFSET('HARGA SATUAN'!$D$6,MATCH(RAB!C136,'HARGA SATUAN'!$C$7:$C$1492,0),0))</f>
        <v/>
      </c>
      <c r="E136" s="317" t="str">
        <f ca="1">IF(B136="+","Unit",IF(ISERROR(OFFSET('HARGA SATUAN'!$E$6,MATCH(RAB!C136,'HARGA SATUAN'!$C$7:$C$1492,0),0)),"",OFFSET('HARGA SATUAN'!$E$6,MATCH(RAB!C136,'HARGA SATUAN'!$C$7:$C$1492,0),0)))</f>
        <v/>
      </c>
      <c r="F136" s="338"/>
      <c r="G136" s="318">
        <f ca="1">IF(ISERROR(OFFSET('HARGA SATUAN'!$I$6,MATCH(RAB!C136,'HARGA SATUAN'!$C$7:$C$1492,0),0)),0,OFFSET('HARGA SATUAN'!$I$6,MATCH(RAB!C136,'HARGA SATUAN'!$C$7:$C$1492,0),0))</f>
        <v>0</v>
      </c>
      <c r="H136" s="319">
        <f t="shared" ref="H136" ca="1" si="63">IF(OR(D136="MDU",D136="MDU-KD"),(IF($O$3="RAB NON MDU","PLN KD",G136*F136)),0)</f>
        <v>0</v>
      </c>
      <c r="I136" s="319">
        <f ca="1">IF(D136="HDW",G136*F136,0)</f>
        <v>0</v>
      </c>
      <c r="J136" s="319">
        <f ca="1">IF(D136="JASA",G136*F136,0)</f>
        <v>0</v>
      </c>
      <c r="K136" s="320">
        <f ca="1">SUM(H136:J136)</f>
        <v>0</v>
      </c>
    </row>
    <row r="137" spans="1:17" ht="15">
      <c r="B137" s="339">
        <v>1</v>
      </c>
      <c r="C137" s="340" t="s">
        <v>1091</v>
      </c>
      <c r="D137" s="341" t="str">
        <f ca="1">IF(ISERROR(OFFSET('HARGA SATUAN'!$D$6,MATCH(RAB!C137,'HARGA SATUAN'!$C$7:$C$1492,0),0)),"",OFFSET('HARGA SATUAN'!$D$6,MATCH(RAB!C137,'HARGA SATUAN'!$C$7:$C$1492,0),0))</f>
        <v>JASA</v>
      </c>
      <c r="E137" s="342" t="str">
        <f ca="1">IF(ISERROR(OFFSET('HARGA SATUAN'!$E$6,MATCH(RAB!C137,'HARGA SATUAN'!$C$7:$C$1492,0),0)),"",OFFSET('HARGA SATUAN'!$E$6,MATCH(RAB!C137,'HARGA SATUAN'!$C$7:$C$1492,0),0))</f>
        <v>Lot</v>
      </c>
      <c r="F137" s="343">
        <v>1</v>
      </c>
      <c r="G137" s="344">
        <f ca="1">IF(ISERROR(OFFSET('HARGA SATUAN'!$I$6,MATCH(RAB!C137,'HARGA SATUAN'!$C$7:$C$1492,0),0)),0,OFFSET('HARGA SATUAN'!$I$6,MATCH(RAB!C137,'HARGA SATUAN'!$C$7:$C$1492,0),0))</f>
        <v>2.5000000000000001E-2</v>
      </c>
      <c r="H137" s="345"/>
      <c r="I137" s="345"/>
      <c r="J137" s="345">
        <f ca="1">SUM(K15:K135)*G137</f>
        <v>463061.4476666667</v>
      </c>
      <c r="K137" s="346">
        <f ca="1">SUM(H137:J137)</f>
        <v>463061.4476666667</v>
      </c>
    </row>
    <row r="138" spans="1:17" ht="15">
      <c r="B138" s="347"/>
      <c r="C138" s="348"/>
      <c r="D138" s="316" t="str">
        <f ca="1">IF(ISERROR(OFFSET('HARGA SATUAN'!$D$6,MATCH(RAB!C138,'HARGA SATUAN'!$C$7:$C$1492,0),0)),"",OFFSET('HARGA SATUAN'!$D$6,MATCH(RAB!C138,'HARGA SATUAN'!$C$7:$C$1492,0),0))</f>
        <v/>
      </c>
      <c r="E138" s="317" t="str">
        <f ca="1">IF(ISERROR(OFFSET('HARGA SATUAN'!$E$6,MATCH(RAB!C138,'HARGA SATUAN'!$C$7:$C$1492,0),0)),"",OFFSET('HARGA SATUAN'!$E$6,MATCH(RAB!C138,'HARGA SATUAN'!$C$7:$C$1492,0),0))</f>
        <v/>
      </c>
      <c r="F138" s="338"/>
      <c r="G138" s="318" t="str">
        <f ca="1">IF(ISERROR(OFFSET('HARGA SATUAN'!$I$6,MATCH(RAB!C138,'HARGA SATUAN'!$C$7:$C$1492,0),0)),"",OFFSET('HARGA SATUAN'!$I$6,MATCH(RAB!C138,'HARGA SATUAN'!$C$7:$C$1492,0),0))</f>
        <v/>
      </c>
      <c r="H138" s="319">
        <f ca="1">IF(OR(D138="MDU",D138="MDU-KD"),IF(G138="PLN",0,G138*F138),0)</f>
        <v>0</v>
      </c>
      <c r="I138" s="319">
        <f ca="1">IF(D138="HDW",IF(G138="PLN",0,G138*F138),0)</f>
        <v>0</v>
      </c>
      <c r="J138" s="319">
        <f ca="1">IF(D138="JASA",IF(G138="PLN",0,G138*F138),0)</f>
        <v>0</v>
      </c>
      <c r="K138" s="320">
        <f ca="1">SUM(H138:J138)</f>
        <v>0</v>
      </c>
    </row>
    <row r="139" spans="1:17" ht="15" thickBot="1">
      <c r="B139" s="349"/>
      <c r="C139" s="350"/>
      <c r="D139" s="351"/>
      <c r="E139" s="352"/>
      <c r="F139" s="352"/>
      <c r="G139" s="352"/>
      <c r="H139" s="353"/>
      <c r="I139" s="353"/>
      <c r="J139" s="353"/>
      <c r="K139" s="354"/>
    </row>
    <row r="140" spans="1:17">
      <c r="B140" s="355"/>
      <c r="C140" s="622" t="s">
        <v>1008</v>
      </c>
      <c r="D140" s="622"/>
      <c r="E140" s="622"/>
      <c r="F140" s="622"/>
      <c r="G140" s="356" t="s">
        <v>9</v>
      </c>
      <c r="H140" s="357">
        <f ca="1">SUM(H14:H138)</f>
        <v>373200</v>
      </c>
      <c r="I140" s="357">
        <f ca="1">SUM(I14:I138)</f>
        <v>15296791.24</v>
      </c>
      <c r="J140" s="357">
        <f ca="1">SUM(J14:J138)</f>
        <v>3315528.1143333334</v>
      </c>
      <c r="K140" s="357">
        <f ca="1">SUM(K14:K138)</f>
        <v>18985519.354333334</v>
      </c>
    </row>
    <row r="141" spans="1:17">
      <c r="B141" s="360"/>
      <c r="C141" s="637" t="s">
        <v>1460</v>
      </c>
      <c r="D141" s="637"/>
      <c r="E141" s="637"/>
      <c r="F141" s="637"/>
      <c r="G141" s="361" t="s">
        <v>9</v>
      </c>
      <c r="H141" s="362">
        <f ca="1">H140*0.11</f>
        <v>41052</v>
      </c>
      <c r="I141" s="362">
        <f ca="1">I140*0.11</f>
        <v>1682647.0364000001</v>
      </c>
      <c r="J141" s="362">
        <f ca="1">J140*0.11</f>
        <v>364708.09257666668</v>
      </c>
      <c r="K141" s="362">
        <f ca="1">K140*0.11</f>
        <v>2088407.1289766666</v>
      </c>
    </row>
    <row r="142" spans="1:17" ht="15" thickBot="1">
      <c r="B142" s="360"/>
      <c r="C142" s="636" t="s">
        <v>463</v>
      </c>
      <c r="D142" s="636"/>
      <c r="E142" s="636"/>
      <c r="F142" s="636"/>
      <c r="G142" s="364" t="s">
        <v>9</v>
      </c>
      <c r="H142" s="365">
        <f ca="1">SUM(H140:H141)</f>
        <v>414252</v>
      </c>
      <c r="I142" s="365">
        <f ca="1">SUM(I140:I141)</f>
        <v>16979438.2764</v>
      </c>
      <c r="J142" s="364">
        <f ca="1">SUM(J140:J141)</f>
        <v>3680236.2069100002</v>
      </c>
      <c r="K142" s="364">
        <f ca="1">SUM(K140:K141)</f>
        <v>21073926.483309999</v>
      </c>
      <c r="M142" s="447"/>
    </row>
    <row r="143" spans="1:17">
      <c r="B143" s="638" t="str">
        <f ca="1">"Terbilang : "&amp;PROPER(IF(K142=0,"nol",IF(K142&lt;0,"minus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IF(--MID(TEXT(ABS(K142),"000000000000000"),1,3)=0,"",MID(TEXT(ABS(K142),"000000000000000"),1,1)&amp;" ratus "&amp;MID(TEXT(ABS(K142),"000000000000000"),2,1)&amp;" puluh "&amp;MID(TEXT(ABS(K142),"000000000000000"),3,1)&amp;" trilyun ")&amp; IF(--MID(TEXT(ABS(K142),"000000000000000"),4,3)=0,"",MID(TEXT(ABS(K142),"000000000000000"),4,1)&amp;" ratus "&amp;MID(TEXT(ABS(K142),"000000000000000"),5,1)&amp;" puluh "&amp;MID(TEXT(ABS(K142),"000000000000000"),6,1)&amp;" milyar ")&amp; IF(--MID(TEXT(ABS(K142),"000000000000000"),7,3)=0,"",MID(TEXT(ABS(K142),"000000000000000"),7,1)&amp;" ratus "&amp;MID(TEXT(ABS(K142),"000000000000000"),8,1)&amp;" puluh "&amp;MID(TEXT(ABS(K142),"000000000000000"),9,1)&amp;" juta ")&amp; IF(--MID(TEXT(ABS(K142),"000000000000000"),10,3)=0,"",IF(--MID(TEXT(ABS(K142),"000000000000000"),10,3)=1,"*",MID(TEXT(ABS(K142),"000000000000000"),10,1)&amp;" ratus "&amp;MID(TEXT(ABS(K142),"000000000000000"),11,1)&amp;" puluh ")&amp;MID(TEXT(ABS(K142),"000000000000000"),12,1)&amp;" ribu ")&amp; IF(--MID(TEXT(ABS(K142),"000000000000000"),13,3)=0,"",MID(TEXT(ABS(K142),"000000000000000"),13,1)&amp;" ratus "&amp;MID(TEXT(ABS(K142),"000000000000000"),14,1)&amp;" puluh "&amp;MID(TEXT(ABS(K142),"000000000000000"),15,1)),1,"satu"),2,"dua"),3,"tiga"),4,"empat"),5,"lima"),6,"enam"),7,"tujuh"),8,"delapan"),9,"sembilan"),"0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Puluh Satu Juta Tujuh Puluh Tiga Ribu Sembilan Ratus Dua Puluh Enam Rupiah</v>
      </c>
      <c r="C143" s="639"/>
      <c r="D143" s="639"/>
      <c r="E143" s="639"/>
      <c r="F143" s="639"/>
      <c r="G143" s="639"/>
      <c r="H143" s="639"/>
      <c r="I143" s="639"/>
      <c r="J143" s="639"/>
      <c r="K143" s="640"/>
    </row>
    <row r="144" spans="1:17">
      <c r="B144" s="641"/>
      <c r="C144" s="642"/>
      <c r="D144" s="642"/>
      <c r="E144" s="642"/>
      <c r="F144" s="642"/>
      <c r="G144" s="642"/>
      <c r="H144" s="642"/>
      <c r="I144" s="642"/>
      <c r="J144" s="642"/>
      <c r="K144" s="643"/>
    </row>
    <row r="145" spans="2:11" ht="15" thickBot="1">
      <c r="B145" s="367" t="str">
        <f>"Harga yang dipakai adalah "&amp;'HARGA SATUAN'!I5&amp;""</f>
        <v>Harga yang dipakai adalah RAB HSS 2023</v>
      </c>
      <c r="C145" s="368"/>
      <c r="D145" s="369"/>
      <c r="E145" s="369"/>
      <c r="F145" s="369"/>
      <c r="G145" s="370"/>
      <c r="H145" s="370"/>
      <c r="I145" s="370"/>
      <c r="J145" s="370"/>
      <c r="K145" s="371"/>
    </row>
    <row r="146" spans="2:11">
      <c r="C146" s="372"/>
      <c r="E146" s="374"/>
      <c r="F146" s="374"/>
      <c r="G146" s="374"/>
    </row>
    <row r="147" spans="2:11">
      <c r="C147" s="295"/>
      <c r="E147" s="374"/>
      <c r="F147" s="374"/>
      <c r="G147" s="374"/>
      <c r="H147" s="644"/>
      <c r="I147" s="644"/>
      <c r="J147" s="645"/>
      <c r="K147" s="645"/>
    </row>
    <row r="148" spans="2:11">
      <c r="C148" s="295"/>
      <c r="E148" s="374"/>
      <c r="F148" s="374"/>
      <c r="G148" s="374"/>
      <c r="H148" s="375"/>
      <c r="I148" s="635" t="s">
        <v>1644</v>
      </c>
      <c r="J148" s="635"/>
      <c r="K148" s="635"/>
    </row>
    <row r="149" spans="2:11">
      <c r="C149" s="295"/>
      <c r="E149" s="374"/>
      <c r="F149" s="374"/>
      <c r="G149" s="374"/>
      <c r="H149" s="375"/>
      <c r="I149" s="635" t="s">
        <v>1645</v>
      </c>
      <c r="J149" s="635"/>
      <c r="K149" s="635"/>
    </row>
    <row r="150" spans="2:11">
      <c r="C150" s="295"/>
      <c r="E150" s="374"/>
      <c r="F150" s="374"/>
      <c r="G150" s="374"/>
      <c r="H150" s="376"/>
      <c r="I150" s="377"/>
      <c r="J150" s="377"/>
      <c r="K150" s="377"/>
    </row>
    <row r="151" spans="2:11">
      <c r="C151" s="295"/>
      <c r="E151" s="374"/>
      <c r="F151" s="374"/>
      <c r="G151" s="374"/>
      <c r="H151" s="376"/>
      <c r="I151" s="376"/>
      <c r="J151" s="376"/>
      <c r="K151" s="376"/>
    </row>
    <row r="152" spans="2:11">
      <c r="C152" s="295"/>
      <c r="E152" s="374"/>
      <c r="F152" s="374"/>
      <c r="G152" s="374"/>
      <c r="H152" s="376"/>
      <c r="I152" s="376"/>
      <c r="J152" s="376"/>
      <c r="K152" s="376"/>
    </row>
    <row r="153" spans="2:11">
      <c r="C153" s="295"/>
      <c r="E153" s="374"/>
      <c r="F153" s="374"/>
      <c r="G153" s="374"/>
      <c r="H153" s="376"/>
      <c r="I153" s="376"/>
      <c r="J153" s="376"/>
      <c r="K153" s="376"/>
    </row>
    <row r="154" spans="2:11">
      <c r="C154" s="295"/>
      <c r="E154" s="374"/>
      <c r="F154" s="374"/>
      <c r="G154" s="374"/>
      <c r="H154" s="378"/>
      <c r="I154" s="635" t="s">
        <v>1646</v>
      </c>
      <c r="J154" s="635"/>
      <c r="K154" s="635"/>
    </row>
    <row r="155" spans="2:11">
      <c r="C155" s="372"/>
      <c r="E155" s="374"/>
      <c r="F155" s="374"/>
      <c r="G155" s="374"/>
      <c r="H155" s="376"/>
      <c r="I155" s="376"/>
      <c r="J155" s="376"/>
      <c r="K155" s="376"/>
    </row>
    <row r="156" spans="2:11">
      <c r="C156" s="372"/>
      <c r="E156" s="374"/>
      <c r="F156" s="374"/>
      <c r="G156" s="374"/>
      <c r="H156" s="376"/>
      <c r="I156" s="376"/>
      <c r="J156" s="376"/>
      <c r="K156" s="376"/>
    </row>
    <row r="157" spans="2:11">
      <c r="C157" s="372"/>
      <c r="E157" s="374"/>
      <c r="F157" s="374"/>
      <c r="G157" s="374"/>
      <c r="H157" s="376"/>
      <c r="I157" s="376"/>
      <c r="J157" s="376"/>
      <c r="K157" s="376"/>
    </row>
  </sheetData>
  <sheetProtection sort="0" autoFilter="0"/>
  <protectedRanges>
    <protectedRange sqref="B135 B134:C134" name="Range1_1"/>
    <protectedRange sqref="B132:C133" name="Range1_1_1"/>
    <protectedRange sqref="B116:C117 B115 B128 B129:C131 B122:C127 B118:B121 B105:C114" name="Range1_1_7"/>
    <protectedRange sqref="C115" name="Range1_1_2_1_3"/>
    <protectedRange sqref="C128" name="Range1_1_2_5"/>
    <protectedRange sqref="C119" name="Range1_4"/>
    <protectedRange sqref="C118" name="Range1_2_3"/>
    <protectedRange sqref="B83:C104" name="Range1_1_4_3"/>
    <protectedRange sqref="C120" name="Range1_1_2_3_3"/>
    <protectedRange sqref="C121" name="Range1_1_2_10_2"/>
    <protectedRange sqref="B39:C67 B69:C70 B68 B36:B37 B21:C35 B79 B71:B72 B73:C78 B80:C82 B16:B20" name="Range1_1_3"/>
    <protectedRange sqref="B15 B38:C38 C36:C37 C16:C20" name="Range1_6_2"/>
    <protectedRange sqref="C68" name="Range1_1_2_1_1"/>
    <protectedRange sqref="C79" name="Range1_1_2_3"/>
    <protectedRange sqref="C72" name="Range1_1_2_2"/>
    <protectedRange sqref="C71" name="Range1_1_2_2_1"/>
  </protectedRanges>
  <mergeCells count="22">
    <mergeCell ref="I149:K149"/>
    <mergeCell ref="I154:K154"/>
    <mergeCell ref="C142:F142"/>
    <mergeCell ref="G6:K6"/>
    <mergeCell ref="I148:K148"/>
    <mergeCell ref="C141:F141"/>
    <mergeCell ref="B143:K144"/>
    <mergeCell ref="H147:K147"/>
    <mergeCell ref="H11:K11"/>
    <mergeCell ref="H12:H13"/>
    <mergeCell ref="J12:J13"/>
    <mergeCell ref="K12:K13"/>
    <mergeCell ref="O3:P4"/>
    <mergeCell ref="B4:K4"/>
    <mergeCell ref="C140:F140"/>
    <mergeCell ref="B11:B13"/>
    <mergeCell ref="C11:C13"/>
    <mergeCell ref="D11:D13"/>
    <mergeCell ref="E11:E13"/>
    <mergeCell ref="F11:F13"/>
    <mergeCell ref="G11:G13"/>
    <mergeCell ref="I12:I13"/>
  </mergeCells>
  <phoneticPr fontId="133" type="noConversion"/>
  <conditionalFormatting sqref="C15">
    <cfRule type="cellIs" dxfId="14" priority="5" operator="equal">
      <formula>0</formula>
    </cfRule>
  </conditionalFormatting>
  <conditionalFormatting sqref="C71:C72">
    <cfRule type="cellIs" dxfId="13" priority="4" operator="equal">
      <formula>0</formula>
    </cfRule>
  </conditionalFormatting>
  <conditionalFormatting sqref="C76">
    <cfRule type="cellIs" dxfId="12" priority="3" operator="equal">
      <formula>0</formula>
    </cfRule>
  </conditionalFormatting>
  <conditionalFormatting sqref="C115">
    <cfRule type="cellIs" dxfId="11" priority="16" operator="equal">
      <formula>0</formula>
    </cfRule>
  </conditionalFormatting>
  <conditionalFormatting sqref="C118:C121">
    <cfRule type="cellIs" dxfId="10" priority="12" operator="equal">
      <formula>0</formula>
    </cfRule>
  </conditionalFormatting>
  <conditionalFormatting sqref="C125">
    <cfRule type="cellIs" dxfId="9" priority="14" operator="equal">
      <formula>0</formula>
    </cfRule>
  </conditionalFormatting>
  <conditionalFormatting sqref="C133">
    <cfRule type="cellIs" dxfId="8" priority="79" operator="equal">
      <formula>0</formula>
    </cfRule>
  </conditionalFormatting>
  <conditionalFormatting sqref="C135">
    <cfRule type="cellIs" dxfId="7" priority="152" operator="equal">
      <formula>0</formula>
    </cfRule>
  </conditionalFormatting>
  <conditionalFormatting sqref="E1:E3 H12:I12 O13 H135:K139 G136:H136 E138:H138 E139:F139">
    <cfRule type="cellIs" dxfId="6" priority="955" stopIfTrue="1" operator="equal">
      <formula>0</formula>
    </cfRule>
  </conditionalFormatting>
  <conditionalFormatting sqref="E5:E129 E130:K134">
    <cfRule type="cellIs" dxfId="5" priority="37" stopIfTrue="1" operator="equal">
      <formula>0</formula>
    </cfRule>
  </conditionalFormatting>
  <conditionalFormatting sqref="E135:G137">
    <cfRule type="cellIs" dxfId="4" priority="151" stopIfTrue="1" operator="equal">
      <formula>0</formula>
    </cfRule>
  </conditionalFormatting>
  <conditionalFormatting sqref="F14:K129">
    <cfRule type="cellIs" dxfId="3" priority="1" stopIfTrue="1" operator="equal">
      <formula>0</formula>
    </cfRule>
  </conditionalFormatting>
  <conditionalFormatting sqref="G1:G13">
    <cfRule type="cellIs" dxfId="2" priority="6" stopIfTrue="1" operator="equal">
      <formula>0</formula>
    </cfRule>
  </conditionalFormatting>
  <conditionalFormatting sqref="G138:G65604 E143:E65604">
    <cfRule type="cellIs" dxfId="1" priority="89" stopIfTrue="1" operator="equal">
      <formula>0</formula>
    </cfRule>
  </conditionalFormatting>
  <conditionalFormatting sqref="S14:V108">
    <cfRule type="cellIs" dxfId="0" priority="45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134 F82:F86 H14:K139 F88:F90 F92:F129 F16:F79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ignoredErrors>
    <ignoredError sqref="L129" evalError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8B21D-EF9F-F84A-8A74-0D3081A82466}">
  <dimension ref="B1:AQ54"/>
  <sheetViews>
    <sheetView showGridLines="0" view="pageBreakPreview" topLeftCell="A10" zoomScaleNormal="40" zoomScaleSheetLayoutView="100" workbookViewId="0">
      <selection activeCell="Z42" sqref="Z42"/>
    </sheetView>
  </sheetViews>
  <sheetFormatPr baseColWidth="10" defaultColWidth="9.1640625" defaultRowHeight="12"/>
  <cols>
    <col min="1" max="1" width="1.5" style="479" customWidth="1"/>
    <col min="2" max="22" width="5.6640625" style="479" customWidth="1"/>
    <col min="23" max="23" width="6.33203125" style="479" customWidth="1"/>
    <col min="24" max="117" width="5.6640625" style="479" customWidth="1"/>
    <col min="118" max="16384" width="9.1640625" style="479"/>
  </cols>
  <sheetData>
    <row r="1" spans="2:29" ht="13" thickBot="1"/>
    <row r="2" spans="2:29" ht="12.75" customHeight="1">
      <c r="B2" s="480"/>
      <c r="C2" s="481"/>
      <c r="D2" s="481"/>
      <c r="E2" s="481"/>
      <c r="F2" s="481"/>
      <c r="G2" s="481"/>
      <c r="H2" s="481"/>
      <c r="I2" s="481"/>
      <c r="J2" s="481"/>
      <c r="K2" s="481"/>
      <c r="L2" s="481"/>
      <c r="M2" s="481"/>
      <c r="N2" s="481"/>
      <c r="O2" s="481"/>
      <c r="P2" s="481"/>
      <c r="Q2" s="481"/>
      <c r="R2" s="481"/>
      <c r="S2" s="481"/>
      <c r="T2" s="481"/>
      <c r="U2" s="481"/>
      <c r="V2" s="648" t="str">
        <f>"PT. PLN (PERSERO) "&amp;'[87]DETAIL USULAN'!D5&amp;""</f>
        <v>PT. PLN (PERSERO) AREA DEMAK</v>
      </c>
      <c r="W2" s="649"/>
      <c r="X2" s="649"/>
      <c r="Y2" s="649"/>
      <c r="Z2" s="649"/>
      <c r="AA2" s="649"/>
      <c r="AB2" s="649"/>
      <c r="AC2" s="650"/>
    </row>
    <row r="3" spans="2:29">
      <c r="B3" s="482"/>
      <c r="V3" s="651"/>
      <c r="W3" s="652"/>
      <c r="X3" s="652"/>
      <c r="Y3" s="652"/>
      <c r="Z3" s="652"/>
      <c r="AA3" s="652"/>
      <c r="AB3" s="652"/>
      <c r="AC3" s="653"/>
    </row>
    <row r="4" spans="2:29">
      <c r="B4" s="482"/>
      <c r="E4" s="454" t="s">
        <v>1610</v>
      </c>
      <c r="F4" s="454"/>
      <c r="G4" s="455"/>
      <c r="H4" s="454"/>
      <c r="I4" s="454"/>
      <c r="J4" s="454"/>
      <c r="K4" s="454"/>
      <c r="L4" s="455"/>
      <c r="M4" s="455"/>
      <c r="V4" s="483" t="s">
        <v>987</v>
      </c>
      <c r="AC4" s="484"/>
    </row>
    <row r="5" spans="2:29">
      <c r="B5" s="482"/>
      <c r="E5" s="654"/>
      <c r="F5" s="654"/>
      <c r="G5" s="456" t="s">
        <v>1611</v>
      </c>
      <c r="H5" s="655" t="s">
        <v>1612</v>
      </c>
      <c r="I5" s="656"/>
      <c r="J5" s="655" t="s">
        <v>1613</v>
      </c>
      <c r="K5" s="656"/>
      <c r="L5" s="657" t="s">
        <v>1614</v>
      </c>
      <c r="M5" s="658"/>
      <c r="V5" s="485" t="s">
        <v>991</v>
      </c>
      <c r="W5" s="659" t="s">
        <v>990</v>
      </c>
      <c r="X5" s="659"/>
      <c r="Y5" s="659"/>
      <c r="Z5" s="659" t="s">
        <v>988</v>
      </c>
      <c r="AA5" s="659"/>
      <c r="AB5" s="659" t="s">
        <v>989</v>
      </c>
      <c r="AC5" s="660"/>
    </row>
    <row r="6" spans="2:29">
      <c r="B6" s="482"/>
      <c r="E6" s="654" t="s">
        <v>1615</v>
      </c>
      <c r="F6" s="654"/>
      <c r="G6" s="456">
        <v>14.5</v>
      </c>
      <c r="H6" s="655">
        <v>36.4</v>
      </c>
      <c r="I6" s="656"/>
      <c r="J6" s="655">
        <v>49.4</v>
      </c>
      <c r="K6" s="656"/>
      <c r="L6" s="657"/>
      <c r="M6" s="658"/>
      <c r="V6" s="485">
        <v>1</v>
      </c>
      <c r="W6" s="659" t="s">
        <v>993</v>
      </c>
      <c r="X6" s="659"/>
      <c r="Y6" s="659"/>
      <c r="Z6" s="659"/>
      <c r="AA6" s="659"/>
      <c r="AB6" s="659"/>
      <c r="AC6" s="660"/>
    </row>
    <row r="7" spans="2:29">
      <c r="B7" s="482"/>
      <c r="E7" s="654" t="s">
        <v>1616</v>
      </c>
      <c r="F7" s="654"/>
      <c r="G7" s="456"/>
      <c r="H7" s="655"/>
      <c r="I7" s="656"/>
      <c r="J7" s="655"/>
      <c r="K7" s="656"/>
      <c r="L7" s="657"/>
      <c r="M7" s="658"/>
      <c r="O7" s="472"/>
      <c r="V7" s="485">
        <v>2</v>
      </c>
      <c r="W7" s="659" t="s">
        <v>994</v>
      </c>
      <c r="X7" s="659"/>
      <c r="Y7" s="659"/>
      <c r="Z7" s="659"/>
      <c r="AA7" s="659"/>
      <c r="AB7" s="659"/>
      <c r="AC7" s="660"/>
    </row>
    <row r="8" spans="2:29">
      <c r="B8" s="482"/>
      <c r="V8" s="485">
        <v>3</v>
      </c>
      <c r="W8" s="659" t="s">
        <v>995</v>
      </c>
      <c r="X8" s="659"/>
      <c r="Y8" s="659"/>
      <c r="Z8" s="659"/>
      <c r="AA8" s="659"/>
      <c r="AB8" s="659"/>
      <c r="AC8" s="660"/>
    </row>
    <row r="9" spans="2:29">
      <c r="B9" s="482"/>
      <c r="V9" s="485">
        <v>4</v>
      </c>
      <c r="W9" s="659" t="s">
        <v>996</v>
      </c>
      <c r="X9" s="659"/>
      <c r="Y9" s="659"/>
      <c r="Z9" s="659"/>
      <c r="AA9" s="659"/>
      <c r="AB9" s="659"/>
      <c r="AC9" s="660"/>
    </row>
    <row r="10" spans="2:29">
      <c r="B10" s="482"/>
      <c r="V10" s="485">
        <v>5</v>
      </c>
      <c r="W10" s="659" t="s">
        <v>997</v>
      </c>
      <c r="X10" s="659"/>
      <c r="Y10" s="659"/>
      <c r="Z10" s="659"/>
      <c r="AA10" s="659"/>
      <c r="AB10" s="659"/>
      <c r="AC10" s="660"/>
    </row>
    <row r="11" spans="2:29">
      <c r="B11" s="482"/>
      <c r="V11" s="485">
        <v>6</v>
      </c>
      <c r="W11" s="659" t="s">
        <v>998</v>
      </c>
      <c r="X11" s="659"/>
      <c r="Y11" s="659"/>
      <c r="Z11" s="659"/>
      <c r="AA11" s="659"/>
      <c r="AB11" s="659"/>
      <c r="AC11" s="660"/>
    </row>
    <row r="12" spans="2:29">
      <c r="B12" s="482"/>
      <c r="V12" s="485">
        <v>7</v>
      </c>
      <c r="W12" s="659" t="s">
        <v>999</v>
      </c>
      <c r="X12" s="659"/>
      <c r="Y12" s="659"/>
      <c r="Z12" s="659"/>
      <c r="AA12" s="659"/>
      <c r="AB12" s="659"/>
      <c r="AC12" s="660"/>
    </row>
    <row r="13" spans="2:29" ht="12.75" customHeight="1">
      <c r="B13" s="482"/>
      <c r="V13" s="485">
        <v>8</v>
      </c>
      <c r="W13" s="659" t="s">
        <v>1000</v>
      </c>
      <c r="X13" s="659"/>
      <c r="Y13" s="659"/>
      <c r="Z13" s="659"/>
      <c r="AA13" s="659"/>
      <c r="AB13" s="659"/>
      <c r="AC13" s="660"/>
    </row>
    <row r="14" spans="2:29">
      <c r="B14" s="482"/>
      <c r="V14" s="485">
        <v>9</v>
      </c>
      <c r="W14" s="659" t="s">
        <v>1001</v>
      </c>
      <c r="X14" s="659"/>
      <c r="Y14" s="659"/>
      <c r="Z14" s="659"/>
      <c r="AA14" s="659"/>
      <c r="AB14" s="659"/>
      <c r="AC14" s="660"/>
    </row>
    <row r="15" spans="2:29">
      <c r="B15" s="482"/>
      <c r="V15" s="485">
        <v>10</v>
      </c>
      <c r="W15" s="659" t="s">
        <v>1010</v>
      </c>
      <c r="X15" s="659"/>
      <c r="Y15" s="659"/>
      <c r="Z15" s="659"/>
      <c r="AA15" s="659"/>
      <c r="AB15" s="659"/>
      <c r="AC15" s="660"/>
    </row>
    <row r="16" spans="2:29">
      <c r="B16" s="482"/>
      <c r="V16" s="485">
        <v>11</v>
      </c>
      <c r="W16" s="659" t="s">
        <v>1459</v>
      </c>
      <c r="X16" s="659"/>
      <c r="Y16" s="659"/>
      <c r="Z16" s="659"/>
      <c r="AA16" s="659"/>
      <c r="AB16" s="659"/>
      <c r="AC16" s="660"/>
    </row>
    <row r="17" spans="2:43">
      <c r="B17" s="482"/>
      <c r="V17" s="485">
        <v>12</v>
      </c>
      <c r="W17" s="659" t="s">
        <v>1011</v>
      </c>
      <c r="X17" s="659"/>
      <c r="Y17" s="659"/>
      <c r="Z17" s="659"/>
      <c r="AA17" s="659"/>
      <c r="AB17" s="659"/>
      <c r="AC17" s="660"/>
    </row>
    <row r="18" spans="2:43">
      <c r="B18" s="487"/>
      <c r="C18" s="488"/>
      <c r="D18" s="488"/>
      <c r="V18" s="485">
        <v>13</v>
      </c>
      <c r="W18" s="659"/>
      <c r="X18" s="659"/>
      <c r="Y18" s="659"/>
      <c r="Z18" s="659"/>
      <c r="AA18" s="659"/>
      <c r="AB18" s="659"/>
      <c r="AC18" s="660"/>
    </row>
    <row r="19" spans="2:43">
      <c r="B19" s="482"/>
      <c r="V19" s="489"/>
      <c r="W19" s="676"/>
      <c r="X19" s="676"/>
      <c r="Y19" s="676"/>
      <c r="Z19" s="676"/>
      <c r="AA19" s="676"/>
      <c r="AB19" s="676"/>
      <c r="AC19" s="677"/>
    </row>
    <row r="20" spans="2:43">
      <c r="B20" s="482"/>
      <c r="V20" s="661" t="s">
        <v>992</v>
      </c>
      <c r="W20" s="662"/>
      <c r="X20" s="662"/>
      <c r="Y20" s="662"/>
      <c r="Z20" s="662"/>
      <c r="AA20" s="662"/>
      <c r="AB20" s="662"/>
      <c r="AC20" s="663"/>
    </row>
    <row r="21" spans="2:43">
      <c r="B21" s="482"/>
      <c r="V21" s="664" t="s">
        <v>985</v>
      </c>
      <c r="W21" s="665"/>
      <c r="X21" s="665"/>
      <c r="Y21" s="666"/>
      <c r="Z21" s="667" t="s">
        <v>986</v>
      </c>
      <c r="AA21" s="668"/>
      <c r="AB21" s="668"/>
      <c r="AC21" s="669"/>
    </row>
    <row r="22" spans="2:43">
      <c r="B22" s="482"/>
      <c r="V22" s="670"/>
      <c r="W22" s="671"/>
      <c r="X22" s="490"/>
      <c r="Y22" s="491"/>
      <c r="Z22" s="672"/>
      <c r="AA22" s="673"/>
      <c r="AB22" s="492"/>
      <c r="AC22" s="493"/>
      <c r="AQ22" s="479">
        <f>43+54+60</f>
        <v>157</v>
      </c>
    </row>
    <row r="23" spans="2:43">
      <c r="B23" s="482"/>
      <c r="V23" s="670" t="s">
        <v>1634</v>
      </c>
      <c r="W23" s="671"/>
      <c r="X23" s="490" t="s">
        <v>100</v>
      </c>
      <c r="Y23" s="491">
        <v>4</v>
      </c>
      <c r="Z23" s="674"/>
      <c r="AA23" s="675"/>
      <c r="AB23" s="492"/>
      <c r="AC23" s="493"/>
    </row>
    <row r="24" spans="2:43">
      <c r="B24" s="482"/>
      <c r="V24" s="670" t="s">
        <v>1631</v>
      </c>
      <c r="W24" s="671"/>
      <c r="X24" s="490" t="s">
        <v>1058</v>
      </c>
      <c r="Y24" s="491">
        <v>3</v>
      </c>
      <c r="Z24" s="678"/>
      <c r="AA24" s="679"/>
      <c r="AB24" s="492"/>
      <c r="AC24" s="493"/>
    </row>
    <row r="25" spans="2:43">
      <c r="B25" s="482"/>
      <c r="V25" s="670"/>
      <c r="W25" s="671"/>
      <c r="X25" s="490"/>
      <c r="Y25" s="491"/>
      <c r="Z25" s="674"/>
      <c r="AA25" s="675"/>
      <c r="AB25" s="492"/>
      <c r="AC25" s="493"/>
    </row>
    <row r="26" spans="2:43">
      <c r="B26" s="482"/>
      <c r="V26" s="670" t="s">
        <v>1445</v>
      </c>
      <c r="W26" s="671"/>
      <c r="X26" s="490" t="s">
        <v>1058</v>
      </c>
      <c r="Y26" s="491">
        <v>1</v>
      </c>
      <c r="Z26" s="674"/>
      <c r="AA26" s="675"/>
      <c r="AB26" s="492"/>
      <c r="AC26" s="493"/>
    </row>
    <row r="27" spans="2:43">
      <c r="B27" s="482"/>
      <c r="V27" s="670" t="s">
        <v>1444</v>
      </c>
      <c r="W27" s="671"/>
      <c r="X27" s="490" t="s">
        <v>1058</v>
      </c>
      <c r="Y27" s="491">
        <v>4</v>
      </c>
      <c r="Z27" s="674"/>
      <c r="AA27" s="675"/>
      <c r="AB27" s="492"/>
      <c r="AC27" s="493"/>
    </row>
    <row r="28" spans="2:43">
      <c r="B28" s="482"/>
      <c r="V28" s="670" t="s">
        <v>1443</v>
      </c>
      <c r="W28" s="671"/>
      <c r="X28" s="490" t="s">
        <v>1058</v>
      </c>
      <c r="Y28" s="491">
        <v>2</v>
      </c>
      <c r="Z28" s="674"/>
      <c r="AA28" s="675"/>
      <c r="AB28" s="492"/>
      <c r="AC28" s="493"/>
    </row>
    <row r="29" spans="2:43">
      <c r="B29" s="482"/>
      <c r="V29" s="670" t="s">
        <v>1618</v>
      </c>
      <c r="W29" s="671"/>
      <c r="X29" s="490" t="s">
        <v>1058</v>
      </c>
      <c r="Y29" s="491">
        <v>1</v>
      </c>
      <c r="Z29" s="667" t="s">
        <v>1635</v>
      </c>
      <c r="AA29" s="668"/>
      <c r="AB29" s="668"/>
      <c r="AC29" s="669"/>
    </row>
    <row r="30" spans="2:43">
      <c r="B30" s="482"/>
      <c r="V30" s="670" t="s">
        <v>1617</v>
      </c>
      <c r="W30" s="671"/>
      <c r="X30" s="490" t="s">
        <v>1058</v>
      </c>
      <c r="Y30" s="491">
        <v>1</v>
      </c>
      <c r="Z30" s="674"/>
      <c r="AA30" s="675"/>
      <c r="AB30" s="492"/>
      <c r="AC30" s="493"/>
    </row>
    <row r="31" spans="2:43">
      <c r="B31" s="482"/>
      <c r="T31" s="494"/>
      <c r="V31" s="670" t="s">
        <v>1636</v>
      </c>
      <c r="W31" s="671"/>
      <c r="X31" s="490" t="s">
        <v>1058</v>
      </c>
      <c r="Y31" s="491">
        <v>1</v>
      </c>
      <c r="Z31" s="674"/>
      <c r="AA31" s="675"/>
      <c r="AB31" s="492"/>
      <c r="AC31" s="493"/>
    </row>
    <row r="32" spans="2:43">
      <c r="B32" s="482"/>
      <c r="T32" s="494"/>
      <c r="V32" s="670" t="s">
        <v>1637</v>
      </c>
      <c r="W32" s="671"/>
      <c r="X32" s="490" t="s">
        <v>7</v>
      </c>
      <c r="Y32" s="491">
        <v>35</v>
      </c>
      <c r="Z32" s="674"/>
      <c r="AA32" s="675"/>
      <c r="AB32" s="492"/>
      <c r="AC32" s="493"/>
    </row>
    <row r="33" spans="2:29">
      <c r="B33" s="482"/>
      <c r="V33" s="680" t="s">
        <v>1638</v>
      </c>
      <c r="W33" s="681"/>
      <c r="X33" s="490" t="s">
        <v>7</v>
      </c>
      <c r="Y33" s="491">
        <v>240</v>
      </c>
      <c r="Z33" s="674"/>
      <c r="AA33" s="675"/>
      <c r="AB33" s="492"/>
      <c r="AC33" s="493"/>
    </row>
    <row r="34" spans="2:29">
      <c r="B34" s="482"/>
      <c r="V34" s="680" t="s">
        <v>1549</v>
      </c>
      <c r="W34" s="681"/>
      <c r="X34" s="490" t="s">
        <v>1058</v>
      </c>
      <c r="Y34" s="491">
        <v>1</v>
      </c>
      <c r="Z34" s="674"/>
      <c r="AA34" s="675"/>
      <c r="AB34" s="492"/>
      <c r="AC34" s="493"/>
    </row>
    <row r="35" spans="2:29">
      <c r="B35" s="482"/>
      <c r="V35" s="680"/>
      <c r="W35" s="681"/>
      <c r="X35" s="490"/>
      <c r="Y35" s="491"/>
      <c r="Z35" s="674"/>
      <c r="AA35" s="675"/>
      <c r="AB35" s="492"/>
      <c r="AC35" s="493"/>
    </row>
    <row r="36" spans="2:29">
      <c r="B36" s="482"/>
      <c r="V36" s="680"/>
      <c r="W36" s="681"/>
      <c r="X36" s="490"/>
      <c r="Y36" s="491"/>
      <c r="Z36" s="674"/>
      <c r="AA36" s="675"/>
      <c r="AB36" s="492"/>
      <c r="AC36" s="493"/>
    </row>
    <row r="37" spans="2:29" ht="12.75" customHeight="1">
      <c r="B37" s="482"/>
      <c r="V37" s="680"/>
      <c r="W37" s="681"/>
      <c r="X37" s="495"/>
      <c r="Y37" s="491"/>
      <c r="Z37" s="674"/>
      <c r="AA37" s="675"/>
      <c r="AB37" s="496"/>
      <c r="AC37" s="497"/>
    </row>
    <row r="38" spans="2:29" ht="12.75" customHeight="1">
      <c r="B38" s="482"/>
      <c r="V38" s="680"/>
      <c r="W38" s="681"/>
      <c r="X38" s="490"/>
      <c r="Y38" s="491"/>
      <c r="Z38" s="674"/>
      <c r="AA38" s="675"/>
      <c r="AB38" s="496"/>
      <c r="AC38" s="497"/>
    </row>
    <row r="39" spans="2:29" ht="12" customHeight="1">
      <c r="B39" s="482"/>
      <c r="V39" s="670"/>
      <c r="W39" s="671"/>
      <c r="X39" s="495"/>
      <c r="Y39" s="498"/>
      <c r="Z39" s="682"/>
      <c r="AA39" s="683"/>
      <c r="AB39" s="496"/>
      <c r="AC39" s="497"/>
    </row>
    <row r="40" spans="2:29" ht="12" customHeight="1">
      <c r="B40" s="482"/>
      <c r="V40" s="670"/>
      <c r="W40" s="671"/>
      <c r="X40" s="495"/>
      <c r="Y40" s="498"/>
      <c r="Z40" s="499"/>
      <c r="AA40" s="500"/>
      <c r="AB40" s="496"/>
      <c r="AC40" s="497"/>
    </row>
    <row r="41" spans="2:29" ht="12" customHeight="1">
      <c r="B41" s="482"/>
      <c r="V41" s="670"/>
      <c r="W41" s="671"/>
      <c r="X41" s="495"/>
      <c r="Y41" s="498"/>
      <c r="Z41" s="682"/>
      <c r="AA41" s="683"/>
      <c r="AB41" s="496"/>
      <c r="AC41" s="497"/>
    </row>
    <row r="42" spans="2:29" ht="12" customHeight="1">
      <c r="B42" s="482"/>
      <c r="V42" s="684" t="s">
        <v>1619</v>
      </c>
      <c r="W42" s="685"/>
      <c r="X42" s="685"/>
      <c r="Y42" s="685"/>
      <c r="Z42" s="501" t="s">
        <v>1639</v>
      </c>
      <c r="AA42" s="502"/>
      <c r="AB42" s="502"/>
      <c r="AC42" s="503"/>
    </row>
    <row r="43" spans="2:29" ht="12" customHeight="1">
      <c r="B43" s="482"/>
      <c r="U43" s="504"/>
      <c r="V43" s="505"/>
      <c r="W43" s="506"/>
      <c r="X43" s="506"/>
      <c r="Y43" s="506"/>
      <c r="Z43" s="506"/>
      <c r="AA43" s="506"/>
      <c r="AB43" s="506"/>
      <c r="AC43" s="507"/>
    </row>
    <row r="44" spans="2:29">
      <c r="B44" s="508"/>
      <c r="C44" s="509"/>
      <c r="D44" s="509"/>
      <c r="E44" s="509"/>
      <c r="F44" s="509"/>
      <c r="G44" s="509"/>
      <c r="H44" s="509"/>
      <c r="I44" s="509"/>
      <c r="J44" s="509"/>
      <c r="K44" s="509"/>
      <c r="L44" s="509"/>
      <c r="M44" s="509"/>
      <c r="N44" s="509"/>
      <c r="O44" s="509"/>
      <c r="P44" s="509"/>
      <c r="Q44" s="509"/>
      <c r="R44" s="509"/>
      <c r="S44" s="509"/>
      <c r="T44" s="509"/>
      <c r="U44" s="504"/>
      <c r="V44" s="691" t="s">
        <v>11</v>
      </c>
      <c r="W44" s="692"/>
      <c r="X44" s="659" t="s">
        <v>1640</v>
      </c>
      <c r="Y44" s="659"/>
      <c r="Z44" s="659"/>
      <c r="AA44" s="659"/>
      <c r="AB44" s="659"/>
      <c r="AC44" s="660"/>
    </row>
    <row r="45" spans="2:29">
      <c r="B45" s="508"/>
      <c r="C45" s="509"/>
      <c r="D45" s="509"/>
      <c r="E45" s="509"/>
      <c r="F45" s="509"/>
      <c r="G45" s="509"/>
      <c r="H45" s="509"/>
      <c r="I45" s="509"/>
      <c r="J45" s="509"/>
      <c r="K45" s="509"/>
      <c r="L45" s="509"/>
      <c r="M45" s="509"/>
      <c r="N45" s="509"/>
      <c r="O45" s="509"/>
      <c r="P45" s="509"/>
      <c r="Q45" s="509"/>
      <c r="R45" s="509"/>
      <c r="S45" s="509"/>
      <c r="T45" s="509"/>
      <c r="U45" s="504"/>
      <c r="V45" s="691" t="s">
        <v>984</v>
      </c>
      <c r="W45" s="692"/>
      <c r="X45" s="659">
        <v>1</v>
      </c>
      <c r="Y45" s="659"/>
      <c r="Z45" s="659"/>
      <c r="AA45" s="659" t="s">
        <v>12</v>
      </c>
      <c r="AB45" s="659"/>
      <c r="AC45" s="486" t="s">
        <v>13</v>
      </c>
    </row>
    <row r="46" spans="2:29">
      <c r="B46" s="508"/>
      <c r="C46" s="509"/>
      <c r="D46" s="509"/>
      <c r="E46" s="509"/>
      <c r="F46" s="509"/>
      <c r="G46" s="509"/>
      <c r="H46" s="509"/>
      <c r="I46" s="509"/>
      <c r="J46" s="509"/>
      <c r="K46" s="509"/>
      <c r="L46" s="509"/>
      <c r="M46" s="509"/>
      <c r="N46" s="509"/>
      <c r="O46" s="509"/>
      <c r="P46" s="509"/>
      <c r="Q46" s="509"/>
      <c r="R46" s="509"/>
      <c r="S46" s="509"/>
      <c r="T46" s="509"/>
      <c r="U46" s="504"/>
      <c r="V46" s="691" t="s">
        <v>15</v>
      </c>
      <c r="W46" s="692"/>
      <c r="X46" s="693"/>
      <c r="Y46" s="693"/>
      <c r="Z46" s="693"/>
      <c r="AA46" s="659" t="s">
        <v>16</v>
      </c>
      <c r="AB46" s="659"/>
      <c r="AC46" s="510"/>
    </row>
    <row r="47" spans="2:29">
      <c r="B47" s="508"/>
      <c r="C47" s="509"/>
      <c r="D47" s="509"/>
      <c r="E47" s="509"/>
      <c r="F47" s="509"/>
      <c r="G47" s="509"/>
      <c r="H47" s="509"/>
      <c r="I47" s="509"/>
      <c r="J47" s="509"/>
      <c r="K47" s="509"/>
      <c r="L47" s="509"/>
      <c r="M47" s="509"/>
      <c r="N47" s="509"/>
      <c r="O47" s="509"/>
      <c r="P47" s="509"/>
      <c r="Q47" s="509"/>
      <c r="R47" s="509"/>
      <c r="S47" s="509"/>
      <c r="T47" s="509"/>
      <c r="U47" s="504"/>
      <c r="V47" s="686" t="s">
        <v>17</v>
      </c>
      <c r="W47" s="686"/>
      <c r="X47" s="686"/>
      <c r="Y47" s="686"/>
      <c r="Z47" s="686"/>
      <c r="AA47" s="686"/>
      <c r="AB47" s="686"/>
      <c r="AC47" s="687"/>
    </row>
    <row r="48" spans="2:29" ht="12.75" customHeight="1">
      <c r="B48" s="508"/>
      <c r="C48" s="509"/>
      <c r="D48" s="509"/>
      <c r="E48" s="509"/>
      <c r="F48" s="509"/>
      <c r="G48" s="509"/>
      <c r="H48" s="509"/>
      <c r="I48" s="509"/>
      <c r="J48" s="509"/>
      <c r="K48" s="509"/>
      <c r="L48" s="509"/>
      <c r="M48" s="509"/>
      <c r="N48" s="509"/>
      <c r="O48" s="509"/>
      <c r="P48" s="509"/>
      <c r="Q48" s="509"/>
      <c r="R48" s="509"/>
      <c r="S48" s="509"/>
      <c r="T48" s="509"/>
      <c r="U48" s="504"/>
      <c r="V48" s="688" t="s">
        <v>1629</v>
      </c>
      <c r="W48" s="689"/>
      <c r="X48" s="689"/>
      <c r="Y48" s="689"/>
      <c r="Z48" s="689"/>
      <c r="AA48" s="689"/>
      <c r="AB48" s="689"/>
      <c r="AC48" s="690"/>
    </row>
    <row r="49" spans="2:29" ht="12.75" customHeight="1">
      <c r="B49" s="508"/>
      <c r="C49" s="509"/>
      <c r="D49" s="509"/>
      <c r="E49" s="509"/>
      <c r="F49" s="509"/>
      <c r="G49" s="509"/>
      <c r="H49" s="509"/>
      <c r="I49" s="509"/>
      <c r="J49" s="509"/>
      <c r="K49" s="509"/>
      <c r="L49" s="509"/>
      <c r="M49" s="509"/>
      <c r="N49" s="509"/>
      <c r="O49" s="509"/>
      <c r="P49" s="509"/>
      <c r="Q49" s="509"/>
      <c r="R49" s="509"/>
      <c r="S49" s="509"/>
      <c r="T49" s="509"/>
      <c r="U49" s="504"/>
      <c r="V49" s="688" t="s">
        <v>1630</v>
      </c>
      <c r="W49" s="689"/>
      <c r="X49" s="689"/>
      <c r="Y49" s="689"/>
      <c r="Z49" s="689"/>
      <c r="AA49" s="689"/>
      <c r="AB49" s="689"/>
      <c r="AC49" s="690"/>
    </row>
    <row r="50" spans="2:29">
      <c r="B50" s="508"/>
      <c r="C50" s="509"/>
      <c r="D50" s="509"/>
      <c r="E50" s="509"/>
      <c r="F50" s="509"/>
      <c r="G50" s="509"/>
      <c r="H50" s="509"/>
      <c r="I50" s="509"/>
      <c r="J50" s="509"/>
      <c r="K50" s="509"/>
      <c r="L50" s="509"/>
      <c r="M50" s="509"/>
      <c r="N50" s="509"/>
      <c r="O50" s="509"/>
      <c r="P50" s="509"/>
      <c r="Q50" s="509"/>
      <c r="R50" s="509"/>
      <c r="S50" s="509"/>
      <c r="T50" s="509"/>
      <c r="U50" s="511"/>
      <c r="V50" s="512"/>
      <c r="W50" s="512"/>
      <c r="X50" s="512"/>
      <c r="Y50" s="512"/>
      <c r="Z50" s="512"/>
      <c r="AA50" s="512"/>
      <c r="AB50" s="512"/>
      <c r="AC50" s="513"/>
    </row>
    <row r="51" spans="2:29">
      <c r="B51" s="508"/>
      <c r="C51" s="509"/>
      <c r="D51" s="509"/>
      <c r="E51" s="509"/>
      <c r="F51" s="509"/>
      <c r="G51" s="509"/>
      <c r="H51" s="509"/>
      <c r="I51" s="509"/>
      <c r="J51" s="509"/>
      <c r="K51" s="509"/>
      <c r="L51" s="509"/>
      <c r="M51" s="509"/>
      <c r="N51" s="509"/>
      <c r="O51" s="509"/>
      <c r="P51" s="509"/>
      <c r="Q51" s="509"/>
      <c r="R51" s="509"/>
      <c r="S51" s="509"/>
      <c r="T51" s="509"/>
      <c r="U51" s="504"/>
      <c r="V51" s="691" t="s">
        <v>18</v>
      </c>
      <c r="W51" s="692"/>
      <c r="X51" s="659" t="s">
        <v>1641</v>
      </c>
      <c r="Y51" s="659"/>
      <c r="Z51" s="659"/>
      <c r="AA51" s="659"/>
      <c r="AB51" s="659"/>
      <c r="AC51" s="660"/>
    </row>
    <row r="52" spans="2:29">
      <c r="B52" s="508"/>
      <c r="C52" s="509"/>
      <c r="D52" s="509"/>
      <c r="E52" s="509"/>
      <c r="F52" s="509"/>
      <c r="G52" s="509"/>
      <c r="H52" s="509"/>
      <c r="I52" s="509"/>
      <c r="J52" s="509"/>
      <c r="K52" s="509"/>
      <c r="L52" s="509"/>
      <c r="M52" s="509"/>
      <c r="N52" s="509"/>
      <c r="O52" s="509"/>
      <c r="P52" s="509"/>
      <c r="Q52" s="509"/>
      <c r="R52" s="509"/>
      <c r="S52" s="509"/>
      <c r="U52" s="504"/>
      <c r="V52" s="691" t="s">
        <v>19</v>
      </c>
      <c r="W52" s="692"/>
      <c r="X52" s="659" t="s">
        <v>1642</v>
      </c>
      <c r="Y52" s="659"/>
      <c r="Z52" s="659"/>
      <c r="AA52" s="659"/>
      <c r="AB52" s="659"/>
      <c r="AC52" s="660"/>
    </row>
    <row r="53" spans="2:29">
      <c r="B53" s="508"/>
      <c r="C53" s="509"/>
      <c r="D53" s="509"/>
      <c r="E53" s="509"/>
      <c r="F53" s="509"/>
      <c r="G53" s="509"/>
      <c r="H53" s="509"/>
      <c r="I53" s="509"/>
      <c r="J53" s="509"/>
      <c r="K53" s="509"/>
      <c r="L53" s="509"/>
      <c r="M53" s="509"/>
      <c r="N53" s="509"/>
      <c r="O53" s="509"/>
      <c r="P53" s="509"/>
      <c r="Q53" s="509"/>
      <c r="R53" s="509"/>
      <c r="S53" s="509"/>
      <c r="U53" s="504"/>
      <c r="V53" s="691" t="s">
        <v>20</v>
      </c>
      <c r="W53" s="692"/>
      <c r="X53" s="659" t="s">
        <v>1620</v>
      </c>
      <c r="Y53" s="659"/>
      <c r="Z53" s="659"/>
      <c r="AA53" s="659"/>
      <c r="AB53" s="659"/>
      <c r="AC53" s="660"/>
    </row>
    <row r="54" spans="2:29" ht="13" thickBot="1">
      <c r="B54" s="514"/>
      <c r="C54" s="515"/>
      <c r="D54" s="515"/>
      <c r="E54" s="515"/>
      <c r="F54" s="515"/>
      <c r="G54" s="515"/>
      <c r="H54" s="515"/>
      <c r="I54" s="515"/>
      <c r="J54" s="515"/>
      <c r="K54" s="515"/>
      <c r="L54" s="515"/>
      <c r="M54" s="515"/>
      <c r="N54" s="515"/>
      <c r="O54" s="515"/>
      <c r="P54" s="515"/>
      <c r="Q54" s="515"/>
      <c r="R54" s="515"/>
      <c r="S54" s="515"/>
      <c r="T54" s="516"/>
      <c r="U54" s="517"/>
      <c r="V54" s="694" t="s">
        <v>21</v>
      </c>
      <c r="W54" s="695"/>
      <c r="X54" s="696" t="s">
        <v>1621</v>
      </c>
      <c r="Y54" s="696"/>
      <c r="Z54" s="696"/>
      <c r="AA54" s="696"/>
      <c r="AB54" s="696"/>
      <c r="AC54" s="697"/>
    </row>
  </sheetData>
  <mergeCells count="124">
    <mergeCell ref="V54:W54"/>
    <mergeCell ref="X54:Z54"/>
    <mergeCell ref="AA54:AC54"/>
    <mergeCell ref="V52:W52"/>
    <mergeCell ref="X52:Z52"/>
    <mergeCell ref="AA52:AC52"/>
    <mergeCell ref="V53:W53"/>
    <mergeCell ref="X53:Z53"/>
    <mergeCell ref="AA53:AC53"/>
    <mergeCell ref="V47:AC47"/>
    <mergeCell ref="V48:AC48"/>
    <mergeCell ref="V49:AC49"/>
    <mergeCell ref="V51:W51"/>
    <mergeCell ref="X51:Z51"/>
    <mergeCell ref="AA51:AC51"/>
    <mergeCell ref="V44:W44"/>
    <mergeCell ref="X44:AC44"/>
    <mergeCell ref="V45:W45"/>
    <mergeCell ref="X45:Z45"/>
    <mergeCell ref="AA45:AB45"/>
    <mergeCell ref="V46:W46"/>
    <mergeCell ref="X46:Z46"/>
    <mergeCell ref="AA46:AB46"/>
    <mergeCell ref="V39:W39"/>
    <mergeCell ref="Z39:AA39"/>
    <mergeCell ref="V40:W40"/>
    <mergeCell ref="V41:W41"/>
    <mergeCell ref="Z41:AA41"/>
    <mergeCell ref="V42:Y42"/>
    <mergeCell ref="V36:W36"/>
    <mergeCell ref="Z36:AA36"/>
    <mergeCell ref="V37:W37"/>
    <mergeCell ref="Z37:AA37"/>
    <mergeCell ref="V38:W38"/>
    <mergeCell ref="Z38:AA38"/>
    <mergeCell ref="V33:W33"/>
    <mergeCell ref="Z33:AA33"/>
    <mergeCell ref="V34:W34"/>
    <mergeCell ref="Z34:AA34"/>
    <mergeCell ref="V35:W35"/>
    <mergeCell ref="Z35:AA35"/>
    <mergeCell ref="V30:W30"/>
    <mergeCell ref="Z30:AA30"/>
    <mergeCell ref="V31:W31"/>
    <mergeCell ref="Z31:AA31"/>
    <mergeCell ref="V32:W32"/>
    <mergeCell ref="Z32:AA32"/>
    <mergeCell ref="V27:W27"/>
    <mergeCell ref="Z27:AA27"/>
    <mergeCell ref="V28:W28"/>
    <mergeCell ref="Z28:AA28"/>
    <mergeCell ref="V29:W29"/>
    <mergeCell ref="Z29:AC29"/>
    <mergeCell ref="V24:W24"/>
    <mergeCell ref="Z24:AA24"/>
    <mergeCell ref="V25:W25"/>
    <mergeCell ref="Z25:AA25"/>
    <mergeCell ref="V26:W26"/>
    <mergeCell ref="Z26:AA26"/>
    <mergeCell ref="V20:AC20"/>
    <mergeCell ref="V21:Y21"/>
    <mergeCell ref="Z21:AC21"/>
    <mergeCell ref="V22:W22"/>
    <mergeCell ref="Z22:AA22"/>
    <mergeCell ref="V23:W23"/>
    <mergeCell ref="Z23:AA23"/>
    <mergeCell ref="W18:Y18"/>
    <mergeCell ref="Z18:AA18"/>
    <mergeCell ref="AB18:AC18"/>
    <mergeCell ref="W19:Y19"/>
    <mergeCell ref="Z19:AA19"/>
    <mergeCell ref="AB19:AC19"/>
    <mergeCell ref="W16:Y16"/>
    <mergeCell ref="Z16:AA16"/>
    <mergeCell ref="AB16:AC16"/>
    <mergeCell ref="W17:Y17"/>
    <mergeCell ref="Z17:AA17"/>
    <mergeCell ref="AB17:AC17"/>
    <mergeCell ref="W14:Y14"/>
    <mergeCell ref="Z14:AA14"/>
    <mergeCell ref="AB14:AC14"/>
    <mergeCell ref="W15:Y15"/>
    <mergeCell ref="Z15:AA15"/>
    <mergeCell ref="AB15:AC15"/>
    <mergeCell ref="W12:Y12"/>
    <mergeCell ref="Z12:AA12"/>
    <mergeCell ref="AB12:AC12"/>
    <mergeCell ref="W13:Y13"/>
    <mergeCell ref="Z13:AA13"/>
    <mergeCell ref="AB13:AC13"/>
    <mergeCell ref="W10:Y10"/>
    <mergeCell ref="Z10:AA10"/>
    <mergeCell ref="AB10:AC10"/>
    <mergeCell ref="W11:Y11"/>
    <mergeCell ref="Z11:AA11"/>
    <mergeCell ref="AB11:AC11"/>
    <mergeCell ref="W9:Y9"/>
    <mergeCell ref="Z9:AA9"/>
    <mergeCell ref="AB9:AC9"/>
    <mergeCell ref="AB6:AC6"/>
    <mergeCell ref="E7:F7"/>
    <mergeCell ref="H7:I7"/>
    <mergeCell ref="J7:K7"/>
    <mergeCell ref="L7:M7"/>
    <mergeCell ref="W7:Y7"/>
    <mergeCell ref="Z7:AA7"/>
    <mergeCell ref="AB7:AC7"/>
    <mergeCell ref="E6:F6"/>
    <mergeCell ref="H6:I6"/>
    <mergeCell ref="J6:K6"/>
    <mergeCell ref="L6:M6"/>
    <mergeCell ref="W6:Y6"/>
    <mergeCell ref="Z6:AA6"/>
    <mergeCell ref="V2:AC3"/>
    <mergeCell ref="E5:F5"/>
    <mergeCell ref="H5:I5"/>
    <mergeCell ref="J5:K5"/>
    <mergeCell ref="L5:M5"/>
    <mergeCell ref="W5:Y5"/>
    <mergeCell ref="Z5:AA5"/>
    <mergeCell ref="AB5:AC5"/>
    <mergeCell ref="W8:Y8"/>
    <mergeCell ref="Z8:AA8"/>
    <mergeCell ref="AB8:AC8"/>
  </mergeCells>
  <printOptions horizontalCentered="1" verticalCentered="1"/>
  <pageMargins left="0.5" right="0.25" top="0.25" bottom="0.25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9EB48-1C4A-9D4B-B527-23B799A71BAE}">
  <sheetPr>
    <tabColor rgb="FF92D050"/>
  </sheetPr>
  <dimension ref="A1:AD120"/>
  <sheetViews>
    <sheetView view="pageBreakPreview" zoomScale="55" zoomScaleNormal="40" zoomScaleSheetLayoutView="55" workbookViewId="0">
      <selection activeCell="W38" sqref="W38"/>
    </sheetView>
  </sheetViews>
  <sheetFormatPr baseColWidth="10" defaultColWidth="9.1640625" defaultRowHeight="14"/>
  <cols>
    <col min="1" max="1" width="1.6640625" style="389" customWidth="1"/>
    <col min="2" max="2" width="10.6640625" style="389" customWidth="1"/>
    <col min="3" max="3" width="2.5" style="389" customWidth="1"/>
    <col min="4" max="20" width="9.1640625" style="389"/>
    <col min="21" max="21" width="14.5" style="389" customWidth="1"/>
    <col min="22" max="22" width="3.1640625" style="389" customWidth="1"/>
    <col min="23" max="26" width="9.1640625" style="389"/>
    <col min="27" max="27" width="2.83203125" style="389" customWidth="1"/>
    <col min="28" max="30" width="4.6640625" style="389" customWidth="1"/>
    <col min="31" max="31" width="1.6640625" style="389" customWidth="1"/>
    <col min="32" max="16384" width="9.1640625" style="389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698" t="s">
        <v>1530</v>
      </c>
      <c r="D3" s="698"/>
      <c r="E3" s="698"/>
      <c r="F3" s="698"/>
      <c r="G3" s="698"/>
      <c r="H3" s="698"/>
      <c r="I3" s="698"/>
      <c r="J3" s="698"/>
      <c r="K3" s="698"/>
      <c r="L3" s="698"/>
      <c r="M3" s="698"/>
      <c r="N3" s="698"/>
      <c r="O3" s="698"/>
      <c r="P3" s="698"/>
      <c r="Q3" s="698"/>
      <c r="R3" s="698"/>
      <c r="S3" s="698"/>
      <c r="T3" s="698"/>
      <c r="U3" s="698"/>
      <c r="V3" s="698"/>
      <c r="W3" s="182"/>
      <c r="X3" s="400"/>
      <c r="Y3" s="400"/>
      <c r="Z3" s="400"/>
      <c r="AA3" s="400"/>
      <c r="AB3" s="400"/>
      <c r="AC3" s="390"/>
    </row>
    <row r="4" spans="1:29" ht="18.75" customHeight="1">
      <c r="A4" s="181"/>
      <c r="C4" s="698"/>
      <c r="D4" s="698"/>
      <c r="E4" s="698"/>
      <c r="F4" s="698"/>
      <c r="G4" s="698"/>
      <c r="H4" s="698"/>
      <c r="I4" s="698"/>
      <c r="J4" s="698"/>
      <c r="K4" s="698"/>
      <c r="L4" s="698"/>
      <c r="M4" s="698"/>
      <c r="N4" s="698"/>
      <c r="O4" s="698"/>
      <c r="P4" s="698"/>
      <c r="Q4" s="698"/>
      <c r="R4" s="698"/>
      <c r="S4" s="698"/>
      <c r="T4" s="698"/>
      <c r="U4" s="698"/>
      <c r="V4" s="698"/>
      <c r="W4" s="182"/>
      <c r="X4" s="400"/>
      <c r="Y4" s="400"/>
      <c r="Z4" s="400"/>
      <c r="AA4" s="400"/>
      <c r="AB4" s="400"/>
      <c r="AC4" s="390"/>
    </row>
    <row r="5" spans="1:29" ht="12.75" customHeight="1">
      <c r="A5" s="181"/>
      <c r="C5" s="391"/>
      <c r="W5" s="182"/>
    </row>
    <row r="6" spans="1:29" ht="12.75" customHeight="1">
      <c r="A6" s="181"/>
      <c r="C6" s="699" t="s">
        <v>1643</v>
      </c>
      <c r="D6" s="699"/>
      <c r="E6" s="699"/>
      <c r="F6" s="699"/>
      <c r="G6" s="699"/>
      <c r="H6" s="699"/>
      <c r="I6" s="699"/>
      <c r="J6" s="699"/>
      <c r="K6" s="699"/>
      <c r="L6" s="699"/>
      <c r="M6" s="699"/>
      <c r="W6" s="182"/>
      <c r="Y6" s="392"/>
      <c r="Z6" s="392"/>
      <c r="AA6" s="392"/>
      <c r="AB6" s="393"/>
      <c r="AC6" s="393"/>
    </row>
    <row r="7" spans="1:29" ht="18" customHeight="1">
      <c r="A7" s="181"/>
      <c r="C7" s="699"/>
      <c r="D7" s="699"/>
      <c r="E7" s="699"/>
      <c r="F7" s="699"/>
      <c r="G7" s="699"/>
      <c r="H7" s="699"/>
      <c r="I7" s="699"/>
      <c r="J7" s="699"/>
      <c r="K7" s="699"/>
      <c r="L7" s="699"/>
      <c r="M7" s="699"/>
      <c r="W7" s="182"/>
      <c r="Y7" s="392"/>
      <c r="Z7" s="392"/>
      <c r="AA7" s="392"/>
      <c r="AB7" s="393"/>
      <c r="AC7" s="393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394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395"/>
      <c r="S54" s="395"/>
      <c r="T54" s="395"/>
      <c r="U54" s="396"/>
      <c r="V54" s="396"/>
      <c r="W54" s="183"/>
      <c r="X54" s="396"/>
      <c r="Y54" s="396"/>
      <c r="Z54" s="396"/>
      <c r="AA54" s="396"/>
      <c r="AB54" s="396"/>
      <c r="AC54" s="396"/>
      <c r="AD54" s="396"/>
    </row>
    <row r="55" spans="1:30" ht="1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01"/>
      <c r="S55" s="402"/>
      <c r="T55" s="402"/>
      <c r="U55" s="186"/>
      <c r="V55" s="187"/>
      <c r="W55" s="188"/>
      <c r="X55" s="396"/>
      <c r="Y55" s="396"/>
      <c r="Z55" s="396"/>
      <c r="AA55" s="397"/>
      <c r="AB55" s="397"/>
      <c r="AC55" s="397"/>
      <c r="AD55" s="397"/>
    </row>
    <row r="56" spans="1:30">
      <c r="U56" s="396"/>
      <c r="V56" s="397"/>
      <c r="W56" s="396"/>
      <c r="X56" s="396"/>
      <c r="Y56" s="396"/>
      <c r="Z56" s="396"/>
      <c r="AA56" s="397"/>
      <c r="AB56" s="396"/>
      <c r="AC56" s="396"/>
      <c r="AD56" s="396"/>
    </row>
    <row r="57" spans="1:30">
      <c r="U57" s="396"/>
      <c r="V57" s="397"/>
      <c r="W57" s="396"/>
      <c r="X57" s="396"/>
      <c r="Y57" s="396"/>
      <c r="Z57" s="396"/>
      <c r="AA57" s="396"/>
      <c r="AB57" s="396"/>
      <c r="AC57" s="396"/>
      <c r="AD57" s="396"/>
    </row>
    <row r="58" spans="1:30">
      <c r="U58" s="396"/>
      <c r="V58" s="397"/>
      <c r="W58" s="396"/>
      <c r="X58" s="396"/>
      <c r="Y58" s="396"/>
      <c r="Z58" s="396"/>
      <c r="AA58" s="396"/>
      <c r="AB58" s="396"/>
      <c r="AC58" s="396"/>
      <c r="AD58" s="396"/>
    </row>
    <row r="59" spans="1:30">
      <c r="U59" s="396"/>
      <c r="V59" s="397"/>
      <c r="W59" s="396"/>
      <c r="X59" s="396"/>
      <c r="Y59" s="396"/>
      <c r="Z59" s="396"/>
      <c r="AA59" s="396"/>
      <c r="AB59" s="396"/>
      <c r="AC59" s="396"/>
      <c r="AD59" s="396"/>
    </row>
    <row r="60" spans="1:30">
      <c r="U60" s="396"/>
      <c r="V60" s="397"/>
      <c r="W60" s="396"/>
      <c r="X60" s="396"/>
      <c r="Y60" s="396"/>
      <c r="Z60" s="396"/>
      <c r="AA60" s="397"/>
      <c r="AB60" s="396"/>
      <c r="AC60" s="396"/>
      <c r="AD60" s="396"/>
    </row>
    <row r="61" spans="1:30">
      <c r="U61" s="396"/>
      <c r="V61" s="397"/>
      <c r="W61" s="396"/>
      <c r="X61" s="396"/>
      <c r="Y61" s="396"/>
      <c r="Z61" s="396"/>
      <c r="AA61" s="396"/>
      <c r="AB61" s="396"/>
      <c r="AC61" s="396"/>
      <c r="AD61" s="396"/>
    </row>
    <row r="62" spans="1:30">
      <c r="U62" s="396"/>
      <c r="V62" s="397"/>
      <c r="W62" s="396"/>
      <c r="X62" s="396"/>
      <c r="Y62" s="396"/>
      <c r="Z62" s="396"/>
      <c r="AA62" s="396"/>
      <c r="AB62" s="396"/>
      <c r="AC62" s="396"/>
      <c r="AD62" s="396"/>
    </row>
    <row r="63" spans="1:30">
      <c r="U63" s="396"/>
      <c r="V63" s="397"/>
      <c r="W63" s="396"/>
      <c r="X63" s="396"/>
      <c r="Y63" s="396"/>
      <c r="Z63" s="396"/>
      <c r="AA63" s="396"/>
      <c r="AB63" s="396"/>
      <c r="AC63" s="396"/>
      <c r="AD63" s="396"/>
    </row>
    <row r="64" spans="1:30">
      <c r="U64" s="396"/>
      <c r="V64" s="397"/>
      <c r="W64" s="396"/>
      <c r="X64" s="396"/>
      <c r="Y64" s="396"/>
      <c r="Z64" s="396"/>
      <c r="AA64" s="396"/>
      <c r="AB64" s="396"/>
      <c r="AC64" s="396"/>
      <c r="AD64" s="396"/>
    </row>
    <row r="65" spans="5:30">
      <c r="U65" s="396"/>
      <c r="V65" s="397"/>
      <c r="W65" s="396"/>
      <c r="X65" s="396"/>
      <c r="Y65" s="396"/>
      <c r="Z65" s="396"/>
      <c r="AA65" s="396"/>
      <c r="AB65" s="396"/>
      <c r="AC65" s="396"/>
      <c r="AD65" s="396"/>
    </row>
    <row r="66" spans="5:30" ht="6" customHeight="1"/>
    <row r="73" spans="5:30">
      <c r="M73" s="398"/>
    </row>
    <row r="74" spans="5:30" ht="15" customHeight="1">
      <c r="E74" s="399"/>
      <c r="M74" s="398"/>
    </row>
    <row r="75" spans="5:30" ht="15" customHeight="1">
      <c r="E75" s="399"/>
      <c r="M75" s="398"/>
    </row>
    <row r="76" spans="5:30" ht="15" customHeight="1">
      <c r="E76" s="399"/>
      <c r="M76" s="398"/>
    </row>
    <row r="77" spans="5:30" ht="15" customHeight="1">
      <c r="E77" s="399"/>
      <c r="M77" s="398"/>
    </row>
    <row r="78" spans="5:30" ht="15" customHeight="1">
      <c r="E78" s="399"/>
      <c r="M78" s="398"/>
    </row>
    <row r="79" spans="5:30" ht="15" customHeight="1">
      <c r="E79" s="399"/>
      <c r="M79" s="398"/>
    </row>
    <row r="80" spans="5:30" ht="15" customHeight="1">
      <c r="E80" s="399"/>
      <c r="M80" s="398"/>
    </row>
    <row r="81" spans="5:13" ht="15" customHeight="1">
      <c r="E81" s="399"/>
      <c r="M81" s="398"/>
    </row>
    <row r="82" spans="5:13" ht="15" customHeight="1">
      <c r="E82" s="399"/>
      <c r="M82" s="398"/>
    </row>
    <row r="83" spans="5:13" ht="15" customHeight="1">
      <c r="E83" s="399"/>
      <c r="M83" s="398"/>
    </row>
    <row r="84" spans="5:13" ht="15" customHeight="1">
      <c r="E84" s="399"/>
      <c r="M84" s="398"/>
    </row>
    <row r="85" spans="5:13" ht="15" customHeight="1">
      <c r="E85" s="399"/>
      <c r="M85" s="398"/>
    </row>
    <row r="86" spans="5:13" ht="15" customHeight="1">
      <c r="E86" s="399"/>
      <c r="M86" s="398"/>
    </row>
    <row r="87" spans="5:13" ht="15" customHeight="1">
      <c r="E87" s="399"/>
      <c r="M87" s="398"/>
    </row>
    <row r="88" spans="5:13" ht="15" customHeight="1">
      <c r="E88" s="399"/>
      <c r="M88" s="398"/>
    </row>
    <row r="89" spans="5:13" ht="15" customHeight="1">
      <c r="E89" s="399"/>
      <c r="M89" s="398"/>
    </row>
    <row r="90" spans="5:13" ht="15" customHeight="1">
      <c r="E90" s="399"/>
      <c r="M90" s="398"/>
    </row>
    <row r="91" spans="5:13" ht="15" customHeight="1">
      <c r="E91" s="399"/>
      <c r="M91" s="398"/>
    </row>
    <row r="92" spans="5:13" ht="15" customHeight="1">
      <c r="E92" s="399"/>
      <c r="M92" s="398"/>
    </row>
    <row r="93" spans="5:13" ht="15" customHeight="1">
      <c r="E93" s="399"/>
      <c r="M93" s="398"/>
    </row>
    <row r="94" spans="5:13" ht="15" customHeight="1">
      <c r="E94" s="399"/>
      <c r="M94" s="398"/>
    </row>
    <row r="95" spans="5:13" ht="15" customHeight="1">
      <c r="E95" s="399"/>
      <c r="M95" s="398"/>
    </row>
    <row r="96" spans="5:13" ht="15" customHeight="1">
      <c r="E96" s="399"/>
    </row>
    <row r="97" spans="5:5" ht="15" customHeight="1">
      <c r="E97" s="399"/>
    </row>
    <row r="98" spans="5:5" ht="15" customHeight="1">
      <c r="E98" s="399"/>
    </row>
    <row r="99" spans="5:5" ht="15" customHeight="1">
      <c r="E99" s="399"/>
    </row>
    <row r="100" spans="5:5" ht="15" customHeight="1">
      <c r="E100" s="399"/>
    </row>
    <row r="101" spans="5:5" ht="15" customHeight="1">
      <c r="E101" s="399"/>
    </row>
    <row r="102" spans="5:5" ht="15" customHeight="1">
      <c r="E102" s="399"/>
    </row>
    <row r="103" spans="5:5" ht="15" customHeight="1">
      <c r="E103" s="399"/>
    </row>
    <row r="104" spans="5:5" ht="15" customHeight="1">
      <c r="E104" s="399"/>
    </row>
    <row r="105" spans="5:5" ht="15" customHeight="1">
      <c r="E105" s="399"/>
    </row>
    <row r="106" spans="5:5" ht="15" customHeight="1">
      <c r="E106" s="399"/>
    </row>
    <row r="107" spans="5:5" ht="15" customHeight="1">
      <c r="E107" s="399"/>
    </row>
    <row r="108" spans="5:5" ht="15" customHeight="1">
      <c r="E108" s="399"/>
    </row>
    <row r="109" spans="5:5" ht="15" customHeight="1">
      <c r="E109" s="399"/>
    </row>
    <row r="110" spans="5:5" ht="15" customHeight="1">
      <c r="E110" s="399"/>
    </row>
    <row r="111" spans="5:5" ht="15" customHeight="1">
      <c r="E111" s="399"/>
    </row>
    <row r="112" spans="5:5" ht="15" customHeight="1">
      <c r="E112" s="399"/>
    </row>
    <row r="113" spans="5:5" ht="15" customHeight="1">
      <c r="E113" s="399"/>
    </row>
    <row r="114" spans="5:5" ht="15" customHeight="1">
      <c r="E114" s="399"/>
    </row>
    <row r="115" spans="5:5" ht="15" customHeight="1">
      <c r="E115" s="399"/>
    </row>
    <row r="116" spans="5:5" ht="15" customHeight="1">
      <c r="E116" s="399"/>
    </row>
    <row r="117" spans="5:5" ht="15" customHeight="1">
      <c r="E117" s="399"/>
    </row>
    <row r="118" spans="5:5" ht="15" customHeight="1">
      <c r="E118" s="399"/>
    </row>
    <row r="119" spans="5:5" ht="15" customHeight="1">
      <c r="E119" s="399"/>
    </row>
    <row r="120" spans="5:5">
      <c r="E120" s="399"/>
    </row>
  </sheetData>
  <mergeCells count="2">
    <mergeCell ref="C3:V4"/>
    <mergeCell ref="C6:M7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0E69F-6910-4847-A4BC-07D8EF182019}">
  <sheetPr>
    <tabColor rgb="FF92D050"/>
  </sheetPr>
  <dimension ref="B1:AF68"/>
  <sheetViews>
    <sheetView view="pageBreakPreview" zoomScale="55" zoomScaleNormal="55" zoomScaleSheetLayoutView="55" workbookViewId="0">
      <selection activeCell="AD15" sqref="AD15"/>
    </sheetView>
  </sheetViews>
  <sheetFormatPr baseColWidth="10" defaultColWidth="9.1640625" defaultRowHeight="14"/>
  <cols>
    <col min="1" max="1" width="1.6640625" style="211" customWidth="1"/>
    <col min="2" max="2" width="1.5" style="211" customWidth="1"/>
    <col min="3" max="3" width="10.6640625" style="211" customWidth="1"/>
    <col min="4" max="4" width="2.5" style="211" customWidth="1"/>
    <col min="5" max="21" width="9.1640625" style="211"/>
    <col min="22" max="22" width="14.5" style="211" customWidth="1"/>
    <col min="23" max="23" width="3.1640625" style="211" customWidth="1"/>
    <col min="24" max="27" width="9.1640625" style="211"/>
    <col min="28" max="28" width="2.83203125" style="211" customWidth="1"/>
    <col min="29" max="31" width="4.6640625" style="211" customWidth="1"/>
    <col min="32" max="32" width="1.6640625" style="211" customWidth="1"/>
    <col min="33" max="16384" width="9.1640625" style="211"/>
  </cols>
  <sheetData>
    <row r="1" spans="2:32" ht="1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0" t="s">
        <v>1531</v>
      </c>
      <c r="E4" s="701"/>
      <c r="F4" s="701"/>
      <c r="G4" s="701"/>
      <c r="H4" s="701"/>
      <c r="I4" s="701"/>
      <c r="J4" s="701"/>
      <c r="K4" s="701"/>
      <c r="L4" s="701"/>
      <c r="M4" s="701"/>
      <c r="N4" s="701"/>
      <c r="O4" s="701"/>
      <c r="P4" s="701"/>
      <c r="Q4" s="701"/>
      <c r="R4" s="701"/>
      <c r="S4" s="701"/>
      <c r="T4" s="701"/>
      <c r="U4" s="701"/>
      <c r="V4" s="701"/>
      <c r="W4" s="701"/>
      <c r="X4" s="701"/>
      <c r="Y4" s="701"/>
      <c r="Z4" s="701"/>
      <c r="AA4" s="701"/>
      <c r="AB4" s="701"/>
      <c r="AC4" s="702"/>
      <c r="AD4" s="217"/>
      <c r="AE4" s="216"/>
      <c r="AF4" s="216"/>
    </row>
    <row r="5" spans="2:32" ht="13.5" customHeight="1">
      <c r="B5" s="215"/>
      <c r="C5" s="215"/>
      <c r="D5" s="703"/>
      <c r="E5" s="698"/>
      <c r="F5" s="698"/>
      <c r="G5" s="698"/>
      <c r="H5" s="698"/>
      <c r="I5" s="698"/>
      <c r="J5" s="698"/>
      <c r="K5" s="698"/>
      <c r="L5" s="698"/>
      <c r="M5" s="698"/>
      <c r="N5" s="698"/>
      <c r="O5" s="698"/>
      <c r="P5" s="698"/>
      <c r="Q5" s="698"/>
      <c r="R5" s="698"/>
      <c r="S5" s="698"/>
      <c r="T5" s="698"/>
      <c r="U5" s="698"/>
      <c r="V5" s="698"/>
      <c r="W5" s="698"/>
      <c r="X5" s="698"/>
      <c r="Y5" s="698"/>
      <c r="Z5" s="698"/>
      <c r="AA5" s="698"/>
      <c r="AB5" s="698"/>
      <c r="AC5" s="704"/>
      <c r="AD5" s="217"/>
      <c r="AE5" s="216"/>
      <c r="AF5" s="216"/>
    </row>
    <row r="6" spans="2:32" ht="12.75" customHeight="1">
      <c r="B6" s="215"/>
      <c r="C6" s="215"/>
      <c r="D6" s="703"/>
      <c r="E6" s="698"/>
      <c r="F6" s="698"/>
      <c r="G6" s="698"/>
      <c r="H6" s="698"/>
      <c r="I6" s="698"/>
      <c r="J6" s="698"/>
      <c r="K6" s="698"/>
      <c r="L6" s="698"/>
      <c r="M6" s="698"/>
      <c r="N6" s="698"/>
      <c r="O6" s="698"/>
      <c r="P6" s="698"/>
      <c r="Q6" s="698"/>
      <c r="R6" s="698"/>
      <c r="S6" s="698"/>
      <c r="T6" s="698"/>
      <c r="U6" s="698"/>
      <c r="V6" s="698"/>
      <c r="W6" s="698"/>
      <c r="X6" s="698"/>
      <c r="Y6" s="698"/>
      <c r="Z6" s="698"/>
      <c r="AA6" s="698"/>
      <c r="AB6" s="698"/>
      <c r="AC6" s="704"/>
      <c r="AE6" s="216"/>
      <c r="AF6" s="216"/>
    </row>
    <row r="7" spans="2:32" ht="12.75" customHeight="1" thickBot="1">
      <c r="B7" s="215"/>
      <c r="C7" s="215"/>
      <c r="D7" s="705"/>
      <c r="E7" s="706"/>
      <c r="F7" s="706"/>
      <c r="G7" s="706"/>
      <c r="H7" s="706"/>
      <c r="I7" s="706"/>
      <c r="J7" s="706"/>
      <c r="K7" s="706"/>
      <c r="L7" s="706"/>
      <c r="M7" s="706"/>
      <c r="N7" s="706"/>
      <c r="O7" s="706"/>
      <c r="P7" s="706"/>
      <c r="Q7" s="706"/>
      <c r="R7" s="706"/>
      <c r="S7" s="706"/>
      <c r="T7" s="706"/>
      <c r="U7" s="706"/>
      <c r="V7" s="706"/>
      <c r="W7" s="706"/>
      <c r="X7" s="706"/>
      <c r="Y7" s="706"/>
      <c r="Z7" s="706"/>
      <c r="AA7" s="706"/>
      <c r="AB7" s="706"/>
      <c r="AC7" s="707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0" orientation="landscape" horizontalDpi="1200" verticalDpi="1200" r:id="rId1"/>
  <colBreaks count="2" manualBreakCount="2">
    <brk id="31" max="67" man="1"/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baseColWidth="10" defaultColWidth="8.83203125" defaultRowHeight="13"/>
  <cols>
    <col min="6" max="6" width="12.33203125" customWidth="1"/>
    <col min="8" max="8" width="12.33203125" customWidth="1"/>
    <col min="10" max="10" width="12.33203125" customWidth="1"/>
    <col min="12" max="12" width="12.33203125" customWidth="1"/>
    <col min="14" max="14" width="12.33203125" customWidth="1"/>
    <col min="16" max="16" width="12.33203125" customWidth="1"/>
    <col min="18" max="18" width="12.33203125" customWidth="1"/>
    <col min="20" max="20" width="12.33203125" customWidth="1"/>
    <col min="22" max="22" width="12.33203125" customWidth="1"/>
  </cols>
  <sheetData>
    <row r="1" spans="1:11" ht="48" customHeight="1">
      <c r="A1" s="421">
        <v>1</v>
      </c>
    </row>
    <row r="2" spans="1:11" ht="48" customHeight="1">
      <c r="A2" s="421">
        <v>3</v>
      </c>
    </row>
    <row r="4" spans="1:11" ht="48" customHeight="1">
      <c r="C4" s="421">
        <v>1</v>
      </c>
    </row>
    <row r="5" spans="1:11" ht="48" customHeight="1">
      <c r="C5" s="421">
        <v>3</v>
      </c>
    </row>
    <row r="7" spans="1:11" ht="48" customHeight="1">
      <c r="E7" s="421">
        <v>1</v>
      </c>
    </row>
    <row r="8" spans="1:11" ht="48" customHeight="1">
      <c r="E8" s="421">
        <v>3</v>
      </c>
    </row>
    <row r="10" spans="1:11" ht="48" customHeight="1">
      <c r="G10" s="421">
        <v>3</v>
      </c>
    </row>
    <row r="11" spans="1:11" ht="48" customHeight="1">
      <c r="G11" s="421">
        <v>1</v>
      </c>
    </row>
    <row r="13" spans="1:11" ht="48" customHeight="1">
      <c r="I13" s="421">
        <v>3</v>
      </c>
    </row>
    <row r="14" spans="1:11" ht="48" customHeight="1">
      <c r="I14" s="421">
        <v>1</v>
      </c>
    </row>
    <row r="16" spans="1:11" ht="48" customHeight="1">
      <c r="K16" s="421">
        <v>3</v>
      </c>
    </row>
    <row r="17" spans="11:21" ht="48" customHeight="1">
      <c r="K17" s="421">
        <v>1</v>
      </c>
    </row>
    <row r="19" spans="11:21" ht="48" customHeight="1">
      <c r="M19" s="421">
        <v>3</v>
      </c>
    </row>
    <row r="20" spans="11:21" ht="48" customHeight="1">
      <c r="M20" s="421">
        <v>1</v>
      </c>
    </row>
    <row r="22" spans="11:21" ht="48" customHeight="1">
      <c r="O22" s="421">
        <v>3</v>
      </c>
    </row>
    <row r="23" spans="11:21" ht="48" customHeight="1">
      <c r="O23" s="421">
        <v>1</v>
      </c>
    </row>
    <row r="25" spans="11:21" ht="57" customHeight="1">
      <c r="Q25" s="421">
        <v>3</v>
      </c>
    </row>
    <row r="26" spans="11:21" ht="57" customHeight="1">
      <c r="Q26" s="421">
        <v>1</v>
      </c>
    </row>
    <row r="28" spans="11:21" ht="57" customHeight="1">
      <c r="S28" s="421">
        <v>3</v>
      </c>
    </row>
    <row r="29" spans="11:21" ht="57" customHeight="1">
      <c r="S29" s="421">
        <v>1</v>
      </c>
    </row>
    <row r="31" spans="11:21" ht="57" customHeight="1">
      <c r="U31" s="421">
        <v>3</v>
      </c>
    </row>
    <row r="32" spans="11:21" ht="57" customHeight="1">
      <c r="U32" s="421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</vt:lpstr>
      <vt:lpstr>SLD 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Rohmatika Qoyum</cp:lastModifiedBy>
  <cp:lastPrinted>2023-02-27T08:00:50Z</cp:lastPrinted>
  <dcterms:created xsi:type="dcterms:W3CDTF">2011-02-06T11:57:38Z</dcterms:created>
  <dcterms:modified xsi:type="dcterms:W3CDTF">2023-09-15T07:00:51Z</dcterms:modified>
</cp:coreProperties>
</file>