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externalLinks/externalLink94.xml" ContentType="application/vnd.openxmlformats-officedocument.spreadsheetml.externalLink+xml"/>
  <Override PartName="/xl/externalLinks/externalLink95.xml" ContentType="application/vnd.openxmlformats-officedocument.spreadsheetml.externalLink+xml"/>
  <Override PartName="/xl/externalLinks/externalLink96.xml" ContentType="application/vnd.openxmlformats-officedocument.spreadsheetml.externalLink+xml"/>
  <Override PartName="/xl/externalLinks/externalLink97.xml" ContentType="application/vnd.openxmlformats-officedocument.spreadsheetml.externalLink+xml"/>
  <Override PartName="/xl/externalLinks/externalLink98.xml" ContentType="application/vnd.openxmlformats-officedocument.spreadsheetml.externalLink+xml"/>
  <Override PartName="/xl/externalLinks/externalLink99.xml" ContentType="application/vnd.openxmlformats-officedocument.spreadsheetml.externalLink+xml"/>
  <Override PartName="/xl/externalLinks/externalLink100.xml" ContentType="application/vnd.openxmlformats-officedocument.spreadsheetml.externalLink+xml"/>
  <Override PartName="/xl/externalLinks/externalLink101.xml" ContentType="application/vnd.openxmlformats-officedocument.spreadsheetml.externalLink+xml"/>
  <Override PartName="/xl/externalLinks/externalLink102.xml" ContentType="application/vnd.openxmlformats-officedocument.spreadsheetml.externalLink+xml"/>
  <Override PartName="/xl/externalLinks/externalLink103.xml" ContentType="application/vnd.openxmlformats-officedocument.spreadsheetml.externalLink+xml"/>
  <Override PartName="/xl/externalLinks/externalLink104.xml" ContentType="application/vnd.openxmlformats-officedocument.spreadsheetml.externalLink+xml"/>
  <Override PartName="/xl/externalLinks/externalLink105.xml" ContentType="application/vnd.openxmlformats-officedocument.spreadsheetml.externalLink+xml"/>
  <Override PartName="/xl/externalLinks/externalLink106.xml" ContentType="application/vnd.openxmlformats-officedocument.spreadsheetml.externalLink+xml"/>
  <Override PartName="/xl/externalLinks/externalLink107.xml" ContentType="application/vnd.openxmlformats-officedocument.spreadsheetml.externalLink+xml"/>
  <Override PartName="/xl/externalLinks/externalLink108.xml" ContentType="application/vnd.openxmlformats-officedocument.spreadsheetml.externalLink+xml"/>
  <Override PartName="/xl/externalLinks/externalLink109.xml" ContentType="application/vnd.openxmlformats-officedocument.spreadsheetml.externalLink+xml"/>
  <Override PartName="/xl/externalLinks/externalLink110.xml" ContentType="application/vnd.openxmlformats-officedocument.spreadsheetml.externalLink+xml"/>
  <Override PartName="/xl/externalLinks/externalLink111.xml" ContentType="application/vnd.openxmlformats-officedocument.spreadsheetml.externalLink+xml"/>
  <Override PartName="/xl/externalLinks/externalLink112.xml" ContentType="application/vnd.openxmlformats-officedocument.spreadsheetml.externalLink+xml"/>
  <Override PartName="/xl/externalLinks/externalLink113.xml" ContentType="application/vnd.openxmlformats-officedocument.spreadsheetml.externalLink+xml"/>
  <Override PartName="/xl/externalLinks/externalLink114.xml" ContentType="application/vnd.openxmlformats-officedocument.spreadsheetml.externalLink+xml"/>
  <Override PartName="/xl/externalLinks/externalLink115.xml" ContentType="application/vnd.openxmlformats-officedocument.spreadsheetml.externalLink+xml"/>
  <Override PartName="/xl/externalLinks/externalLink116.xml" ContentType="application/vnd.openxmlformats-officedocument.spreadsheetml.externalLink+xml"/>
  <Override PartName="/xl/externalLinks/externalLink117.xml" ContentType="application/vnd.openxmlformats-officedocument.spreadsheetml.externalLink+xml"/>
  <Override PartName="/xl/externalLinks/externalLink118.xml" ContentType="application/vnd.openxmlformats-officedocument.spreadsheetml.externalLink+xml"/>
  <Override PartName="/xl/externalLinks/externalLink119.xml" ContentType="application/vnd.openxmlformats-officedocument.spreadsheetml.externalLink+xml"/>
  <Override PartName="/xl/externalLinks/externalLink120.xml" ContentType="application/vnd.openxmlformats-officedocument.spreadsheetml.externalLink+xml"/>
  <Override PartName="/xl/externalLinks/externalLink121.xml" ContentType="application/vnd.openxmlformats-officedocument.spreadsheetml.externalLink+xml"/>
  <Override PartName="/xl/externalLinks/externalLink122.xml" ContentType="application/vnd.openxmlformats-officedocument.spreadsheetml.externalLink+xml"/>
  <Override PartName="/xl/externalLinks/externalLink123.xml" ContentType="application/vnd.openxmlformats-officedocument.spreadsheetml.externalLink+xml"/>
  <Override PartName="/xl/externalLinks/externalLink124.xml" ContentType="application/vnd.openxmlformats-officedocument.spreadsheetml.externalLink+xml"/>
  <Override PartName="/xl/externalLinks/externalLink125.xml" ContentType="application/vnd.openxmlformats-officedocument.spreadsheetml.externalLink+xml"/>
  <Override PartName="/xl/externalLinks/externalLink126.xml" ContentType="application/vnd.openxmlformats-officedocument.spreadsheetml.externalLink+xml"/>
  <Override PartName="/xl/externalLinks/externalLink127.xml" ContentType="application/vnd.openxmlformats-officedocument.spreadsheetml.externalLink+xml"/>
  <Override PartName="/xl/externalLinks/externalLink128.xml" ContentType="application/vnd.openxmlformats-officedocument.spreadsheetml.externalLink+xml"/>
  <Override PartName="/xl/externalLinks/externalLink129.xml" ContentType="application/vnd.openxmlformats-officedocument.spreadsheetml.externalLink+xml"/>
  <Override PartName="/xl/externalLinks/externalLink130.xml" ContentType="application/vnd.openxmlformats-officedocument.spreadsheetml.externalLink+xml"/>
  <Override PartName="/xl/externalLinks/externalLink131.xml" ContentType="application/vnd.openxmlformats-officedocument.spreadsheetml.externalLink+xml"/>
  <Override PartName="/xl/externalLinks/externalLink132.xml" ContentType="application/vnd.openxmlformats-officedocument.spreadsheetml.externalLink+xml"/>
  <Override PartName="/xl/externalLinks/externalLink133.xml" ContentType="application/vnd.openxmlformats-officedocument.spreadsheetml.externalLink+xml"/>
  <Override PartName="/xl/externalLinks/externalLink134.xml" ContentType="application/vnd.openxmlformats-officedocument.spreadsheetml.externalLink+xml"/>
  <Override PartName="/xl/externalLinks/externalLink135.xml" ContentType="application/vnd.openxmlformats-officedocument.spreadsheetml.externalLink+xml"/>
  <Override PartName="/xl/externalLinks/externalLink136.xml" ContentType="application/vnd.openxmlformats-officedocument.spreadsheetml.externalLink+xml"/>
  <Override PartName="/xl/externalLinks/externalLink137.xml" ContentType="application/vnd.openxmlformats-officedocument.spreadsheetml.externalLink+xml"/>
  <Override PartName="/xl/externalLinks/externalLink138.xml" ContentType="application/vnd.openxmlformats-officedocument.spreadsheetml.externalLink+xml"/>
  <Override PartName="/xl/externalLinks/externalLink139.xml" ContentType="application/vnd.openxmlformats-officedocument.spreadsheetml.externalLink+xml"/>
  <Override PartName="/xl/externalLinks/externalLink140.xml" ContentType="application/vnd.openxmlformats-officedocument.spreadsheetml.externalLink+xml"/>
  <Override PartName="/xl/externalLinks/externalLink141.xml" ContentType="application/vnd.openxmlformats-officedocument.spreadsheetml.externalLink+xml"/>
  <Override PartName="/xl/externalLinks/externalLink142.xml" ContentType="application/vnd.openxmlformats-officedocument.spreadsheetml.externalLink+xml"/>
  <Override PartName="/xl/externalLinks/externalLink143.xml" ContentType="application/vnd.openxmlformats-officedocument.spreadsheetml.externalLink+xml"/>
  <Override PartName="/xl/externalLinks/externalLink144.xml" ContentType="application/vnd.openxmlformats-officedocument.spreadsheetml.externalLink+xml"/>
  <Override PartName="/xl/externalLinks/externalLink145.xml" ContentType="application/vnd.openxmlformats-officedocument.spreadsheetml.externalLink+xml"/>
  <Override PartName="/xl/externalLinks/externalLink146.xml" ContentType="application/vnd.openxmlformats-officedocument.spreadsheetml.externalLink+xml"/>
  <Override PartName="/xl/externalLinks/externalLink147.xml" ContentType="application/vnd.openxmlformats-officedocument.spreadsheetml.externalLink+xml"/>
  <Override PartName="/xl/externalLinks/externalLink148.xml" ContentType="application/vnd.openxmlformats-officedocument.spreadsheetml.externalLink+xml"/>
  <Override PartName="/xl/externalLinks/externalLink149.xml" ContentType="application/vnd.openxmlformats-officedocument.spreadsheetml.externalLink+xml"/>
  <Override PartName="/xl/externalLinks/externalLink150.xml" ContentType="application/vnd.openxmlformats-officedocument.spreadsheetml.externalLink+xml"/>
  <Override PartName="/xl/externalLinks/externalLink151.xml" ContentType="application/vnd.openxmlformats-officedocument.spreadsheetml.externalLink+xml"/>
  <Override PartName="/xl/externalLinks/externalLink152.xml" ContentType="application/vnd.openxmlformats-officedocument.spreadsheetml.externalLink+xml"/>
  <Override PartName="/xl/externalLinks/externalLink153.xml" ContentType="application/vnd.openxmlformats-officedocument.spreadsheetml.externalLink+xml"/>
  <Override PartName="/xl/externalLinks/externalLink154.xml" ContentType="application/vnd.openxmlformats-officedocument.spreadsheetml.externalLink+xml"/>
  <Override PartName="/xl/externalLinks/externalLink155.xml" ContentType="application/vnd.openxmlformats-officedocument.spreadsheetml.externalLink+xml"/>
  <Override PartName="/xl/externalLinks/externalLink156.xml" ContentType="application/vnd.openxmlformats-officedocument.spreadsheetml.externalLink+xml"/>
  <Override PartName="/xl/externalLinks/externalLink157.xml" ContentType="application/vnd.openxmlformats-officedocument.spreadsheetml.externalLink+xml"/>
  <Override PartName="/xl/externalLinks/externalLink158.xml" ContentType="application/vnd.openxmlformats-officedocument.spreadsheetml.externalLink+xml"/>
  <Override PartName="/xl/externalLinks/externalLink159.xml" ContentType="application/vnd.openxmlformats-officedocument.spreadsheetml.externalLink+xml"/>
  <Override PartName="/xl/externalLinks/externalLink160.xml" ContentType="application/vnd.openxmlformats-officedocument.spreadsheetml.externalLink+xml"/>
  <Override PartName="/xl/externalLinks/externalLink161.xml" ContentType="application/vnd.openxmlformats-officedocument.spreadsheetml.externalLink+xml"/>
  <Override PartName="/xl/externalLinks/externalLink162.xml" ContentType="application/vnd.openxmlformats-officedocument.spreadsheetml.externalLink+xml"/>
  <Override PartName="/xl/externalLinks/externalLink163.xml" ContentType="application/vnd.openxmlformats-officedocument.spreadsheetml.externalLink+xml"/>
  <Override PartName="/xl/externalLinks/externalLink16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drawings/drawing7.xml" ContentType="application/vnd.openxmlformats-officedocument.drawing+xml"/>
  <Override PartName="/xl/comments7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omments8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2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ngga.rajasa\Downloads\"/>
    </mc:Choice>
  </mc:AlternateContent>
  <xr:revisionPtr revIDLastSave="0" documentId="13_ncr:1_{D0653A3B-2070-4493-B258-688ECC5EDAB5}" xr6:coauthVersionLast="47" xr6:coauthVersionMax="47" xr10:uidLastSave="{00000000-0000-0000-0000-000000000000}"/>
  <bookViews>
    <workbookView xWindow="-120" yWindow="-120" windowWidth="20730" windowHeight="11160" tabRatio="859" activeTab="3" xr2:uid="{00000000-000D-0000-FFFF-FFFF00000000}"/>
  </bookViews>
  <sheets>
    <sheet name="HARGA SATUAN" sheetId="10" r:id="rId1"/>
    <sheet name="REKAP MATERIAL" sheetId="41" r:id="rId2"/>
    <sheet name="REKAP TIANG" sheetId="39" r:id="rId3"/>
    <sheet name="REKAP MDU" sheetId="29" r:id="rId4"/>
    <sheet name="Sheet1" sheetId="65" state="hidden" r:id="rId5"/>
    <sheet name="KKO" sheetId="60" state="hidden" r:id="rId6"/>
    <sheet name="DATA" sheetId="59" r:id="rId7"/>
    <sheet name="KKF" sheetId="54" r:id="rId8"/>
    <sheet name="RAB Standart" sheetId="11" r:id="rId9"/>
    <sheet name="GBR Standart" sheetId="80" r:id="rId10"/>
    <sheet name="RAB Estetika" sheetId="81" state="hidden" r:id="rId11"/>
    <sheet name="GBR Estetika" sheetId="75" state="hidden" r:id="rId12"/>
    <sheet name="PETA" sheetId="77" r:id="rId13"/>
    <sheet name="SLD" sheetId="79" r:id="rId14"/>
    <sheet name="PDL" sheetId="66" state="hidden" r:id="rId15"/>
  </sheets>
  <externalReferences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  <externalReference r:id="rId107"/>
    <externalReference r:id="rId108"/>
    <externalReference r:id="rId109"/>
    <externalReference r:id="rId110"/>
    <externalReference r:id="rId111"/>
    <externalReference r:id="rId112"/>
    <externalReference r:id="rId113"/>
    <externalReference r:id="rId114"/>
    <externalReference r:id="rId115"/>
    <externalReference r:id="rId116"/>
    <externalReference r:id="rId117"/>
    <externalReference r:id="rId118"/>
    <externalReference r:id="rId119"/>
    <externalReference r:id="rId120"/>
    <externalReference r:id="rId121"/>
    <externalReference r:id="rId122"/>
    <externalReference r:id="rId123"/>
    <externalReference r:id="rId124"/>
    <externalReference r:id="rId125"/>
    <externalReference r:id="rId126"/>
    <externalReference r:id="rId127"/>
    <externalReference r:id="rId128"/>
    <externalReference r:id="rId129"/>
    <externalReference r:id="rId130"/>
    <externalReference r:id="rId131"/>
    <externalReference r:id="rId132"/>
    <externalReference r:id="rId133"/>
    <externalReference r:id="rId134"/>
    <externalReference r:id="rId135"/>
    <externalReference r:id="rId136"/>
    <externalReference r:id="rId137"/>
    <externalReference r:id="rId138"/>
    <externalReference r:id="rId139"/>
    <externalReference r:id="rId140"/>
    <externalReference r:id="rId141"/>
    <externalReference r:id="rId142"/>
    <externalReference r:id="rId143"/>
    <externalReference r:id="rId144"/>
    <externalReference r:id="rId145"/>
    <externalReference r:id="rId146"/>
    <externalReference r:id="rId147"/>
    <externalReference r:id="rId148"/>
    <externalReference r:id="rId149"/>
    <externalReference r:id="rId150"/>
    <externalReference r:id="rId151"/>
    <externalReference r:id="rId152"/>
    <externalReference r:id="rId153"/>
    <externalReference r:id="rId154"/>
    <externalReference r:id="rId155"/>
    <externalReference r:id="rId156"/>
    <externalReference r:id="rId157"/>
    <externalReference r:id="rId158"/>
    <externalReference r:id="rId159"/>
    <externalReference r:id="rId160"/>
    <externalReference r:id="rId161"/>
    <externalReference r:id="rId162"/>
    <externalReference r:id="rId163"/>
    <externalReference r:id="rId164"/>
    <externalReference r:id="rId165"/>
    <externalReference r:id="rId166"/>
    <externalReference r:id="rId167"/>
    <externalReference r:id="rId168"/>
    <externalReference r:id="rId169"/>
    <externalReference r:id="rId170"/>
    <externalReference r:id="rId171"/>
    <externalReference r:id="rId172"/>
    <externalReference r:id="rId173"/>
    <externalReference r:id="rId174"/>
    <externalReference r:id="rId175"/>
    <externalReference r:id="rId176"/>
    <externalReference r:id="rId177"/>
    <externalReference r:id="rId178"/>
    <externalReference r:id="rId179"/>
  </externalReferences>
  <definedNames>
    <definedName name="\A" localSheetId="6">#REF!</definedName>
    <definedName name="\a" localSheetId="11">#REF!</definedName>
    <definedName name="\a" localSheetId="9">#REF!</definedName>
    <definedName name="\A" localSheetId="7">#REF!</definedName>
    <definedName name="\A" localSheetId="5">#REF!</definedName>
    <definedName name="\A" localSheetId="12">#REF!</definedName>
    <definedName name="\A">#REF!</definedName>
    <definedName name="\B" localSheetId="6">#REF!</definedName>
    <definedName name="\b" localSheetId="11">#REF!</definedName>
    <definedName name="\b" localSheetId="9">#REF!</definedName>
    <definedName name="\B" localSheetId="7">#REF!</definedName>
    <definedName name="\B" localSheetId="12">#REF!</definedName>
    <definedName name="\B">#REF!</definedName>
    <definedName name="\bbsuralaya" localSheetId="11">[1]Uraian!$R$586</definedName>
    <definedName name="\bbsuralaya" localSheetId="9">[1]Uraian!$R$586</definedName>
    <definedName name="\bbsuralaya">[2]Uraian!$R$586</definedName>
    <definedName name="\C" localSheetId="6">#REF!</definedName>
    <definedName name="\c" localSheetId="11">#REF!</definedName>
    <definedName name="\c" localSheetId="9">#REF!</definedName>
    <definedName name="\C" localSheetId="7">#REF!</definedName>
    <definedName name="\C" localSheetId="12">#REF!</definedName>
    <definedName name="\C">#REF!</definedName>
    <definedName name="\D" localSheetId="6">#REF!</definedName>
    <definedName name="\d" localSheetId="11">#REF!</definedName>
    <definedName name="\d" localSheetId="9">#REF!</definedName>
    <definedName name="\D" localSheetId="7">#REF!</definedName>
    <definedName name="\D" localSheetId="12">#REF!</definedName>
    <definedName name="\D">#REF!</definedName>
    <definedName name="\E" localSheetId="6">#REF!</definedName>
    <definedName name="\e" localSheetId="11">#REF!</definedName>
    <definedName name="\e" localSheetId="9">#REF!</definedName>
    <definedName name="\E" localSheetId="7">#REF!</definedName>
    <definedName name="\E" localSheetId="12">#REF!</definedName>
    <definedName name="\E">#REF!</definedName>
    <definedName name="\F" localSheetId="6">#REF!</definedName>
    <definedName name="\F" localSheetId="7">#REF!</definedName>
    <definedName name="\F" localSheetId="12">#REF!</definedName>
    <definedName name="\F">#REF!</definedName>
    <definedName name="\G" localSheetId="6">#REF!</definedName>
    <definedName name="\G" localSheetId="7">#REF!</definedName>
    <definedName name="\G" localSheetId="12">#REF!</definedName>
    <definedName name="\G">#REF!</definedName>
    <definedName name="\H" localSheetId="6">#REF!</definedName>
    <definedName name="\H" localSheetId="11">[3]M!$D$126</definedName>
    <definedName name="\H" localSheetId="9">[3]M!$D$126</definedName>
    <definedName name="\H" localSheetId="7">#REF!</definedName>
    <definedName name="\H" localSheetId="12">#REF!</definedName>
    <definedName name="\H">#REF!</definedName>
    <definedName name="\I" localSheetId="6">#REF!</definedName>
    <definedName name="\I" localSheetId="11">[3]M!$D$131</definedName>
    <definedName name="\I" localSheetId="9">[3]M!$D$131</definedName>
    <definedName name="\I" localSheetId="7">#REF!</definedName>
    <definedName name="\I" localSheetId="12">#REF!</definedName>
    <definedName name="\I">#REF!</definedName>
    <definedName name="\J" localSheetId="6">#REF!</definedName>
    <definedName name="\J" localSheetId="11">[3]M!$D$136</definedName>
    <definedName name="\J" localSheetId="9">[3]M!$D$136</definedName>
    <definedName name="\J" localSheetId="7">#REF!</definedName>
    <definedName name="\J" localSheetId="12">#REF!</definedName>
    <definedName name="\J">#REF!</definedName>
    <definedName name="\K" localSheetId="6">#REF!</definedName>
    <definedName name="\K" localSheetId="11">[3]M!$D$141</definedName>
    <definedName name="\K" localSheetId="9">[3]M!$D$141</definedName>
    <definedName name="\K" localSheetId="7">#REF!</definedName>
    <definedName name="\K" localSheetId="12">#REF!</definedName>
    <definedName name="\K">#REF!</definedName>
    <definedName name="\L" localSheetId="6">#REF!</definedName>
    <definedName name="\L" localSheetId="11">[3]M!$D$146</definedName>
    <definedName name="\L" localSheetId="9">[3]M!$D$146</definedName>
    <definedName name="\L" localSheetId="7">#REF!</definedName>
    <definedName name="\L" localSheetId="12">#REF!</definedName>
    <definedName name="\L">#REF!</definedName>
    <definedName name="\LX1" localSheetId="6">#REF!</definedName>
    <definedName name="\LX1" localSheetId="11">#REF!</definedName>
    <definedName name="\LX1" localSheetId="9">#REF!</definedName>
    <definedName name="\LX1" localSheetId="7">#REF!</definedName>
    <definedName name="\LX1" localSheetId="12">#REF!</definedName>
    <definedName name="\LX1">#REF!</definedName>
    <definedName name="\M" localSheetId="6">#REF!</definedName>
    <definedName name="\M" localSheetId="11">[3]M!$D$166</definedName>
    <definedName name="\M" localSheetId="9">[3]M!$D$166</definedName>
    <definedName name="\M" localSheetId="7">#REF!</definedName>
    <definedName name="\M" localSheetId="12">#REF!</definedName>
    <definedName name="\M">#REF!</definedName>
    <definedName name="\o" localSheetId="11">#REF!</definedName>
    <definedName name="\o" localSheetId="9">#REF!</definedName>
    <definedName name="\o">#REF!</definedName>
    <definedName name="\P" localSheetId="6">#REF!</definedName>
    <definedName name="\P" localSheetId="11">[3]M!$A$228</definedName>
    <definedName name="\P" localSheetId="9">[3]M!$A$228</definedName>
    <definedName name="\P" localSheetId="7">#REF!</definedName>
    <definedName name="\P" localSheetId="12">#REF!</definedName>
    <definedName name="\P">#REF!</definedName>
    <definedName name="\Q" localSheetId="6">#REF!</definedName>
    <definedName name="\Q" localSheetId="11">[3]M!$B$51</definedName>
    <definedName name="\Q" localSheetId="9">[3]M!$B$51</definedName>
    <definedName name="\Q" localSheetId="7">#REF!</definedName>
    <definedName name="\Q" localSheetId="12">#REF!</definedName>
    <definedName name="\Q">#REF!</definedName>
    <definedName name="\R" localSheetId="6">#REF!</definedName>
    <definedName name="\R" localSheetId="11">[3]M!$B$40</definedName>
    <definedName name="\R" localSheetId="9">[3]M!$B$40</definedName>
    <definedName name="\R" localSheetId="7">#REF!</definedName>
    <definedName name="\R" localSheetId="12">#REF!</definedName>
    <definedName name="\R">#REF!</definedName>
    <definedName name="\S" localSheetId="6">#REF!</definedName>
    <definedName name="\S" localSheetId="11">[3]M!$D$161</definedName>
    <definedName name="\S" localSheetId="9">[3]M!$D$161</definedName>
    <definedName name="\S" localSheetId="7">#REF!</definedName>
    <definedName name="\S" localSheetId="12">#REF!</definedName>
    <definedName name="\S">#REF!</definedName>
    <definedName name="\T" localSheetId="6">#REF!</definedName>
    <definedName name="\T" localSheetId="11">[3]M!$D$156</definedName>
    <definedName name="\T" localSheetId="9">[3]M!$D$156</definedName>
    <definedName name="\T" localSheetId="7">#REF!</definedName>
    <definedName name="\T" localSheetId="12">#REF!</definedName>
    <definedName name="\T">#REF!</definedName>
    <definedName name="\V" localSheetId="11">#REF!</definedName>
    <definedName name="\V" localSheetId="9">#REF!</definedName>
    <definedName name="\V">#REF!</definedName>
    <definedName name="\W" localSheetId="6">#REF!</definedName>
    <definedName name="\W" localSheetId="11">[3]M!$C$169</definedName>
    <definedName name="\W" localSheetId="9">[3]M!$C$169</definedName>
    <definedName name="\W" localSheetId="7">#REF!</definedName>
    <definedName name="\W" localSheetId="12">#REF!</definedName>
    <definedName name="\W">#REF!</definedName>
    <definedName name="\Z" localSheetId="6">#REF!</definedName>
    <definedName name="\Z" localSheetId="11">[3]M!$D$151</definedName>
    <definedName name="\Z" localSheetId="9">[3]M!$D$151</definedName>
    <definedName name="\Z" localSheetId="7">#REF!</definedName>
    <definedName name="\Z" localSheetId="12">#REF!</definedName>
    <definedName name="\Z">#REF!</definedName>
    <definedName name="_" localSheetId="6">#REF!</definedName>
    <definedName name="_" localSheetId="11">#REF!</definedName>
    <definedName name="_" localSheetId="9">#REF!</definedName>
    <definedName name="_" localSheetId="7">#REF!</definedName>
    <definedName name="_" localSheetId="12">#REF!</definedName>
    <definedName name="_">#REF!</definedName>
    <definedName name="_?___RIGHT__RIG">#N/A</definedName>
    <definedName name="_\a" localSheetId="11">#REF!</definedName>
    <definedName name="_\a" localSheetId="9">#REF!</definedName>
    <definedName name="_\a">#REF!</definedName>
    <definedName name="_\b" localSheetId="11">#REF!</definedName>
    <definedName name="_\b" localSheetId="9">#REF!</definedName>
    <definedName name="_\b">#REF!</definedName>
    <definedName name="_\bbsuralaya" localSheetId="11">[1]Uraian!$R$586</definedName>
    <definedName name="_\bbsuralaya" localSheetId="9">[1]Uraian!$R$586</definedName>
    <definedName name="_\bbsuralaya">[2]Uraian!$R$586</definedName>
    <definedName name="_\c">#REF!</definedName>
    <definedName name="_\d">#REF!</definedName>
    <definedName name="_\e">#REF!</definedName>
    <definedName name="_\f">#REF!</definedName>
    <definedName name="_\g">#REF!</definedName>
    <definedName name="_\o">#REF!</definedName>
    <definedName name="_\V">#REF!</definedName>
    <definedName name="__\H" localSheetId="11">[3]M!$D$126</definedName>
    <definedName name="__\H" localSheetId="9">[3]M!$D$126</definedName>
    <definedName name="__\H">[4]M!$D$126</definedName>
    <definedName name="__\I" localSheetId="11">[3]M!$D$131</definedName>
    <definedName name="__\I" localSheetId="9">[3]M!$D$131</definedName>
    <definedName name="__\I">[4]M!$D$131</definedName>
    <definedName name="__\J" localSheetId="11">[3]M!$D$136</definedName>
    <definedName name="__\J" localSheetId="9">[3]M!$D$136</definedName>
    <definedName name="__\J">[4]M!$D$136</definedName>
    <definedName name="__\K" localSheetId="11">[3]M!$D$141</definedName>
    <definedName name="__\K" localSheetId="9">[3]M!$D$141</definedName>
    <definedName name="__\K">[4]M!$D$141</definedName>
    <definedName name="__\L" localSheetId="11">[3]M!$D$146</definedName>
    <definedName name="__\L" localSheetId="9">[3]M!$D$146</definedName>
    <definedName name="__\L">[4]M!$D$146</definedName>
    <definedName name="__\LX1">#REF!</definedName>
    <definedName name="__\M" localSheetId="11">[3]M!$D$166</definedName>
    <definedName name="__\M" localSheetId="9">[3]M!$D$166</definedName>
    <definedName name="__\M">[4]M!$D$166</definedName>
    <definedName name="__\P" localSheetId="11">[3]M!$A$228</definedName>
    <definedName name="__\P" localSheetId="9">[3]M!$A$228</definedName>
    <definedName name="__\P">[4]M!$A$228</definedName>
    <definedName name="__\Q" localSheetId="11">[3]M!$B$51</definedName>
    <definedName name="__\Q" localSheetId="9">[3]M!$B$51</definedName>
    <definedName name="__\Q">[4]M!$B$51</definedName>
    <definedName name="__\R" localSheetId="11">[3]M!$B$40</definedName>
    <definedName name="__\R" localSheetId="9">[3]M!$B$40</definedName>
    <definedName name="__\R">[4]M!$B$40</definedName>
    <definedName name="__\S" localSheetId="11">[3]M!$D$161</definedName>
    <definedName name="__\S" localSheetId="9">[3]M!$D$161</definedName>
    <definedName name="__\S">[4]M!$D$161</definedName>
    <definedName name="__\T" localSheetId="11">[3]M!$D$156</definedName>
    <definedName name="__\T" localSheetId="9">[3]M!$D$156</definedName>
    <definedName name="__\T">[4]M!$D$156</definedName>
    <definedName name="__\W" localSheetId="11">[3]M!$C$169</definedName>
    <definedName name="__\W" localSheetId="9">[3]M!$C$169</definedName>
    <definedName name="__\W">[4]M!$C$169</definedName>
    <definedName name="__\Z" localSheetId="11">[3]M!$D$151</definedName>
    <definedName name="__\Z" localSheetId="9">[3]M!$D$151</definedName>
    <definedName name="__\Z">[4]M!$D$151</definedName>
    <definedName name="____\A" localSheetId="6">#REF!</definedName>
    <definedName name="____\A" localSheetId="7">#REF!</definedName>
    <definedName name="____\A" localSheetId="12">#REF!</definedName>
    <definedName name="____\A">#REF!</definedName>
    <definedName name="____\B" localSheetId="6">#REF!</definedName>
    <definedName name="____\B" localSheetId="7">#REF!</definedName>
    <definedName name="____\B" localSheetId="12">#REF!</definedName>
    <definedName name="____\B">#REF!</definedName>
    <definedName name="____\C" localSheetId="6">#REF!</definedName>
    <definedName name="____\C" localSheetId="7">#REF!</definedName>
    <definedName name="____\C" localSheetId="12">#REF!</definedName>
    <definedName name="____\C">#REF!</definedName>
    <definedName name="____\D" localSheetId="6">#REF!</definedName>
    <definedName name="____\D" localSheetId="7">#REF!</definedName>
    <definedName name="____\D" localSheetId="12">#REF!</definedName>
    <definedName name="____\D">#REF!</definedName>
    <definedName name="____\E" localSheetId="6">#REF!</definedName>
    <definedName name="____\E" localSheetId="7">#REF!</definedName>
    <definedName name="____\E" localSheetId="12">#REF!</definedName>
    <definedName name="____\E">#REF!</definedName>
    <definedName name="____\F" localSheetId="6">#REF!</definedName>
    <definedName name="____\F" localSheetId="7">#REF!</definedName>
    <definedName name="____\F" localSheetId="12">#REF!</definedName>
    <definedName name="____\F">#REF!</definedName>
    <definedName name="____\G" localSheetId="6">#REF!</definedName>
    <definedName name="____\G" localSheetId="7">#REF!</definedName>
    <definedName name="____\G" localSheetId="12">#REF!</definedName>
    <definedName name="____\G">#REF!</definedName>
    <definedName name="____\H" localSheetId="6">#REF!</definedName>
    <definedName name="____\H" localSheetId="7">#REF!</definedName>
    <definedName name="____\H" localSheetId="12">#REF!</definedName>
    <definedName name="____\H">#REF!</definedName>
    <definedName name="____\I" localSheetId="6">#REF!</definedName>
    <definedName name="____\I" localSheetId="7">#REF!</definedName>
    <definedName name="____\I" localSheetId="12">#REF!</definedName>
    <definedName name="____\I">#REF!</definedName>
    <definedName name="____\J" localSheetId="6">#REF!</definedName>
    <definedName name="____\J" localSheetId="7">#REF!</definedName>
    <definedName name="____\J" localSheetId="12">#REF!</definedName>
    <definedName name="____\J">#REF!</definedName>
    <definedName name="____\K" localSheetId="6">#REF!</definedName>
    <definedName name="____\K" localSheetId="7">#REF!</definedName>
    <definedName name="____\K" localSheetId="12">#REF!</definedName>
    <definedName name="____\K">#REF!</definedName>
    <definedName name="____\L" localSheetId="6">#REF!</definedName>
    <definedName name="____\L" localSheetId="7">#REF!</definedName>
    <definedName name="____\L" localSheetId="12">#REF!</definedName>
    <definedName name="____\L">#REF!</definedName>
    <definedName name="____\LX1" localSheetId="6">#REF!</definedName>
    <definedName name="____\LX1" localSheetId="7">#REF!</definedName>
    <definedName name="____\LX1" localSheetId="12">#REF!</definedName>
    <definedName name="____\LX1">#REF!</definedName>
    <definedName name="____\M" localSheetId="6">#REF!</definedName>
    <definedName name="____\M" localSheetId="7">#REF!</definedName>
    <definedName name="____\M" localSheetId="12">#REF!</definedName>
    <definedName name="____\M">#REF!</definedName>
    <definedName name="____\P" localSheetId="6">#REF!</definedName>
    <definedName name="____\P" localSheetId="7">#REF!</definedName>
    <definedName name="____\P" localSheetId="12">#REF!</definedName>
    <definedName name="____\P">#REF!</definedName>
    <definedName name="____\Q" localSheetId="6">#REF!</definedName>
    <definedName name="____\Q" localSheetId="7">#REF!</definedName>
    <definedName name="____\Q" localSheetId="12">#REF!</definedName>
    <definedName name="____\Q">#REF!</definedName>
    <definedName name="____\R" localSheetId="6">#REF!</definedName>
    <definedName name="____\R" localSheetId="7">#REF!</definedName>
    <definedName name="____\R" localSheetId="12">#REF!</definedName>
    <definedName name="____\R">#REF!</definedName>
    <definedName name="____\S" localSheetId="6">#REF!</definedName>
    <definedName name="____\S" localSheetId="7">#REF!</definedName>
    <definedName name="____\S" localSheetId="12">#REF!</definedName>
    <definedName name="____\S">#REF!</definedName>
    <definedName name="____\T" localSheetId="6">#REF!</definedName>
    <definedName name="____\T" localSheetId="7">#REF!</definedName>
    <definedName name="____\T" localSheetId="12">#REF!</definedName>
    <definedName name="____\T">#REF!</definedName>
    <definedName name="____\W" localSheetId="6">#REF!</definedName>
    <definedName name="____\W" localSheetId="7">#REF!</definedName>
    <definedName name="____\W" localSheetId="12">#REF!</definedName>
    <definedName name="____\W">#REF!</definedName>
    <definedName name="____\Z" localSheetId="6">#REF!</definedName>
    <definedName name="____\Z" localSheetId="7">#REF!</definedName>
    <definedName name="____\Z" localSheetId="12">#REF!</definedName>
    <definedName name="____\Z">#REF!</definedName>
    <definedName name="__________________________________ERR1" localSheetId="11" hidden="1">{#N/A,#N/A,FALSE,"M.42"}</definedName>
    <definedName name="__________________________________ERR1" localSheetId="9" hidden="1">{#N/A,#N/A,FALSE,"M.42"}</definedName>
    <definedName name="__________________________________ERR1" hidden="1">{#N/A,#N/A,FALSE,"M.42"}</definedName>
    <definedName name="________________________________ERR1" localSheetId="11" hidden="1">{#N/A,#N/A,FALSE,"M.42"}</definedName>
    <definedName name="________________________________ERR1" localSheetId="9" hidden="1">{#N/A,#N/A,FALSE,"M.42"}</definedName>
    <definedName name="________________________________ERR1" hidden="1">{#N/A,#N/A,FALSE,"M.42"}</definedName>
    <definedName name="______________________________ERR1" localSheetId="11" hidden="1">{#N/A,#N/A,FALSE,"M.42"}</definedName>
    <definedName name="______________________________ERR1" localSheetId="9" hidden="1">{#N/A,#N/A,FALSE,"M.42"}</definedName>
    <definedName name="______________________________ERR1" hidden="1">{#N/A,#N/A,FALSE,"M.42"}</definedName>
    <definedName name="_____________________________ERR1" localSheetId="11" hidden="1">{#N/A,#N/A,FALSE,"M.42"}</definedName>
    <definedName name="_____________________________ERR1" localSheetId="9" hidden="1">{#N/A,#N/A,FALSE,"M.42"}</definedName>
    <definedName name="_____________________________ERR1" hidden="1">{#N/A,#N/A,FALSE,"M.42"}</definedName>
    <definedName name="___________________________ERR1" localSheetId="11" hidden="1">{#N/A,#N/A,FALSE,"M.42"}</definedName>
    <definedName name="___________________________ERR1" localSheetId="9" hidden="1">{#N/A,#N/A,FALSE,"M.42"}</definedName>
    <definedName name="___________________________ERR1" hidden="1">{#N/A,#N/A,FALSE,"M.42"}</definedName>
    <definedName name="__________________________ERR1" localSheetId="11" hidden="1">{#N/A,#N/A,FALSE,"M.42"}</definedName>
    <definedName name="__________________________ERR1" localSheetId="9" hidden="1">{#N/A,#N/A,FALSE,"M.42"}</definedName>
    <definedName name="__________________________ERR1" hidden="1">{#N/A,#N/A,FALSE,"M.42"}</definedName>
    <definedName name="_________________________ERR1" localSheetId="11" hidden="1">{#N/A,#N/A,FALSE,"M.42"}</definedName>
    <definedName name="_________________________ERR1" localSheetId="9" hidden="1">{#N/A,#N/A,FALSE,"M.42"}</definedName>
    <definedName name="_________________________ERR1" hidden="1">{#N/A,#N/A,FALSE,"M.42"}</definedName>
    <definedName name="________________________ERR1" localSheetId="11" hidden="1">{#N/A,#N/A,FALSE,"M.42"}</definedName>
    <definedName name="________________________ERR1" localSheetId="9" hidden="1">{#N/A,#N/A,FALSE,"M.42"}</definedName>
    <definedName name="________________________ERR1" hidden="1">{#N/A,#N/A,FALSE,"M.42"}</definedName>
    <definedName name="_______________________ERR1" localSheetId="11" hidden="1">{#N/A,#N/A,FALSE,"M.42"}</definedName>
    <definedName name="_______________________ERR1" localSheetId="9" hidden="1">{#N/A,#N/A,FALSE,"M.42"}</definedName>
    <definedName name="_______________________ERR1" hidden="1">{#N/A,#N/A,FALSE,"M.42"}</definedName>
    <definedName name="______________________ERR1" localSheetId="11" hidden="1">{#N/A,#N/A,FALSE,"M.42"}</definedName>
    <definedName name="______________________ERR1" localSheetId="9" hidden="1">{#N/A,#N/A,FALSE,"M.42"}</definedName>
    <definedName name="______________________ERR1" hidden="1">{#N/A,#N/A,FALSE,"M.42"}</definedName>
    <definedName name="_____________________ERR1" localSheetId="11" hidden="1">{#N/A,#N/A,FALSE,"M.42"}</definedName>
    <definedName name="_____________________ERR1" localSheetId="9" hidden="1">{#N/A,#N/A,FALSE,"M.42"}</definedName>
    <definedName name="_____________________ERR1" hidden="1">{#N/A,#N/A,FALSE,"M.42"}</definedName>
    <definedName name="____________________ERR1" localSheetId="11" hidden="1">{#N/A,#N/A,FALSE,"M.42"}</definedName>
    <definedName name="____________________ERR1" localSheetId="9" hidden="1">{#N/A,#N/A,FALSE,"M.42"}</definedName>
    <definedName name="____________________ERR1" hidden="1">{#N/A,#N/A,FALSE,"M.42"}</definedName>
    <definedName name="___________________ERR1" localSheetId="11" hidden="1">{#N/A,#N/A,FALSE,"M.42"}</definedName>
    <definedName name="___________________ERR1" localSheetId="9" hidden="1">{#N/A,#N/A,FALSE,"M.42"}</definedName>
    <definedName name="___________________ERR1" hidden="1">{#N/A,#N/A,FALSE,"M.42"}</definedName>
    <definedName name="__________________ERR1" localSheetId="11" hidden="1">{#N/A,#N/A,FALSE,"M.42"}</definedName>
    <definedName name="__________________ERR1" localSheetId="9" hidden="1">{#N/A,#N/A,FALSE,"M.42"}</definedName>
    <definedName name="__________________ERR1" hidden="1">{#N/A,#N/A,FALSE,"M.42"}</definedName>
    <definedName name="_________________ERR1" localSheetId="11" hidden="1">{#N/A,#N/A,FALSE,"M.42"}</definedName>
    <definedName name="_________________ERR1" localSheetId="9" hidden="1">{#N/A,#N/A,FALSE,"M.42"}</definedName>
    <definedName name="_________________ERR1" hidden="1">{#N/A,#N/A,FALSE,"M.42"}</definedName>
    <definedName name="________________ERR1" localSheetId="11" hidden="1">{#N/A,#N/A,FALSE,"M.42"}</definedName>
    <definedName name="________________ERR1" localSheetId="9" hidden="1">{#N/A,#N/A,FALSE,"M.42"}</definedName>
    <definedName name="________________ERR1" hidden="1">{#N/A,#N/A,FALSE,"M.42"}</definedName>
    <definedName name="_______________ERR1" localSheetId="11" hidden="1">{#N/A,#N/A,FALSE,"M.42"}</definedName>
    <definedName name="_______________ERR1" localSheetId="9" hidden="1">{#N/A,#N/A,FALSE,"M.42"}</definedName>
    <definedName name="_______________ERR1" hidden="1">{#N/A,#N/A,FALSE,"M.42"}</definedName>
    <definedName name="______________ERR1" localSheetId="11" hidden="1">{#N/A,#N/A,FALSE,"M.42"}</definedName>
    <definedName name="______________ERR1" localSheetId="9" hidden="1">{#N/A,#N/A,FALSE,"M.42"}</definedName>
    <definedName name="______________ERR1" hidden="1">{#N/A,#N/A,FALSE,"M.42"}</definedName>
    <definedName name="_____________ERR1" localSheetId="11" hidden="1">{#N/A,#N/A,FALSE,"M.42"}</definedName>
    <definedName name="_____________ERR1" localSheetId="9" hidden="1">{#N/A,#N/A,FALSE,"M.42"}</definedName>
    <definedName name="_____________ERR1" hidden="1">{#N/A,#N/A,FALSE,"M.42"}</definedName>
    <definedName name="_____________SKW1" localSheetId="11">[5]NRCPTK01!$A$1:$AB$42</definedName>
    <definedName name="_____________SKW1" localSheetId="9">[5]NRCPTK01!$A$1:$AB$42</definedName>
    <definedName name="_____________SKW1">[6]NRCPTK01!$A$1:$AB$42</definedName>
    <definedName name="____________ERR1" localSheetId="11" hidden="1">{#N/A,#N/A,FALSE,"M.42"}</definedName>
    <definedName name="____________ERR1" localSheetId="9" hidden="1">{#N/A,#N/A,FALSE,"M.42"}</definedName>
    <definedName name="____________ERR1" hidden="1">{#N/A,#N/A,FALSE,"M.42"}</definedName>
    <definedName name="____________LP2">#N/A</definedName>
    <definedName name="____________SKW1" localSheetId="11">[5]NRCPTK01!$A$1:$AB$42</definedName>
    <definedName name="____________SKW1" localSheetId="9">[5]NRCPTK01!$A$1:$AB$42</definedName>
    <definedName name="____________SKW1">[6]NRCPTK01!$A$1:$AB$42</definedName>
    <definedName name="____________SLA2009" localSheetId="11" hidden="1">{#N/A,#N/A,FALSE,"M.32"}</definedName>
    <definedName name="____________SLA2009" localSheetId="9" hidden="1">{#N/A,#N/A,FALSE,"M.32"}</definedName>
    <definedName name="____________SLA2009" hidden="1">{#N/A,#N/A,FALSE,"M.32"}</definedName>
    <definedName name="____________TH1" localSheetId="11" hidden="1">{#N/A,#N/A,FALSE,"M.34"}</definedName>
    <definedName name="____________TH1" localSheetId="9" hidden="1">{#N/A,#N/A,FALSE,"M.34"}</definedName>
    <definedName name="____________TH1" hidden="1">{#N/A,#N/A,FALSE,"M.34"}</definedName>
    <definedName name="____________th2" localSheetId="11" hidden="1">{#N/A,#N/A,FALSE,"M.42"}</definedName>
    <definedName name="____________th2" localSheetId="9" hidden="1">{#N/A,#N/A,FALSE,"M.42"}</definedName>
    <definedName name="____________th2" hidden="1">{#N/A,#N/A,FALSE,"M.42"}</definedName>
    <definedName name="___________ERR1" localSheetId="11" hidden="1">{#N/A,#N/A,FALSE,"M.42"}</definedName>
    <definedName name="___________ERR1" localSheetId="9" hidden="1">{#N/A,#N/A,FALSE,"M.42"}</definedName>
    <definedName name="___________ERR1" hidden="1">{#N/A,#N/A,FALSE,"M.42"}</definedName>
    <definedName name="___________LP2">#N/A</definedName>
    <definedName name="___________SKW1" localSheetId="11">[5]NRCPTK01!$A$1:$AB$42</definedName>
    <definedName name="___________SKW1" localSheetId="9">[5]NRCPTK01!$A$1:$AB$42</definedName>
    <definedName name="___________SKW1">[6]NRCPTK01!$A$1:$AB$42</definedName>
    <definedName name="___________SLA2009" localSheetId="11" hidden="1">{#N/A,#N/A,FALSE,"M.32"}</definedName>
    <definedName name="___________SLA2009" localSheetId="9" hidden="1">{#N/A,#N/A,FALSE,"M.32"}</definedName>
    <definedName name="___________SLA2009" hidden="1">{#N/A,#N/A,FALSE,"M.32"}</definedName>
    <definedName name="___________TH1" localSheetId="11" hidden="1">{#N/A,#N/A,FALSE,"M.34"}</definedName>
    <definedName name="___________TH1" localSheetId="9" hidden="1">{#N/A,#N/A,FALSE,"M.34"}</definedName>
    <definedName name="___________TH1" hidden="1">{#N/A,#N/A,FALSE,"M.34"}</definedName>
    <definedName name="___________th2" localSheetId="11" hidden="1">{#N/A,#N/A,FALSE,"M.42"}</definedName>
    <definedName name="___________th2" localSheetId="9" hidden="1">{#N/A,#N/A,FALSE,"M.42"}</definedName>
    <definedName name="___________th2" hidden="1">{#N/A,#N/A,FALSE,"M.42"}</definedName>
    <definedName name="__________ERR1" localSheetId="11" hidden="1">{#N/A,#N/A,FALSE,"M.42"}</definedName>
    <definedName name="__________ERR1" localSheetId="9" hidden="1">{#N/A,#N/A,FALSE,"M.42"}</definedName>
    <definedName name="__________ERR1" hidden="1">{#N/A,#N/A,FALSE,"M.42"}</definedName>
    <definedName name="__________kl09" localSheetId="11" hidden="1">{#N/A,#N/A,FALSE,"M.01"}</definedName>
    <definedName name="__________kl09" localSheetId="9" hidden="1">{#N/A,#N/A,FALSE,"M.01"}</definedName>
    <definedName name="__________kl09" hidden="1">{#N/A,#N/A,FALSE,"M.01"}</definedName>
    <definedName name="__________LP2">#N/A</definedName>
    <definedName name="__________SKW1" localSheetId="11">[5]NRCPTK01!$A$1:$AB$42</definedName>
    <definedName name="__________SKW1" localSheetId="9">[5]NRCPTK01!$A$1:$AB$42</definedName>
    <definedName name="__________SKW1">[6]NRCPTK01!$A$1:$AB$42</definedName>
    <definedName name="__________SLA2009" localSheetId="11" hidden="1">{#N/A,#N/A,FALSE,"M.32"}</definedName>
    <definedName name="__________SLA2009" localSheetId="9" hidden="1">{#N/A,#N/A,FALSE,"M.32"}</definedName>
    <definedName name="__________SLA2009" hidden="1">{#N/A,#N/A,FALSE,"M.32"}</definedName>
    <definedName name="__________TH1" localSheetId="11" hidden="1">{#N/A,#N/A,FALSE,"M.34"}</definedName>
    <definedName name="__________TH1" localSheetId="9" hidden="1">{#N/A,#N/A,FALSE,"M.34"}</definedName>
    <definedName name="__________TH1" hidden="1">{#N/A,#N/A,FALSE,"M.34"}</definedName>
    <definedName name="__________th2" localSheetId="11" hidden="1">{#N/A,#N/A,FALSE,"M.42"}</definedName>
    <definedName name="__________th2" localSheetId="9" hidden="1">{#N/A,#N/A,FALSE,"M.42"}</definedName>
    <definedName name="__________th2" hidden="1">{#N/A,#N/A,FALSE,"M.42"}</definedName>
    <definedName name="_________ERR1" localSheetId="11" hidden="1">{#N/A,#N/A,FALSE,"M.42"}</definedName>
    <definedName name="_________ERR1" localSheetId="9" hidden="1">{#N/A,#N/A,FALSE,"M.42"}</definedName>
    <definedName name="_________ERR1" hidden="1">{#N/A,#N/A,FALSE,"M.42"}</definedName>
    <definedName name="_________LP2">#N/A</definedName>
    <definedName name="_________SLA2009" localSheetId="11" hidden="1">{#N/A,#N/A,FALSE,"M.32"}</definedName>
    <definedName name="_________SLA2009" localSheetId="9" hidden="1">{#N/A,#N/A,FALSE,"M.32"}</definedName>
    <definedName name="_________SLA2009" hidden="1">{#N/A,#N/A,FALSE,"M.32"}</definedName>
    <definedName name="_________TH1" localSheetId="11" hidden="1">{#N/A,#N/A,FALSE,"M.34"}</definedName>
    <definedName name="_________TH1" localSheetId="9" hidden="1">{#N/A,#N/A,FALSE,"M.34"}</definedName>
    <definedName name="_________TH1" hidden="1">{#N/A,#N/A,FALSE,"M.34"}</definedName>
    <definedName name="_________th2" localSheetId="11" hidden="1">{#N/A,#N/A,FALSE,"M.42"}</definedName>
    <definedName name="_________th2" localSheetId="9" hidden="1">{#N/A,#N/A,FALSE,"M.42"}</definedName>
    <definedName name="_________th2" hidden="1">{#N/A,#N/A,FALSE,"M.42"}</definedName>
    <definedName name="________ERR1" localSheetId="11" hidden="1">{#N/A,#N/A,FALSE,"M.42"}</definedName>
    <definedName name="________ERR1" localSheetId="9" hidden="1">{#N/A,#N/A,FALSE,"M.42"}</definedName>
    <definedName name="________ERR1" hidden="1">{#N/A,#N/A,FALSE,"M.42"}</definedName>
    <definedName name="________JBN3" localSheetId="11" hidden="1">{#N/A,#N/A,FALSE,"M.32"}</definedName>
    <definedName name="________JBN3" localSheetId="9" hidden="1">{#N/A,#N/A,FALSE,"M.32"}</definedName>
    <definedName name="________JBN3" hidden="1">{#N/A,#N/A,FALSE,"M.32"}</definedName>
    <definedName name="________kl09" localSheetId="11" hidden="1">{#N/A,#N/A,FALSE,"M.01"}</definedName>
    <definedName name="________kl09" localSheetId="9" hidden="1">{#N/A,#N/A,FALSE,"M.01"}</definedName>
    <definedName name="________kl09" hidden="1">{#N/A,#N/A,FALSE,"M.01"}</definedName>
    <definedName name="________LP2">#N/A</definedName>
    <definedName name="________SLA2009" localSheetId="11" hidden="1">{#N/A,#N/A,FALSE,"M.32"}</definedName>
    <definedName name="________SLA2009" localSheetId="9" hidden="1">{#N/A,#N/A,FALSE,"M.32"}</definedName>
    <definedName name="________SLA2009" hidden="1">{#N/A,#N/A,FALSE,"M.32"}</definedName>
    <definedName name="________TH1" localSheetId="11" hidden="1">{#N/A,#N/A,FALSE,"M.34"}</definedName>
    <definedName name="________TH1" localSheetId="9" hidden="1">{#N/A,#N/A,FALSE,"M.34"}</definedName>
    <definedName name="________TH1" hidden="1">{#N/A,#N/A,FALSE,"M.34"}</definedName>
    <definedName name="________th2" localSheetId="11" hidden="1">{#N/A,#N/A,FALSE,"M.42"}</definedName>
    <definedName name="________th2" localSheetId="9" hidden="1">{#N/A,#N/A,FALSE,"M.42"}</definedName>
    <definedName name="________th2" hidden="1">{#N/A,#N/A,FALSE,"M.42"}</definedName>
    <definedName name="________wil1" localSheetId="11" hidden="1">{#N/A,#N/A,FALSE,"M.01"}</definedName>
    <definedName name="________wil1" localSheetId="9" hidden="1">{#N/A,#N/A,FALSE,"M.01"}</definedName>
    <definedName name="________wil1" hidden="1">{#N/A,#N/A,FALSE,"M.01"}</definedName>
    <definedName name="_______DAF1">[7]Sheet3!$II$7944</definedName>
    <definedName name="_______ERR1" localSheetId="11" hidden="1">{#N/A,#N/A,FALSE,"M.42"}</definedName>
    <definedName name="_______ERR1" localSheetId="9" hidden="1">{#N/A,#N/A,FALSE,"M.42"}</definedName>
    <definedName name="_______ERR1" hidden="1">{#N/A,#N/A,FALSE,"M.42"}</definedName>
    <definedName name="_______JBN3" localSheetId="11" hidden="1">{#N/A,#N/A,FALSE,"M.32"}</definedName>
    <definedName name="_______JBN3" localSheetId="9" hidden="1">{#N/A,#N/A,FALSE,"M.32"}</definedName>
    <definedName name="_______JBN3" hidden="1">{#N/A,#N/A,FALSE,"M.32"}</definedName>
    <definedName name="_______kl09" localSheetId="11" hidden="1">{#N/A,#N/A,FALSE,"M.01"}</definedName>
    <definedName name="_______kl09" localSheetId="9" hidden="1">{#N/A,#N/A,FALSE,"M.01"}</definedName>
    <definedName name="_______kl09" hidden="1">{#N/A,#N/A,FALSE,"M.01"}</definedName>
    <definedName name="_______LP2">#N/A</definedName>
    <definedName name="_______RIP2" localSheetId="11" hidden="1">{#N/A,#N/A,FALSE,"M.01"}</definedName>
    <definedName name="_______RIP2" localSheetId="9" hidden="1">{#N/A,#N/A,FALSE,"M.01"}</definedName>
    <definedName name="_______RIP2" hidden="1">{#N/A,#N/A,FALSE,"M.01"}</definedName>
    <definedName name="_______RIP3" localSheetId="11" hidden="1">{#N/A,#N/A,FALSE,"M.41"}</definedName>
    <definedName name="_______RIP3" localSheetId="9" hidden="1">{#N/A,#N/A,FALSE,"M.41"}</definedName>
    <definedName name="_______RIP3" hidden="1">{#N/A,#N/A,FALSE,"M.41"}</definedName>
    <definedName name="_______SLA2009" localSheetId="11" hidden="1">{#N/A,#N/A,FALSE,"M.32"}</definedName>
    <definedName name="_______SLA2009" localSheetId="9" hidden="1">{#N/A,#N/A,FALSE,"M.32"}</definedName>
    <definedName name="_______SLA2009" hidden="1">{#N/A,#N/A,FALSE,"M.32"}</definedName>
    <definedName name="_______TH1" localSheetId="11" hidden="1">{#N/A,#N/A,FALSE,"M.34"}</definedName>
    <definedName name="_______TH1" localSheetId="9" hidden="1">{#N/A,#N/A,FALSE,"M.34"}</definedName>
    <definedName name="_______TH1" hidden="1">{#N/A,#N/A,FALSE,"M.34"}</definedName>
    <definedName name="_______th2" localSheetId="11" hidden="1">{#N/A,#N/A,FALSE,"M.42"}</definedName>
    <definedName name="_______th2" localSheetId="9" hidden="1">{#N/A,#N/A,FALSE,"M.42"}</definedName>
    <definedName name="_______th2" hidden="1">{#N/A,#N/A,FALSE,"M.42"}</definedName>
    <definedName name="______DAF1">[7]Sheet3!$II$7944</definedName>
    <definedName name="______ERR1" localSheetId="11" hidden="1">{#N/A,#N/A,FALSE,"M.42"}</definedName>
    <definedName name="______ERR1" localSheetId="9" hidden="1">{#N/A,#N/A,FALSE,"M.42"}</definedName>
    <definedName name="______ERR1" hidden="1">{#N/A,#N/A,FALSE,"M.42"}</definedName>
    <definedName name="______JBN3" localSheetId="11" hidden="1">{#N/A,#N/A,FALSE,"M.32"}</definedName>
    <definedName name="______JBN3" localSheetId="9" hidden="1">{#N/A,#N/A,FALSE,"M.32"}</definedName>
    <definedName name="______JBN3" hidden="1">{#N/A,#N/A,FALSE,"M.32"}</definedName>
    <definedName name="______kl09" localSheetId="11" hidden="1">{#N/A,#N/A,FALSE,"M.01"}</definedName>
    <definedName name="______kl09" localSheetId="9" hidden="1">{#N/A,#N/A,FALSE,"M.01"}</definedName>
    <definedName name="______kl09" hidden="1">{#N/A,#N/A,FALSE,"M.01"}</definedName>
    <definedName name="______LP2">#N/A</definedName>
    <definedName name="______mp3" localSheetId="11" hidden="1">{#N/A,#N/A,FALSE,"M.42"}</definedName>
    <definedName name="______mp3" localSheetId="9" hidden="1">{#N/A,#N/A,FALSE,"M.42"}</definedName>
    <definedName name="______mp3" hidden="1">{#N/A,#N/A,FALSE,"M.42"}</definedName>
    <definedName name="______NOP92">#N/A</definedName>
    <definedName name="______OKT92">#N/A</definedName>
    <definedName name="______SEP92">#N/A</definedName>
    <definedName name="______SLA2009" localSheetId="11" hidden="1">{#N/A,#N/A,FALSE,"M.32"}</definedName>
    <definedName name="______SLA2009" localSheetId="9" hidden="1">{#N/A,#N/A,FALSE,"M.32"}</definedName>
    <definedName name="______SLA2009" hidden="1">{#N/A,#N/A,FALSE,"M.32"}</definedName>
    <definedName name="______TH1" localSheetId="11" hidden="1">{#N/A,#N/A,FALSE,"M.34"}</definedName>
    <definedName name="______TH1" localSheetId="9" hidden="1">{#N/A,#N/A,FALSE,"M.34"}</definedName>
    <definedName name="______TH1" hidden="1">{#N/A,#N/A,FALSE,"M.34"}</definedName>
    <definedName name="______th2" localSheetId="11" hidden="1">{#N/A,#N/A,FALSE,"M.42"}</definedName>
    <definedName name="______th2" localSheetId="9" hidden="1">{#N/A,#N/A,FALSE,"M.42"}</definedName>
    <definedName name="______th2" hidden="1">{#N/A,#N/A,FALSE,"M.42"}</definedName>
    <definedName name="______wil1" localSheetId="11" hidden="1">{#N/A,#N/A,FALSE,"M.01"}</definedName>
    <definedName name="______wil1" localSheetId="9" hidden="1">{#N/A,#N/A,FALSE,"M.01"}</definedName>
    <definedName name="______wil1" hidden="1">{#N/A,#N/A,FALSE,"M.01"}</definedName>
    <definedName name="_____DAF1">[7]Sheet3!$II$7944</definedName>
    <definedName name="_____ERR1" localSheetId="11" hidden="1">{#N/A,#N/A,FALSE,"M.42"}</definedName>
    <definedName name="_____ERR1" localSheetId="9" hidden="1">{#N/A,#N/A,FALSE,"M.42"}</definedName>
    <definedName name="_____ERR1" hidden="1">{#N/A,#N/A,FALSE,"M.42"}</definedName>
    <definedName name="_____JBN3" localSheetId="11" hidden="1">{#N/A,#N/A,FALSE,"M.32"}</definedName>
    <definedName name="_____JBN3" localSheetId="9" hidden="1">{#N/A,#N/A,FALSE,"M.32"}</definedName>
    <definedName name="_____JBN3" hidden="1">{#N/A,#N/A,FALSE,"M.32"}</definedName>
    <definedName name="_____kl09" localSheetId="11" hidden="1">{#N/A,#N/A,FALSE,"M.01"}</definedName>
    <definedName name="_____kl09" localSheetId="9" hidden="1">{#N/A,#N/A,FALSE,"M.01"}</definedName>
    <definedName name="_____kl09" hidden="1">{#N/A,#N/A,FALSE,"M.01"}</definedName>
    <definedName name="_____LP2">#N/A</definedName>
    <definedName name="_____M2" localSheetId="11" hidden="1">{#N/A,#N/A,FALSE,"M.42"}</definedName>
    <definedName name="_____M2" localSheetId="9" hidden="1">{#N/A,#N/A,FALSE,"M.42"}</definedName>
    <definedName name="_____M2" hidden="1">{#N/A,#N/A,FALSE,"M.42"}</definedName>
    <definedName name="_____NOP92">#N/A</definedName>
    <definedName name="_____OKT92">#N/A</definedName>
    <definedName name="_____RIP2" localSheetId="11" hidden="1">{#N/A,#N/A,FALSE,"M.01"}</definedName>
    <definedName name="_____RIP2" localSheetId="9" hidden="1">{#N/A,#N/A,FALSE,"M.01"}</definedName>
    <definedName name="_____RIP2" hidden="1">{#N/A,#N/A,FALSE,"M.01"}</definedName>
    <definedName name="_____RIP3" localSheetId="11" hidden="1">{#N/A,#N/A,FALSE,"M.41"}</definedName>
    <definedName name="_____RIP3" localSheetId="9" hidden="1">{#N/A,#N/A,FALSE,"M.41"}</definedName>
    <definedName name="_____RIP3" hidden="1">{#N/A,#N/A,FALSE,"M.41"}</definedName>
    <definedName name="_____SEP92">#N/A</definedName>
    <definedName name="_____SLA2009" localSheetId="11" hidden="1">{#N/A,#N/A,FALSE,"M.32"}</definedName>
    <definedName name="_____SLA2009" localSheetId="9" hidden="1">{#N/A,#N/A,FALSE,"M.32"}</definedName>
    <definedName name="_____SLA2009" hidden="1">{#N/A,#N/A,FALSE,"M.32"}</definedName>
    <definedName name="_____TH1" localSheetId="11" hidden="1">{#N/A,#N/A,FALSE,"M.34"}</definedName>
    <definedName name="_____TH1" localSheetId="9" hidden="1">{#N/A,#N/A,FALSE,"M.34"}</definedName>
    <definedName name="_____TH1" hidden="1">{#N/A,#N/A,FALSE,"M.34"}</definedName>
    <definedName name="_____th2" localSheetId="11" hidden="1">{#N/A,#N/A,FALSE,"M.42"}</definedName>
    <definedName name="_____th2" localSheetId="9" hidden="1">{#N/A,#N/A,FALSE,"M.42"}</definedName>
    <definedName name="_____th2" hidden="1">{#N/A,#N/A,FALSE,"M.42"}</definedName>
    <definedName name="_____wil1" localSheetId="11" hidden="1">{#N/A,#N/A,FALSE,"M.01"}</definedName>
    <definedName name="_____wil1" localSheetId="9" hidden="1">{#N/A,#N/A,FALSE,"M.01"}</definedName>
    <definedName name="_____wil1" hidden="1">{#N/A,#N/A,FALSE,"M.01"}</definedName>
    <definedName name="____BIM1" localSheetId="6">[8]prod03!#REF!</definedName>
    <definedName name="____BIM1" localSheetId="7">[8]prod03!#REF!</definedName>
    <definedName name="____BIM1" localSheetId="5">[8]prod03!#REF!</definedName>
    <definedName name="____BIM1" localSheetId="12">[8]prod03!#REF!</definedName>
    <definedName name="____BIM1">[8]prod03!#REF!</definedName>
    <definedName name="____DAF1">[7]Sheet3!$II$7944</definedName>
    <definedName name="____DEN1" localSheetId="6">[8]prod03!#REF!</definedName>
    <definedName name="____DEN1" localSheetId="7">[8]prod03!#REF!</definedName>
    <definedName name="____DEN1" localSheetId="5">[8]prod03!#REF!</definedName>
    <definedName name="____DEN1" localSheetId="12">[8]prod03!#REF!</definedName>
    <definedName name="____DEN1">[8]prod03!#REF!</definedName>
    <definedName name="____DIL1" localSheetId="6">[8]prod03!#REF!</definedName>
    <definedName name="____DIL1" localSheetId="7">[8]prod03!#REF!</definedName>
    <definedName name="____DIL1" localSheetId="12">[8]prod03!#REF!</definedName>
    <definedName name="____DIL1">[8]prod03!#REF!</definedName>
    <definedName name="____END1" localSheetId="6">[8]prod03!#REF!</definedName>
    <definedName name="____END1" localSheetId="7">[8]prod03!#REF!</definedName>
    <definedName name="____END1" localSheetId="12">[8]prod03!#REF!</definedName>
    <definedName name="____END1">[8]prod03!#REF!</definedName>
    <definedName name="____ERR1" localSheetId="11" hidden="1">{#N/A,#N/A,FALSE,"M.42"}</definedName>
    <definedName name="____ERR1" localSheetId="9" hidden="1">{#N/A,#N/A,FALSE,"M.42"}</definedName>
    <definedName name="____ERR1" hidden="1">{#N/A,#N/A,FALSE,"M.42"}</definedName>
    <definedName name="____JBN3" localSheetId="11" hidden="1">{#N/A,#N/A,FALSE,"M.32"}</definedName>
    <definedName name="____JBN3" localSheetId="9" hidden="1">{#N/A,#N/A,FALSE,"M.32"}</definedName>
    <definedName name="____JBN3" hidden="1">{#N/A,#N/A,FALSE,"M.32"}</definedName>
    <definedName name="____kl09" localSheetId="11" hidden="1">{#N/A,#N/A,FALSE,"M.01"}</definedName>
    <definedName name="____kl09" localSheetId="9" hidden="1">{#N/A,#N/A,FALSE,"M.01"}</definedName>
    <definedName name="____kl09" hidden="1">{#N/A,#N/A,FALSE,"M.01"}</definedName>
    <definedName name="____KUP1" localSheetId="6">[8]prod03!#REF!</definedName>
    <definedName name="____KUP1" localSheetId="7">[8]prod03!#REF!</definedName>
    <definedName name="____KUP1" localSheetId="12">[8]prod03!#REF!</definedName>
    <definedName name="____KUP1">[8]prod03!#REF!</definedName>
    <definedName name="____LP2">#N/A</definedName>
    <definedName name="____M2" localSheetId="11" hidden="1">{#N/A,#N/A,FALSE,"M.42"}</definedName>
    <definedName name="____M2" localSheetId="9" hidden="1">{#N/A,#N/A,FALSE,"M.42"}</definedName>
    <definedName name="____M2" hidden="1">{#N/A,#N/A,FALSE,"M.42"}</definedName>
    <definedName name="____MAT1" localSheetId="6">[8]prod03!#REF!</definedName>
    <definedName name="____MAT1" localSheetId="7">[8]prod03!#REF!</definedName>
    <definedName name="____MAT1" localSheetId="12">[8]prod03!#REF!</definedName>
    <definedName name="____MAT1">[8]prod03!#REF!</definedName>
    <definedName name="____mp3" localSheetId="11" hidden="1">{#N/A,#N/A,FALSE,"M.42"}</definedName>
    <definedName name="____mp3" localSheetId="9" hidden="1">{#N/A,#N/A,FALSE,"M.42"}</definedName>
    <definedName name="____mp3" hidden="1">{#N/A,#N/A,FALSE,"M.42"}</definedName>
    <definedName name="____NOP92">#N/A</definedName>
    <definedName name="____OKT92">#N/A</definedName>
    <definedName name="____R200000">#REF!</definedName>
    <definedName name="____R99999">#REF!</definedName>
    <definedName name="____RIP2" localSheetId="11" hidden="1">{#N/A,#N/A,FALSE,"M.01"}</definedName>
    <definedName name="____RIP2" localSheetId="9" hidden="1">{#N/A,#N/A,FALSE,"M.01"}</definedName>
    <definedName name="____RIP2" hidden="1">{#N/A,#N/A,FALSE,"M.01"}</definedName>
    <definedName name="____RIP3" localSheetId="11" hidden="1">{#N/A,#N/A,FALSE,"M.41"}</definedName>
    <definedName name="____RIP3" localSheetId="9" hidden="1">{#N/A,#N/A,FALSE,"M.41"}</definedName>
    <definedName name="____RIP3" hidden="1">{#N/A,#N/A,FALSE,"M.41"}</definedName>
    <definedName name="____SEP92">#N/A</definedName>
    <definedName name="____SIN1" localSheetId="6">[8]prod03!#REF!</definedName>
    <definedName name="____SIN1" localSheetId="7">[8]prod03!#REF!</definedName>
    <definedName name="____SIN1" localSheetId="12">[8]prod03!#REF!</definedName>
    <definedName name="____SIN1">[8]prod03!#REF!</definedName>
    <definedName name="____SLA2009" localSheetId="11" hidden="1">{#N/A,#N/A,FALSE,"M.32"}</definedName>
    <definedName name="____SLA2009" localSheetId="9" hidden="1">{#N/A,#N/A,FALSE,"M.32"}</definedName>
    <definedName name="____SLA2009" hidden="1">{#N/A,#N/A,FALSE,"M.32"}</definedName>
    <definedName name="____SUM1" localSheetId="6">[8]prod03!#REF!</definedName>
    <definedName name="____SUM1" localSheetId="7">[8]prod03!#REF!</definedName>
    <definedName name="____SUM1" localSheetId="12">[8]prod03!#REF!</definedName>
    <definedName name="____SUM1">[8]prod03!#REF!</definedName>
    <definedName name="____TH1" localSheetId="11" hidden="1">{#N/A,#N/A,FALSE,"M.34"}</definedName>
    <definedName name="____TH1" localSheetId="9" hidden="1">{#N/A,#N/A,FALSE,"M.34"}</definedName>
    <definedName name="____TH1" hidden="1">{#N/A,#N/A,FALSE,"M.34"}</definedName>
    <definedName name="____th2" localSheetId="11" hidden="1">{#N/A,#N/A,FALSE,"M.42"}</definedName>
    <definedName name="____th2" localSheetId="9" hidden="1">{#N/A,#N/A,FALSE,"M.42"}</definedName>
    <definedName name="____th2" hidden="1">{#N/A,#N/A,FALSE,"M.42"}</definedName>
    <definedName name="____WAI1" localSheetId="6">[8]prod03!#REF!</definedName>
    <definedName name="____WAI1" localSheetId="7">[8]prod03!#REF!</definedName>
    <definedName name="____WAI1" localSheetId="12">[8]prod03!#REF!</definedName>
    <definedName name="____WAI1">[8]prod03!#REF!</definedName>
    <definedName name="____WIL1" localSheetId="6">[8]prod03!#REF!</definedName>
    <definedName name="____WIL1" localSheetId="7">[8]prod03!#REF!</definedName>
    <definedName name="____WIL1" localSheetId="12">[8]prod03!#REF!</definedName>
    <definedName name="____WIL1">[8]prod03!#REF!</definedName>
    <definedName name="___BIM1" localSheetId="6">[8]prod03!#REF!</definedName>
    <definedName name="___BIM1" localSheetId="7">[8]prod03!#REF!</definedName>
    <definedName name="___BIM1" localSheetId="12">[8]prod03!#REF!</definedName>
    <definedName name="___BIM1">[8]prod03!#REF!</definedName>
    <definedName name="___DAF1" localSheetId="11">#REF!</definedName>
    <definedName name="___DAF1" localSheetId="9">#REF!</definedName>
    <definedName name="___DAF1">[7]Sheet3!$II$7944</definedName>
    <definedName name="___DAF11" localSheetId="11">#REF!</definedName>
    <definedName name="___DAF11" localSheetId="9">#REF!</definedName>
    <definedName name="___DAF11">#REF!</definedName>
    <definedName name="___DAF12" localSheetId="11">#REF!</definedName>
    <definedName name="___DAF12" localSheetId="9">#REF!</definedName>
    <definedName name="___DAF12">#REF!</definedName>
    <definedName name="___DAF13" localSheetId="11">#REF!</definedName>
    <definedName name="___DAF13" localSheetId="9">#REF!</definedName>
    <definedName name="___DAF13">#REF!</definedName>
    <definedName name="___daf133">#REF!</definedName>
    <definedName name="___DAF14">#REF!</definedName>
    <definedName name="___DAF15">#REF!</definedName>
    <definedName name="___DAF16">#REF!</definedName>
    <definedName name="___DAF17">#REF!</definedName>
    <definedName name="___DAF2">#REF!</definedName>
    <definedName name="___DAF3">#REF!</definedName>
    <definedName name="___DEN1" localSheetId="6">[8]prod03!#REF!</definedName>
    <definedName name="___DEN1" localSheetId="7">[8]prod03!#REF!</definedName>
    <definedName name="___DEN1" localSheetId="5">[8]prod03!#REF!</definedName>
    <definedName name="___DEN1" localSheetId="12">[8]prod03!#REF!</definedName>
    <definedName name="___DEN1">[8]prod03!#REF!</definedName>
    <definedName name="___DIL1" localSheetId="6">[8]prod03!#REF!</definedName>
    <definedName name="___DIL1" localSheetId="7">[8]prod03!#REF!</definedName>
    <definedName name="___DIL1" localSheetId="12">[8]prod03!#REF!</definedName>
    <definedName name="___DIL1">[8]prod03!#REF!</definedName>
    <definedName name="___END1" localSheetId="6">[8]prod03!#REF!</definedName>
    <definedName name="___END1" localSheetId="7">[8]prod03!#REF!</definedName>
    <definedName name="___END1" localSheetId="12">[8]prod03!#REF!</definedName>
    <definedName name="___END1">[8]prod03!#REF!</definedName>
    <definedName name="___ERR1" localSheetId="11" hidden="1">{#N/A,#N/A,FALSE,"M.42"}</definedName>
    <definedName name="___ERR1" localSheetId="9" hidden="1">{#N/A,#N/A,FALSE,"M.42"}</definedName>
    <definedName name="___ERR1" hidden="1">{#N/A,#N/A,FALSE,"M.42"}</definedName>
    <definedName name="___JBN3" localSheetId="11" hidden="1">{#N/A,#N/A,FALSE,"M.32"}</definedName>
    <definedName name="___JBN3" localSheetId="9" hidden="1">{#N/A,#N/A,FALSE,"M.32"}</definedName>
    <definedName name="___JBN3" hidden="1">{#N/A,#N/A,FALSE,"M.32"}</definedName>
    <definedName name="___kl09" localSheetId="11" hidden="1">{#N/A,#N/A,FALSE,"M.01"}</definedName>
    <definedName name="___kl09" localSheetId="9" hidden="1">{#N/A,#N/A,FALSE,"M.01"}</definedName>
    <definedName name="___kl09" hidden="1">{#N/A,#N/A,FALSE,"M.01"}</definedName>
    <definedName name="___KUP1" localSheetId="6">[8]prod03!#REF!</definedName>
    <definedName name="___KUP1" localSheetId="7">[8]prod03!#REF!</definedName>
    <definedName name="___KUP1" localSheetId="12">[8]prod03!#REF!</definedName>
    <definedName name="___KUP1">[8]prod03!#REF!</definedName>
    <definedName name="___LP2">#N/A</definedName>
    <definedName name="___M2" localSheetId="11" hidden="1">{#N/A,#N/A,FALSE,"M.42"}</definedName>
    <definedName name="___M2" localSheetId="9" hidden="1">{#N/A,#N/A,FALSE,"M.42"}</definedName>
    <definedName name="___M2" hidden="1">{#N/A,#N/A,FALSE,"M.42"}</definedName>
    <definedName name="___MAT1" localSheetId="6">[8]prod03!#REF!</definedName>
    <definedName name="___MAT1" localSheetId="7">[8]prod03!#REF!</definedName>
    <definedName name="___MAT1" localSheetId="12">[8]prod03!#REF!</definedName>
    <definedName name="___MAT1">[8]prod03!#REF!</definedName>
    <definedName name="___MEI92" localSheetId="6">#REF!</definedName>
    <definedName name="___MEI92" localSheetId="11">#REF!</definedName>
    <definedName name="___MEI92" localSheetId="9">#REF!</definedName>
    <definedName name="___MEI92" localSheetId="7">#REF!</definedName>
    <definedName name="___MEI92" localSheetId="5">#REF!</definedName>
    <definedName name="___MEI92" localSheetId="12">#REF!</definedName>
    <definedName name="___MEI92">#REF!</definedName>
    <definedName name="___mp3" localSheetId="11" hidden="1">{#N/A,#N/A,FALSE,"M.42"}</definedName>
    <definedName name="___mp3" localSheetId="9" hidden="1">{#N/A,#N/A,FALSE,"M.42"}</definedName>
    <definedName name="___mp3" hidden="1">{#N/A,#N/A,FALSE,"M.42"}</definedName>
    <definedName name="___NOP92">#N/A</definedName>
    <definedName name="___OKT92">#N/A</definedName>
    <definedName name="___R200000">#REF!</definedName>
    <definedName name="___R99999">#REF!</definedName>
    <definedName name="___RIP2" localSheetId="11" hidden="1">{#N/A,#N/A,FALSE,"M.01"}</definedName>
    <definedName name="___RIP2" localSheetId="9" hidden="1">{#N/A,#N/A,FALSE,"M.01"}</definedName>
    <definedName name="___RIP2" hidden="1">{#N/A,#N/A,FALSE,"M.01"}</definedName>
    <definedName name="___RIP3" localSheetId="11" hidden="1">{#N/A,#N/A,FALSE,"M.41"}</definedName>
    <definedName name="___RIP3" localSheetId="9" hidden="1">{#N/A,#N/A,FALSE,"M.41"}</definedName>
    <definedName name="___RIP3" hidden="1">{#N/A,#N/A,FALSE,"M.41"}</definedName>
    <definedName name="___SEP92">#N/A</definedName>
    <definedName name="___SIN1" localSheetId="6">[8]prod03!#REF!</definedName>
    <definedName name="___SIN1" localSheetId="7">[8]prod03!#REF!</definedName>
    <definedName name="___SIN1" localSheetId="5">[8]prod03!#REF!</definedName>
    <definedName name="___SIN1" localSheetId="12">[8]prod03!#REF!</definedName>
    <definedName name="___SIN1">[8]prod03!#REF!</definedName>
    <definedName name="___SLA2009" localSheetId="11" hidden="1">{#N/A,#N/A,FALSE,"M.32"}</definedName>
    <definedName name="___SLA2009" localSheetId="9" hidden="1">{#N/A,#N/A,FALSE,"M.32"}</definedName>
    <definedName name="___SLA2009" hidden="1">{#N/A,#N/A,FALSE,"M.32"}</definedName>
    <definedName name="___SUM1" localSheetId="6">[8]prod03!#REF!</definedName>
    <definedName name="___SUM1" localSheetId="7">[8]prod03!#REF!</definedName>
    <definedName name="___SUM1" localSheetId="12">[8]prod03!#REF!</definedName>
    <definedName name="___SUM1">[8]prod03!#REF!</definedName>
    <definedName name="___TH1" localSheetId="11" hidden="1">{#N/A,#N/A,FALSE,"M.34"}</definedName>
    <definedName name="___TH1" localSheetId="9" hidden="1">{#N/A,#N/A,FALSE,"M.34"}</definedName>
    <definedName name="___TH1" hidden="1">{#N/A,#N/A,FALSE,"M.34"}</definedName>
    <definedName name="___th2" localSheetId="11" hidden="1">{#N/A,#N/A,FALSE,"M.42"}</definedName>
    <definedName name="___th2" localSheetId="9" hidden="1">{#N/A,#N/A,FALSE,"M.42"}</definedName>
    <definedName name="___th2" hidden="1">{#N/A,#N/A,FALSE,"M.42"}</definedName>
    <definedName name="___TW1">#REF!</definedName>
    <definedName name="___TW2">#REF!</definedName>
    <definedName name="___WAI1" localSheetId="6">[8]prod03!#REF!</definedName>
    <definedName name="___WAI1" localSheetId="7">[8]prod03!#REF!</definedName>
    <definedName name="___WAI1" localSheetId="12">[8]prod03!#REF!</definedName>
    <definedName name="___WAI1">[8]prod03!#REF!</definedName>
    <definedName name="___WIL1" localSheetId="6">[8]prod03!#REF!</definedName>
    <definedName name="___wil1" localSheetId="11" hidden="1">{#N/A,#N/A,FALSE,"M.01"}</definedName>
    <definedName name="___wil1" localSheetId="9" hidden="1">{#N/A,#N/A,FALSE,"M.01"}</definedName>
    <definedName name="___WIL1" localSheetId="7">[8]prod03!#REF!</definedName>
    <definedName name="___WIL1" localSheetId="12">[8]prod03!#REF!</definedName>
    <definedName name="___WIL1">[8]prod03!#REF!</definedName>
    <definedName name="__1_____123Graph_ACHART_2" hidden="1">[9]graf2!$D$10:$L$10</definedName>
    <definedName name="__1__123Graph_BCHART_1" hidden="1">'[10]PUNCAK-89'!$AB$1:$AB$7</definedName>
    <definedName name="__1_2002_VS_2001" localSheetId="11">#REF!</definedName>
    <definedName name="__1_2002_VS_2001" localSheetId="9">#REF!</definedName>
    <definedName name="__1_2002_VS_2001">#REF!</definedName>
    <definedName name="__10__123Graph_CCHART_2" hidden="1">[9]graf2!$D$14:$L$14</definedName>
    <definedName name="__11__123Graph_LBL_ACHART_2" hidden="1">[9]graf2!$D$10:$L$10</definedName>
    <definedName name="__12__123Graph_LBL_BCHART_2" hidden="1">[9]graf2!$D$12:$L$12</definedName>
    <definedName name="__123Graph_A" localSheetId="6" hidden="1">[11]DExp.Lmb!#REF!</definedName>
    <definedName name="__123Graph_A" localSheetId="7" hidden="1">[11]DExp.Lmb!#REF!</definedName>
    <definedName name="__123Graph_A" localSheetId="12" hidden="1">[12]DExp.Lmb!#REF!</definedName>
    <definedName name="__123Graph_A" localSheetId="1" hidden="1">[11]DExp.Lmb!#REF!</definedName>
    <definedName name="__123Graph_A" localSheetId="3" hidden="1">[11]DExp.Lmb!#REF!</definedName>
    <definedName name="__123Graph_A" localSheetId="2" hidden="1">[11]DExp.Lmb!#REF!</definedName>
    <definedName name="__123Graph_A" localSheetId="13" hidden="1">[13]DExp.Lmb!#REF!</definedName>
    <definedName name="__123Graph_A" hidden="1">[13]DExp.Lmb!#REF!</definedName>
    <definedName name="__123Graph_A1" localSheetId="11" hidden="1">[3]C!$D$322:$K$322</definedName>
    <definedName name="__123Graph_A1" localSheetId="9" hidden="1">[3]C!$D$322:$K$322</definedName>
    <definedName name="__123Graph_A1" hidden="1">[14]C!$D$322:$K$322</definedName>
    <definedName name="__123Graph_A2" localSheetId="11" hidden="1">[3]C!$D$372:$K$372</definedName>
    <definedName name="__123Graph_A2" localSheetId="9" hidden="1">[3]C!$D$372:$K$372</definedName>
    <definedName name="__123Graph_A2" hidden="1">[14]C!$D$372:$K$372</definedName>
    <definedName name="__123gRAPH_ab" localSheetId="6" hidden="1">[11]DExp.Lmb!#REF!</definedName>
    <definedName name="__123gRAPH_ab" localSheetId="11" hidden="1">[11]DExp.Lmb!#REF!</definedName>
    <definedName name="__123gRAPH_ab" localSheetId="9" hidden="1">[11]DExp.Lmb!#REF!</definedName>
    <definedName name="__123gRAPH_ab" localSheetId="7" hidden="1">[11]DExp.Lmb!#REF!</definedName>
    <definedName name="__123gRAPH_ab" localSheetId="5" hidden="1">[11]DExp.Lmb!#REF!</definedName>
    <definedName name="__123gRAPH_ab" localSheetId="12" hidden="1">[11]DExp.Lmb!#REF!</definedName>
    <definedName name="__123gRAPH_ab" hidden="1">[11]DExp.Lmb!#REF!</definedName>
    <definedName name="__123Graph_ACPEXIND" localSheetId="11" hidden="1">[3]M!$F$18:$N$18</definedName>
    <definedName name="__123Graph_ACPEXIND" localSheetId="9" hidden="1">[3]M!$F$18:$N$18</definedName>
    <definedName name="__123Graph_ACPEXIND" hidden="1">[14]M!$F$18:$N$18</definedName>
    <definedName name="__123Graph_ACPEXJAVA" localSheetId="11" hidden="1">[3]M!$V$18:$AD$18</definedName>
    <definedName name="__123Graph_ACPEXJAVA" localSheetId="9" hidden="1">[3]M!$V$18:$AD$18</definedName>
    <definedName name="__123Graph_ACPEXJAVA" hidden="1">[14]M!$V$18:$AD$18</definedName>
    <definedName name="__123Graph_ACPEXOUTS" localSheetId="11" hidden="1">[3]M!$AL$18:$AT$18</definedName>
    <definedName name="__123Graph_ACPEXOUTS" localSheetId="9" hidden="1">[3]M!$AL$18:$AT$18</definedName>
    <definedName name="__123Graph_ACPEXOUTS" hidden="1">[14]M!$AL$18:$AT$18</definedName>
    <definedName name="__123Graph_AFININDO" localSheetId="11" hidden="1">[3]M!$F$27:$N$27</definedName>
    <definedName name="__123Graph_AFININDO" localSheetId="9" hidden="1">[3]M!$F$27:$N$27</definedName>
    <definedName name="__123Graph_AFININDO" hidden="1">[14]M!$F$27:$N$27</definedName>
    <definedName name="__123Graph_AFINJAVA" localSheetId="11" hidden="1">[3]M!$V$27:$AD$27</definedName>
    <definedName name="__123Graph_AFINJAVA" localSheetId="9" hidden="1">[3]M!$V$27:$AD$27</definedName>
    <definedName name="__123Graph_AFINJAVA" hidden="1">[14]M!$V$27:$AD$27</definedName>
    <definedName name="__123Graph_AFINOUTS" localSheetId="11" hidden="1">[3]M!$AL$27:$AT$27</definedName>
    <definedName name="__123Graph_AFINOUTS" localSheetId="9" hidden="1">[3]M!$AL$27:$AT$27</definedName>
    <definedName name="__123Graph_AFINOUTS" hidden="1">[14]M!$AL$27:$AT$27</definedName>
    <definedName name="__123Graph_AFUELINDO" localSheetId="11" hidden="1">[3]M!$F$5:$N$5</definedName>
    <definedName name="__123Graph_AFUELINDO" localSheetId="9" hidden="1">[3]M!$F$5:$N$5</definedName>
    <definedName name="__123Graph_AFUELINDO" hidden="1">[14]M!$F$5:$N$5</definedName>
    <definedName name="__123Graph_AFUELJAVA" localSheetId="11" hidden="1">[3]M!$V$5:$AD$5</definedName>
    <definedName name="__123Graph_AFUELJAVA" localSheetId="9" hidden="1">[3]M!$V$5:$AD$5</definedName>
    <definedName name="__123Graph_AFUELJAVA" hidden="1">[14]M!$V$5:$AD$5</definedName>
    <definedName name="__123Graph_AFUELOUTS" localSheetId="11" hidden="1">[3]M!$AL$5:$AT$5</definedName>
    <definedName name="__123Graph_AFUELOUTS" localSheetId="9" hidden="1">[3]M!$AL$5:$AT$5</definedName>
    <definedName name="__123Graph_AFUELOUTS" hidden="1">[14]M!$AL$5:$AT$5</definedName>
    <definedName name="__123Graph_AOPEXIND" localSheetId="11" hidden="1">[3]M!$F$11:$N$11</definedName>
    <definedName name="__123Graph_AOPEXIND" localSheetId="9" hidden="1">[3]M!$F$11:$N$11</definedName>
    <definedName name="__123Graph_AOPEXIND" hidden="1">[14]M!$F$11:$N$11</definedName>
    <definedName name="__123Graph_AOPEXJAVA" localSheetId="11" hidden="1">[3]M!$V$11:$AD$11</definedName>
    <definedName name="__123Graph_AOPEXJAVA" localSheetId="9" hidden="1">[3]M!$V$11:$AD$11</definedName>
    <definedName name="__123Graph_AOPEXJAVA" hidden="1">[14]M!$V$11:$AD$11</definedName>
    <definedName name="__123Graph_AOPEXOUTS" localSheetId="11" hidden="1">[3]M!$AL$11:$AT$11</definedName>
    <definedName name="__123Graph_AOPEXOUTS" localSheetId="9" hidden="1">[3]M!$AL$11:$AT$11</definedName>
    <definedName name="__123Graph_AOPEXOUTS" hidden="1">[14]M!$AL$11:$AT$11</definedName>
    <definedName name="__123Graph_AREIND" localSheetId="11" hidden="1">[3]M!$F$23:$N$23</definedName>
    <definedName name="__123Graph_AREIND" localSheetId="9" hidden="1">[3]M!$F$23:$N$23</definedName>
    <definedName name="__123Graph_AREIND" hidden="1">[14]M!$F$23:$N$23</definedName>
    <definedName name="__123Graph_AREJAVA" localSheetId="11" hidden="1">[3]M!$V$23:$AD$23</definedName>
    <definedName name="__123Graph_AREJAVA" localSheetId="9" hidden="1">[3]M!$V$23:$AD$23</definedName>
    <definedName name="__123Graph_AREJAVA" hidden="1">[14]M!$V$23:$AD$23</definedName>
    <definedName name="__123Graph_AREOUTSIDE" localSheetId="11" hidden="1">[3]M!$AL$23:$AT$23</definedName>
    <definedName name="__123Graph_AREOUTSIDE" localSheetId="9" hidden="1">[3]M!$AL$23:$AT$23</definedName>
    <definedName name="__123Graph_AREOUTSIDE" hidden="1">[14]M!$AL$23:$AT$23</definedName>
    <definedName name="__123Graph_B" localSheetId="6" hidden="1">[11]DExp.Lmb!#REF!</definedName>
    <definedName name="__123Graph_B" localSheetId="11" hidden="1">[13]DExp.Lmb!#REF!</definedName>
    <definedName name="__123Graph_B" localSheetId="9" hidden="1">[13]DExp.Lmb!#REF!</definedName>
    <definedName name="__123Graph_B" localSheetId="7" hidden="1">[11]DExp.Lmb!#REF!</definedName>
    <definedName name="__123Graph_B" localSheetId="12" hidden="1">[12]DExp.Lmb!#REF!</definedName>
    <definedName name="__123Graph_B" localSheetId="1" hidden="1">[11]DExp.Lmb!#REF!</definedName>
    <definedName name="__123Graph_B" localSheetId="3" hidden="1">[11]DExp.Lmb!#REF!</definedName>
    <definedName name="__123Graph_B" localSheetId="2" hidden="1">[11]DExp.Lmb!#REF!</definedName>
    <definedName name="__123Graph_B" localSheetId="13" hidden="1">[13]DExp.Lmb!#REF!</definedName>
    <definedName name="__123Graph_B" hidden="1">[13]DExp.Lmb!#REF!</definedName>
    <definedName name="__123Graph_B1" localSheetId="11" hidden="1">[3]C!$D$323:$K$323</definedName>
    <definedName name="__123Graph_B1" localSheetId="9" hidden="1">[3]C!$D$323:$K$323</definedName>
    <definedName name="__123Graph_B1" hidden="1">[14]C!$D$323:$K$323</definedName>
    <definedName name="__123Graph_B2" localSheetId="11" hidden="1">[3]C!$D$373:$K$373</definedName>
    <definedName name="__123Graph_B2" localSheetId="9" hidden="1">[3]C!$D$373:$K$373</definedName>
    <definedName name="__123Graph_B2" hidden="1">[14]C!$D$373:$K$373</definedName>
    <definedName name="__123Graph_BCPEXIND" localSheetId="11" hidden="1">[3]M!$F$17:$N$17</definedName>
    <definedName name="__123Graph_BCPEXIND" localSheetId="9" hidden="1">[3]M!$F$17:$N$17</definedName>
    <definedName name="__123Graph_BCPEXIND" hidden="1">[14]M!$F$17:$N$17</definedName>
    <definedName name="__123Graph_BCPEXJAVA" localSheetId="11" hidden="1">[3]M!$V$17:$AD$17</definedName>
    <definedName name="__123Graph_BCPEXJAVA" localSheetId="9" hidden="1">[3]M!$V$17:$AD$17</definedName>
    <definedName name="__123Graph_BCPEXJAVA" hidden="1">[14]M!$V$17:$AD$17</definedName>
    <definedName name="__123Graph_BCPEXOUTS" localSheetId="11" hidden="1">[3]M!$AL$17:$AT$17</definedName>
    <definedName name="__123Graph_BCPEXOUTS" localSheetId="9" hidden="1">[3]M!$AL$17:$AT$17</definedName>
    <definedName name="__123Graph_BCPEXOUTS" hidden="1">[14]M!$AL$17:$AT$17</definedName>
    <definedName name="__123Graph_BFININDO" localSheetId="11" hidden="1">[3]M!$F$28:$N$28</definedName>
    <definedName name="__123Graph_BFININDO" localSheetId="9" hidden="1">[3]M!$F$28:$N$28</definedName>
    <definedName name="__123Graph_BFININDO" hidden="1">[14]M!$F$28:$N$28</definedName>
    <definedName name="__123Graph_BFINJAVA" localSheetId="11" hidden="1">[3]M!$V$28:$AD$28</definedName>
    <definedName name="__123Graph_BFINJAVA" localSheetId="9" hidden="1">[3]M!$V$28:$AD$28</definedName>
    <definedName name="__123Graph_BFINJAVA" hidden="1">[14]M!$V$28:$AD$28</definedName>
    <definedName name="__123Graph_BFINOUTS" localSheetId="11" hidden="1">[3]M!$AL$28:$AT$28</definedName>
    <definedName name="__123Graph_BFINOUTS" localSheetId="9" hidden="1">[3]M!$AL$28:$AT$28</definedName>
    <definedName name="__123Graph_BFINOUTS" hidden="1">[14]M!$AL$28:$AT$28</definedName>
    <definedName name="__123Graph_BFUELINDO" localSheetId="11" hidden="1">[3]M!$F$6:$N$6</definedName>
    <definedName name="__123Graph_BFUELINDO" localSheetId="9" hidden="1">[3]M!$F$6:$N$6</definedName>
    <definedName name="__123Graph_BFUELINDO" hidden="1">[14]M!$F$6:$N$6</definedName>
    <definedName name="__123Graph_BFUELJAVA" localSheetId="11" hidden="1">[3]M!$V$6:$AD$6</definedName>
    <definedName name="__123Graph_BFUELJAVA" localSheetId="9" hidden="1">[3]M!$V$6:$AD$6</definedName>
    <definedName name="__123Graph_BFUELJAVA" hidden="1">[14]M!$V$6:$AD$6</definedName>
    <definedName name="__123Graph_BFUELOUTS" localSheetId="11" hidden="1">[3]M!$AL$6:$AT$6</definedName>
    <definedName name="__123Graph_BFUELOUTS" localSheetId="9" hidden="1">[3]M!$AL$6:$AT$6</definedName>
    <definedName name="__123Graph_BFUELOUTS" hidden="1">[14]M!$AL$6:$AT$6</definedName>
    <definedName name="__123Graph_BOPEXIND" localSheetId="11" hidden="1">[3]M!$F$12:$N$12</definedName>
    <definedName name="__123Graph_BOPEXIND" localSheetId="9" hidden="1">[3]M!$F$12:$N$12</definedName>
    <definedName name="__123Graph_BOPEXIND" hidden="1">[14]M!$F$12:$N$12</definedName>
    <definedName name="__123Graph_BOPEXJAVA" localSheetId="11" hidden="1">[3]M!$V$12:$AD$12</definedName>
    <definedName name="__123Graph_BOPEXJAVA" localSheetId="9" hidden="1">[3]M!$V$12:$AD$12</definedName>
    <definedName name="__123Graph_BOPEXJAVA" hidden="1">[14]M!$V$12:$AD$12</definedName>
    <definedName name="__123Graph_BOPEXOUTS" localSheetId="11" hidden="1">[3]M!$AL$12:$AT$12</definedName>
    <definedName name="__123Graph_BOPEXOUTS" localSheetId="9" hidden="1">[3]M!$AL$12:$AT$12</definedName>
    <definedName name="__123Graph_BOPEXOUTS" hidden="1">[14]M!$AL$12:$AT$12</definedName>
    <definedName name="__123Graph_BREIND" localSheetId="11" hidden="1">[3]M!$F$24:$N$24</definedName>
    <definedName name="__123Graph_BREIND" localSheetId="9" hidden="1">[3]M!$F$24:$N$24</definedName>
    <definedName name="__123Graph_BREIND" hidden="1">[14]M!$F$24:$N$24</definedName>
    <definedName name="__123Graph_BREJAVA" localSheetId="11" hidden="1">[3]M!$V$24:$AD$24</definedName>
    <definedName name="__123Graph_BREJAVA" localSheetId="9" hidden="1">[3]M!$V$24:$AD$24</definedName>
    <definedName name="__123Graph_BREJAVA" hidden="1">[14]M!$V$24:$AD$24</definedName>
    <definedName name="__123Graph_BREOUTSIDE" localSheetId="11" hidden="1">[3]M!$AL$24:$AT$24</definedName>
    <definedName name="__123Graph_BREOUTSIDE" localSheetId="9" hidden="1">[3]M!$AL$24:$AT$24</definedName>
    <definedName name="__123Graph_BREOUTSIDE" hidden="1">[14]M!$AL$24:$AT$24</definedName>
    <definedName name="__123Graph_CCPEXIND" localSheetId="11" hidden="1">[3]M!$F$20:$N$20</definedName>
    <definedName name="__123Graph_CCPEXIND" localSheetId="9" hidden="1">[3]M!$F$20:$N$20</definedName>
    <definedName name="__123Graph_CCPEXIND" hidden="1">[14]M!$F$20:$N$20</definedName>
    <definedName name="__123Graph_CCPEXJAVA" localSheetId="11" hidden="1">[3]M!$V$20:$AD$20</definedName>
    <definedName name="__123Graph_CCPEXJAVA" localSheetId="9" hidden="1">[3]M!$V$20:$AD$20</definedName>
    <definedName name="__123Graph_CCPEXJAVA" hidden="1">[14]M!$V$20:$AD$20</definedName>
    <definedName name="__123Graph_CCPEXOUTS" localSheetId="11" hidden="1">[3]M!$AL$20:$AT$20</definedName>
    <definedName name="__123Graph_CCPEXOUTS" localSheetId="9" hidden="1">[3]M!$AL$20:$AT$20</definedName>
    <definedName name="__123Graph_CCPEXOUTS" hidden="1">[14]M!$AL$20:$AT$20</definedName>
    <definedName name="__123Graph_CFININDO" localSheetId="11" hidden="1">[3]M!$F$29:$N$29</definedName>
    <definedName name="__123Graph_CFININDO" localSheetId="9" hidden="1">[3]M!$F$29:$N$29</definedName>
    <definedName name="__123Graph_CFININDO" hidden="1">[14]M!$F$29:$N$29</definedName>
    <definedName name="__123Graph_CFINJAVA" localSheetId="11" hidden="1">[3]M!$V$29:$AD$29</definedName>
    <definedName name="__123Graph_CFINJAVA" localSheetId="9" hidden="1">[3]M!$V$29:$AD$29</definedName>
    <definedName name="__123Graph_CFINJAVA" hidden="1">[14]M!$V$29:$AD$29</definedName>
    <definedName name="__123Graph_CFINOUTS" localSheetId="11" hidden="1">[3]M!$F$29:$N$29</definedName>
    <definedName name="__123Graph_CFINOUTS" localSheetId="9" hidden="1">[3]M!$F$29:$N$29</definedName>
    <definedName name="__123Graph_CFINOUTS" hidden="1">[14]M!$F$29:$N$29</definedName>
    <definedName name="__123Graph_CFUELINDO" localSheetId="11" hidden="1">[3]M!$F$7:$N$7</definedName>
    <definedName name="__123Graph_CFUELINDO" localSheetId="9" hidden="1">[3]M!$F$7:$N$7</definedName>
    <definedName name="__123Graph_CFUELINDO" hidden="1">[14]M!$F$7:$N$7</definedName>
    <definedName name="__123Graph_CFUELJAVA" localSheetId="11" hidden="1">[3]M!$V$7:$AD$7</definedName>
    <definedName name="__123Graph_CFUELJAVA" localSheetId="9" hidden="1">[3]M!$V$7:$AD$7</definedName>
    <definedName name="__123Graph_CFUELJAVA" hidden="1">[14]M!$V$7:$AD$7</definedName>
    <definedName name="__123Graph_CFUELOUTS" localSheetId="11" hidden="1">[3]M!$AL$7:$AT$7</definedName>
    <definedName name="__123Graph_CFUELOUTS" localSheetId="9" hidden="1">[3]M!$AL$7:$AT$7</definedName>
    <definedName name="__123Graph_CFUELOUTS" hidden="1">[14]M!$AL$7:$AT$7</definedName>
    <definedName name="__123Graph_COPEXIND" localSheetId="11" hidden="1">[3]M!$F$13:$N$13</definedName>
    <definedName name="__123Graph_COPEXIND" localSheetId="9" hidden="1">[3]M!$F$13:$N$13</definedName>
    <definedName name="__123Graph_COPEXIND" hidden="1">[14]M!$F$13:$N$13</definedName>
    <definedName name="__123Graph_COPEXJAVA" localSheetId="11" hidden="1">[3]M!$V$13:$AD$13</definedName>
    <definedName name="__123Graph_COPEXJAVA" localSheetId="9" hidden="1">[3]M!$V$13:$AD$13</definedName>
    <definedName name="__123Graph_COPEXJAVA" hidden="1">[14]M!$V$13:$AD$13</definedName>
    <definedName name="__123Graph_COPEXOUTS" localSheetId="11" hidden="1">[3]M!$AL$13:$AT$13</definedName>
    <definedName name="__123Graph_COPEXOUTS" localSheetId="9" hidden="1">[3]M!$AL$13:$AT$13</definedName>
    <definedName name="__123Graph_COPEXOUTS" hidden="1">[14]M!$AL$13:$AT$13</definedName>
    <definedName name="__123Graph_D" localSheetId="6" hidden="1">[15]PkRp!#REF!</definedName>
    <definedName name="__123Graph_D" localSheetId="11" hidden="1">[16]PkRp!#REF!</definedName>
    <definedName name="__123Graph_D" localSheetId="9" hidden="1">[16]PkRp!#REF!</definedName>
    <definedName name="__123Graph_D" localSheetId="7" hidden="1">[15]PkRp!#REF!</definedName>
    <definedName name="__123Graph_D" localSheetId="12" hidden="1">[17]PkRp!#REF!</definedName>
    <definedName name="__123Graph_D" localSheetId="1" hidden="1">[15]PkRp!#REF!</definedName>
    <definedName name="__123Graph_D" localSheetId="3" hidden="1">[15]PkRp!#REF!</definedName>
    <definedName name="__123Graph_D" localSheetId="2" hidden="1">[15]PkRp!#REF!</definedName>
    <definedName name="__123Graph_D" localSheetId="13" hidden="1">[16]PkRp!#REF!</definedName>
    <definedName name="__123Graph_D" hidden="1">[16]PkRp!#REF!</definedName>
    <definedName name="__123Graph_DCPEXIND" localSheetId="11" hidden="1">[3]M!$F$19:$N$19</definedName>
    <definedName name="__123Graph_DCPEXIND" localSheetId="9" hidden="1">[3]M!$F$19:$N$19</definedName>
    <definedName name="__123Graph_DCPEXIND" hidden="1">[14]M!$F$19:$N$19</definedName>
    <definedName name="__123Graph_DCPEXJAVA" localSheetId="11" hidden="1">[3]M!$V$19:$AD$19</definedName>
    <definedName name="__123Graph_DCPEXJAVA" localSheetId="9" hidden="1">[3]M!$V$19:$AD$19</definedName>
    <definedName name="__123Graph_DCPEXJAVA" hidden="1">[14]M!$V$19:$AD$19</definedName>
    <definedName name="__123Graph_DCPEXOUTS" localSheetId="11" hidden="1">[3]M!$AL$19:$AT$19</definedName>
    <definedName name="__123Graph_DCPEXOUTS" localSheetId="9" hidden="1">[3]M!$AL$19:$AT$19</definedName>
    <definedName name="__123Graph_DCPEXOUTS" hidden="1">[14]M!$AL$19:$AT$19</definedName>
    <definedName name="__123Graph_DFUELINDO" localSheetId="11" hidden="1">[3]M!$F$8:$N$8</definedName>
    <definedName name="__123Graph_DFUELINDO" localSheetId="9" hidden="1">[3]M!$F$8:$N$8</definedName>
    <definedName name="__123Graph_DFUELINDO" hidden="1">[14]M!$F$8:$N$8</definedName>
    <definedName name="__123Graph_DFUELJAVA" localSheetId="11" hidden="1">[3]M!$V$8:$AD$8</definedName>
    <definedName name="__123Graph_DFUELJAVA" localSheetId="9" hidden="1">[3]M!$V$8:$AD$8</definedName>
    <definedName name="__123Graph_DFUELJAVA" hidden="1">[14]M!$V$8:$AD$8</definedName>
    <definedName name="__123Graph_DFUELOUTS" localSheetId="11" hidden="1">[3]M!$AL$8:$AT$8</definedName>
    <definedName name="__123Graph_DFUELOUTS" localSheetId="9" hidden="1">[3]M!$AL$8:$AT$8</definedName>
    <definedName name="__123Graph_DFUELOUTS" hidden="1">[14]M!$AL$8:$AT$8</definedName>
    <definedName name="__123Graph_DOPEXIND" localSheetId="11" hidden="1">[3]M!$F$14:$N$14</definedName>
    <definedName name="__123Graph_DOPEXIND" localSheetId="9" hidden="1">[3]M!$F$14:$N$14</definedName>
    <definedName name="__123Graph_DOPEXIND" hidden="1">[14]M!$F$14:$N$14</definedName>
    <definedName name="__123Graph_DOPEXJAVA" localSheetId="11" hidden="1">[3]M!$V$14:$AD$14</definedName>
    <definedName name="__123Graph_DOPEXJAVA" localSheetId="9" hidden="1">[3]M!$V$14:$AD$14</definedName>
    <definedName name="__123Graph_DOPEXJAVA" hidden="1">[14]M!$V$14:$AD$14</definedName>
    <definedName name="__123Graph_DOPEXOUTS" localSheetId="11" hidden="1">[3]M!$AL$14:$AT$14</definedName>
    <definedName name="__123Graph_DOPEXOUTS" localSheetId="9" hidden="1">[3]M!$AL$14:$AT$14</definedName>
    <definedName name="__123Graph_DOPEXOUTS" hidden="1">[14]M!$AL$14:$AT$14</definedName>
    <definedName name="__123Graph_X" localSheetId="6" hidden="1">[11]DExp.Lmb!#REF!</definedName>
    <definedName name="__123Graph_X" localSheetId="11" hidden="1">[13]DExp.Lmb!#REF!</definedName>
    <definedName name="__123Graph_X" localSheetId="9" hidden="1">[13]DExp.Lmb!#REF!</definedName>
    <definedName name="__123Graph_X" localSheetId="7" hidden="1">[11]DExp.Lmb!#REF!</definedName>
    <definedName name="__123Graph_X" localSheetId="12" hidden="1">[12]DExp.Lmb!#REF!</definedName>
    <definedName name="__123Graph_X" localSheetId="1" hidden="1">[11]DExp.Lmb!#REF!</definedName>
    <definedName name="__123Graph_X" localSheetId="3" hidden="1">[11]DExp.Lmb!#REF!</definedName>
    <definedName name="__123Graph_X" localSheetId="2" hidden="1">[11]DExp.Lmb!#REF!</definedName>
    <definedName name="__123Graph_X" localSheetId="13" hidden="1">[13]DExp.Lmb!#REF!</definedName>
    <definedName name="__123Graph_X" hidden="1">[13]DExp.Lmb!#REF!</definedName>
    <definedName name="__123gRAPH_x1" localSheetId="6" hidden="1">[11]DExp.Lmb!#REF!</definedName>
    <definedName name="__123gRAPH_x1" localSheetId="7" hidden="1">[11]DExp.Lmb!#REF!</definedName>
    <definedName name="__123gRAPH_x1" localSheetId="12" hidden="1">[11]DExp.Lmb!#REF!</definedName>
    <definedName name="__123gRAPH_x1" hidden="1">[11]DExp.Lmb!#REF!</definedName>
    <definedName name="__123Graph_XCPEXIND" localSheetId="11" hidden="1">[3]M!$F$3:$N$3</definedName>
    <definedName name="__123Graph_XCPEXIND" localSheetId="9" hidden="1">[3]M!$F$3:$N$3</definedName>
    <definedName name="__123Graph_XCPEXIND" hidden="1">[14]M!$F$3:$N$3</definedName>
    <definedName name="__123Graph_XCPEXJAVA" localSheetId="11" hidden="1">[3]M!$V$3:$AD$3</definedName>
    <definedName name="__123Graph_XCPEXJAVA" localSheetId="9" hidden="1">[3]M!$V$3:$AD$3</definedName>
    <definedName name="__123Graph_XCPEXJAVA" hidden="1">[14]M!$V$3:$AD$3</definedName>
    <definedName name="__123Graph_XCPEXOUTS" localSheetId="11" hidden="1">[3]M!$AL$3:$AT$3</definedName>
    <definedName name="__123Graph_XCPEXOUTS" localSheetId="9" hidden="1">[3]M!$AL$3:$AT$3</definedName>
    <definedName name="__123Graph_XCPEXOUTS" hidden="1">[14]M!$AL$3:$AT$3</definedName>
    <definedName name="__123Graph_XFININDO" localSheetId="11" hidden="1">[3]M!$F$3:$N$3</definedName>
    <definedName name="__123Graph_XFININDO" localSheetId="9" hidden="1">[3]M!$F$3:$N$3</definedName>
    <definedName name="__123Graph_XFININDO" hidden="1">[14]M!$F$3:$N$3</definedName>
    <definedName name="__123Graph_XFINJAVA" localSheetId="11" hidden="1">[3]M!$V$3:$AD$3</definedName>
    <definedName name="__123Graph_XFINJAVA" localSheetId="9" hidden="1">[3]M!$V$3:$AD$3</definedName>
    <definedName name="__123Graph_XFINJAVA" hidden="1">[14]M!$V$3:$AD$3</definedName>
    <definedName name="__123Graph_XFUELINDO" localSheetId="11" hidden="1">[3]M!$F$3:$N$3</definedName>
    <definedName name="__123Graph_XFUELINDO" localSheetId="9" hidden="1">[3]M!$F$3:$N$3</definedName>
    <definedName name="__123Graph_XFUELINDO" hidden="1">[14]M!$F$3:$N$3</definedName>
    <definedName name="__123Graph_XFUELJAVA" localSheetId="11" hidden="1">[3]M!$V$3:$AD$3</definedName>
    <definedName name="__123Graph_XFUELJAVA" localSheetId="9" hidden="1">[3]M!$V$3:$AD$3</definedName>
    <definedName name="__123Graph_XFUELJAVA" hidden="1">[14]M!$V$3:$AD$3</definedName>
    <definedName name="__123Graph_XFUELOUTS" localSheetId="11" hidden="1">[3]M!$AL$3:$AT$3</definedName>
    <definedName name="__123Graph_XFUELOUTS" localSheetId="9" hidden="1">[3]M!$AL$3:$AT$3</definedName>
    <definedName name="__123Graph_XFUELOUTS" hidden="1">[14]M!$AL$3:$AT$3</definedName>
    <definedName name="__123Graph_XOPEXIND" localSheetId="11" hidden="1">[3]M!$F$3:$N$3</definedName>
    <definedName name="__123Graph_XOPEXIND" localSheetId="9" hidden="1">[3]M!$F$3:$N$3</definedName>
    <definedName name="__123Graph_XOPEXIND" hidden="1">[14]M!$F$3:$N$3</definedName>
    <definedName name="__123Graph_XOPEXJAVA" localSheetId="11" hidden="1">[3]M!$V$3:$AD$3</definedName>
    <definedName name="__123Graph_XOPEXJAVA" localSheetId="9" hidden="1">[3]M!$V$3:$AD$3</definedName>
    <definedName name="__123Graph_XOPEXJAVA" hidden="1">[14]M!$V$3:$AD$3</definedName>
    <definedName name="__123Graph_XOPEXOUTS" localSheetId="11" hidden="1">[3]M!$AL$3:$AT$3</definedName>
    <definedName name="__123Graph_XOPEXOUTS" localSheetId="9" hidden="1">[3]M!$AL$3:$AT$3</definedName>
    <definedName name="__123Graph_XOPEXOUTS" hidden="1">[14]M!$AL$3:$AT$3</definedName>
    <definedName name="__123Graph_XREJAVA" localSheetId="11" hidden="1">[3]M!$V$3:$AD$3</definedName>
    <definedName name="__123Graph_XREJAVA" localSheetId="9" hidden="1">[3]M!$V$3:$AD$3</definedName>
    <definedName name="__123Graph_XREJAVA" hidden="1">[14]M!$V$3:$AD$3</definedName>
    <definedName name="__123Graph_XREOUTSIDE" localSheetId="11" hidden="1">[3]M!$AL$3:$AT$3</definedName>
    <definedName name="__123Graph_XREOUTSIDE" localSheetId="9" hidden="1">[3]M!$AL$3:$AT$3</definedName>
    <definedName name="__123Graph_XREOUTSIDE" hidden="1">[14]M!$AL$3:$AT$3</definedName>
    <definedName name="__13__123Graph_LBL_CCHART_2" hidden="1">[9]graf2!$D$14:$L$14</definedName>
    <definedName name="__14__123Graph_XCHART_2" hidden="1">[9]graf2!$D$8:$L$8</definedName>
    <definedName name="__2_____123Graph_BCHART_2" hidden="1">[9]graf2!$D$12:$L$12</definedName>
    <definedName name="__3_____123Graph_CCHART_2" hidden="1">[9]graf2!$D$14:$L$14</definedName>
    <definedName name="__4_____123Graph_LBL_ACHART_2" hidden="1">[9]graf2!$D$10:$L$10</definedName>
    <definedName name="__5_____123Graph_LBL_BCHART_2" hidden="1">[9]graf2!$D$12:$L$12</definedName>
    <definedName name="__6_____123Graph_LBL_CCHART_2" hidden="1">[9]graf2!$D$14:$L$14</definedName>
    <definedName name="__7_____123Graph_XCHART_2" hidden="1">[9]graf2!$D$8:$L$8</definedName>
    <definedName name="__8__123Graph_ACHART_2" hidden="1">[9]graf2!$D$10:$L$10</definedName>
    <definedName name="__9__123Graph_BCHART_2" hidden="1">[9]graf2!$D$12:$L$12</definedName>
    <definedName name="__BAT48100">'[18]HARGA SATUAN'!$B$13</definedName>
    <definedName name="__BIM1" localSheetId="6">[8]prod03!#REF!</definedName>
    <definedName name="__BIM1" localSheetId="7">[8]prod03!#REF!</definedName>
    <definedName name="__BIM1" localSheetId="5">[8]prod03!#REF!</definedName>
    <definedName name="__BIM1" localSheetId="12">[8]prod03!#REF!</definedName>
    <definedName name="__BIM1">[8]prod03!#REF!</definedName>
    <definedName name="__cch1" localSheetId="6">#REF!</definedName>
    <definedName name="__cch1" localSheetId="7">#REF!</definedName>
    <definedName name="__cch1" localSheetId="5">#REF!</definedName>
    <definedName name="__cch1" localSheetId="12">#REF!</definedName>
    <definedName name="__cch1">#REF!</definedName>
    <definedName name="__DAF1" localSheetId="11">#REF!</definedName>
    <definedName name="__DAF1" localSheetId="9">#REF!</definedName>
    <definedName name="__DAF1">[7]Sheet3!$II$7944</definedName>
    <definedName name="__DAF11" localSheetId="11">#REF!</definedName>
    <definedName name="__DAF11" localSheetId="9">#REF!</definedName>
    <definedName name="__DAF11">#REF!</definedName>
    <definedName name="__DAF12" localSheetId="11">#REF!</definedName>
    <definedName name="__DAF12" localSheetId="9">#REF!</definedName>
    <definedName name="__DAF12">#REF!</definedName>
    <definedName name="__DAF13" localSheetId="11">#REF!</definedName>
    <definedName name="__DAF13" localSheetId="9">#REF!</definedName>
    <definedName name="__DAF13">#REF!</definedName>
    <definedName name="__daf133">#REF!</definedName>
    <definedName name="__DAF14">#REF!</definedName>
    <definedName name="__DAF15">#REF!</definedName>
    <definedName name="__DAF16">#REF!</definedName>
    <definedName name="__DAF17">#REF!</definedName>
    <definedName name="__DAF2">#REF!</definedName>
    <definedName name="__DAF3">#REF!</definedName>
    <definedName name="__DEN1" localSheetId="6">[8]prod03!#REF!</definedName>
    <definedName name="__DEN1" localSheetId="7">[8]prod03!#REF!</definedName>
    <definedName name="__DEN1" localSheetId="5">[8]prod03!#REF!</definedName>
    <definedName name="__DEN1" localSheetId="12">[8]prod03!#REF!</definedName>
    <definedName name="__DEN1">[8]prod03!#REF!</definedName>
    <definedName name="__DIL1" localSheetId="6">[8]prod03!#REF!</definedName>
    <definedName name="__DIL1" localSheetId="7">[8]prod03!#REF!</definedName>
    <definedName name="__DIL1" localSheetId="12">[8]prod03!#REF!</definedName>
    <definedName name="__DIL1">[8]prod03!#REF!</definedName>
    <definedName name="__END1" localSheetId="6">[8]prod03!#REF!</definedName>
    <definedName name="__END1" localSheetId="7">[8]prod03!#REF!</definedName>
    <definedName name="__END1" localSheetId="12">[8]prod03!#REF!</definedName>
    <definedName name="__END1">[8]prod03!#REF!</definedName>
    <definedName name="__ERR1" localSheetId="11" hidden="1">{#N/A,#N/A,FALSE,"M.42"}</definedName>
    <definedName name="__ERR1" localSheetId="9" hidden="1">{#N/A,#N/A,FALSE,"M.42"}</definedName>
    <definedName name="__ERR1" hidden="1">{#N/A,#N/A,FALSE,"M.42"}</definedName>
    <definedName name="__hal1">#REF!</definedName>
    <definedName name="__hal2">#REF!</definedName>
    <definedName name="__hal3">#REF!</definedName>
    <definedName name="__hal4">#REF!</definedName>
    <definedName name="__hal5">#REF!</definedName>
    <definedName name="__hal6">#REF!</definedName>
    <definedName name="__JBN3" localSheetId="11" hidden="1">{#N/A,#N/A,FALSE,"M.32"}</definedName>
    <definedName name="__JBN3" localSheetId="9" hidden="1">{#N/A,#N/A,FALSE,"M.32"}</definedName>
    <definedName name="__JBN3" hidden="1">{#N/A,#N/A,FALSE,"M.32"}</definedName>
    <definedName name="__Jh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_kb1">[19]ca!#REF!</definedName>
    <definedName name="__kb2">[19]ca!#REF!</definedName>
    <definedName name="__kl09" localSheetId="11" hidden="1">{#N/A,#N/A,FALSE,"M.01"}</definedName>
    <definedName name="__kl09" localSheetId="9" hidden="1">{#N/A,#N/A,FALSE,"M.01"}</definedName>
    <definedName name="__kl09" hidden="1">{#N/A,#N/A,FALSE,"M.01"}</definedName>
    <definedName name="__kp1">[19]ca!#REF!</definedName>
    <definedName name="__KUP1" localSheetId="6">[8]prod03!#REF!</definedName>
    <definedName name="__KUP1" localSheetId="7">[8]prod03!#REF!</definedName>
    <definedName name="__KUP1" localSheetId="12">[8]prod03!#REF!</definedName>
    <definedName name="__KUP1">[8]prod03!#REF!</definedName>
    <definedName name="__la150">'[18]HARGA SATUAN'!$B$25</definedName>
    <definedName name="__LP2">#N/A</definedName>
    <definedName name="__M2" localSheetId="11" hidden="1">{#N/A,#N/A,FALSE,"M.42"}</definedName>
    <definedName name="__M2" localSheetId="9" hidden="1">{#N/A,#N/A,FALSE,"M.42"}</definedName>
    <definedName name="__M2" hidden="1">{#N/A,#N/A,FALSE,"M.42"}</definedName>
    <definedName name="__MAT1" localSheetId="6">[8]prod03!#REF!</definedName>
    <definedName name="__MAT1" localSheetId="7">[8]prod03!#REF!</definedName>
    <definedName name="__MAT1" localSheetId="12">[8]prod03!#REF!</definedName>
    <definedName name="__MAT1">[8]prod03!#REF!</definedName>
    <definedName name="__mat2" localSheetId="6">#REF!</definedName>
    <definedName name="__mat2" localSheetId="7">#REF!</definedName>
    <definedName name="__mat2" localSheetId="5">#REF!</definedName>
    <definedName name="__mat2" localSheetId="12">#REF!</definedName>
    <definedName name="__mat2">#REF!</definedName>
    <definedName name="__MEI92" localSheetId="6">#REF!</definedName>
    <definedName name="__MEI92" localSheetId="11">#REF!</definedName>
    <definedName name="__MEI92" localSheetId="9">#REF!</definedName>
    <definedName name="__MEI92" localSheetId="7">#REF!</definedName>
    <definedName name="__MEI92" localSheetId="12">#REF!</definedName>
    <definedName name="__MEI92">#REF!</definedName>
    <definedName name="__mp3" localSheetId="11" hidden="1">{#N/A,#N/A,FALSE,"M.42"}</definedName>
    <definedName name="__mp3" localSheetId="9" hidden="1">{#N/A,#N/A,FALSE,"M.42"}</definedName>
    <definedName name="__mp3" hidden="1">{#N/A,#N/A,FALSE,"M.42"}</definedName>
    <definedName name="__NOP92">#N/A</definedName>
    <definedName name="__npv1">#REF!</definedName>
    <definedName name="__npv2">#REF!</definedName>
    <definedName name="__OKT92">#N/A</definedName>
    <definedName name="__pmt7040">'[18]HARGA SATUAN'!$B$8</definedName>
    <definedName name="__R200000">#REF!</definedName>
    <definedName name="__R99999">#REF!</definedName>
    <definedName name="__rab1" localSheetId="11">#REF!</definedName>
    <definedName name="__rab1" localSheetId="9">#REF!</definedName>
    <definedName name="__rab1">#REF!</definedName>
    <definedName name="__rab2" localSheetId="11">#REF!</definedName>
    <definedName name="__rab2" localSheetId="9">#REF!</definedName>
    <definedName name="__rab2">#REF!</definedName>
    <definedName name="__RIP2" localSheetId="11" hidden="1">{#N/A,#N/A,FALSE,"M.01"}</definedName>
    <definedName name="__RIP2" localSheetId="9" hidden="1">{#N/A,#N/A,FALSE,"M.01"}</definedName>
    <definedName name="__RIP2" hidden="1">{#N/A,#N/A,FALSE,"M.01"}</definedName>
    <definedName name="__RIP3" localSheetId="11" hidden="1">{#N/A,#N/A,FALSE,"M.41"}</definedName>
    <definedName name="__RIP3" localSheetId="9" hidden="1">{#N/A,#N/A,FALSE,"M.41"}</definedName>
    <definedName name="__RIP3" hidden="1">{#N/A,#N/A,FALSE,"M.41"}</definedName>
    <definedName name="__sem1">#REF!</definedName>
    <definedName name="__SEP92">#N/A</definedName>
    <definedName name="__SIN1" localSheetId="6">[8]prod03!#REF!</definedName>
    <definedName name="__SIN1" localSheetId="7">[8]prod03!#REF!</definedName>
    <definedName name="__SIN1" localSheetId="12">[8]prod03!#REF!</definedName>
    <definedName name="__SIN1">[8]prod03!#REF!</definedName>
    <definedName name="__SLA2009" localSheetId="11" hidden="1">{#N/A,#N/A,FALSE,"M.32"}</definedName>
    <definedName name="__SLA2009" localSheetId="9" hidden="1">{#N/A,#N/A,FALSE,"M.32"}</definedName>
    <definedName name="__SLA2009" hidden="1">{#N/A,#N/A,FALSE,"M.32"}</definedName>
    <definedName name="__sm1">#REF!</definedName>
    <definedName name="__SUM1" localSheetId="6">[8]prod03!#REF!</definedName>
    <definedName name="__SUM1" localSheetId="7">[8]prod03!#REF!</definedName>
    <definedName name="__SUM1" localSheetId="12">[8]prod03!#REF!</definedName>
    <definedName name="__SUM1">[8]prod03!#REF!</definedName>
    <definedName name="__Tab1" localSheetId="11">#REF!</definedName>
    <definedName name="__Tab1" localSheetId="9">#REF!</definedName>
    <definedName name="__Tab1">#REF!</definedName>
    <definedName name="__Tab2" localSheetId="11">#REF!</definedName>
    <definedName name="__Tab2" localSheetId="9">#REF!</definedName>
    <definedName name="__Tab2">#REF!</definedName>
    <definedName name="__Tab3" localSheetId="11">#REF!</definedName>
    <definedName name="__Tab3" localSheetId="9">#REF!</definedName>
    <definedName name="__Tab3">#REF!</definedName>
    <definedName name="__TGL1" localSheetId="6">#REF!</definedName>
    <definedName name="__TGL1" localSheetId="7">#REF!</definedName>
    <definedName name="__TGL1" localSheetId="5">#REF!</definedName>
    <definedName name="__TGL1" localSheetId="12">#REF!</definedName>
    <definedName name="__TGL1">#REF!</definedName>
    <definedName name="__TGL2" localSheetId="6">#REF!</definedName>
    <definedName name="__TGL2" localSheetId="7">#REF!</definedName>
    <definedName name="__TGL2" localSheetId="12">#REF!</definedName>
    <definedName name="__TGL2">#REF!</definedName>
    <definedName name="__TH1" localSheetId="11" hidden="1">{#N/A,#N/A,FALSE,"M.34"}</definedName>
    <definedName name="__TH1" localSheetId="9" hidden="1">{#N/A,#N/A,FALSE,"M.34"}</definedName>
    <definedName name="__TH1" hidden="1">{#N/A,#N/A,FALSE,"M.34"}</definedName>
    <definedName name="__th2" localSheetId="11" hidden="1">{#N/A,#N/A,FALSE,"M.42"}</definedName>
    <definedName name="__th2" localSheetId="9" hidden="1">{#N/A,#N/A,FALSE,"M.42"}</definedName>
    <definedName name="__th2" hidden="1">{#N/A,#N/A,FALSE,"M.42"}</definedName>
    <definedName name="__trw1">#REF!</definedName>
    <definedName name="__trw2">#REF!</definedName>
    <definedName name="__trw3">#REF!</definedName>
    <definedName name="__TW1">#REF!</definedName>
    <definedName name="__TW2">#REF!</definedName>
    <definedName name="__WAI1" localSheetId="6">[8]prod03!#REF!</definedName>
    <definedName name="__WAI1" localSheetId="7">[8]prod03!#REF!</definedName>
    <definedName name="__WAI1" localSheetId="12">[8]prod03!#REF!</definedName>
    <definedName name="__WAI1">[8]prod03!#REF!</definedName>
    <definedName name="__WIL1" localSheetId="6">[8]prod03!#REF!</definedName>
    <definedName name="__wil1" localSheetId="11" hidden="1">{#N/A,#N/A,FALSE,"M.01"}</definedName>
    <definedName name="__wil1" localSheetId="9" hidden="1">{#N/A,#N/A,FALSE,"M.01"}</definedName>
    <definedName name="__WIL1" localSheetId="7">[8]prod03!#REF!</definedName>
    <definedName name="__WIL1" localSheetId="12">[8]prod03!#REF!</definedName>
    <definedName name="__WIL1">[8]prod03!#REF!</definedName>
    <definedName name="_1" localSheetId="6">#REF!</definedName>
    <definedName name="_1" localSheetId="11">#REF!</definedName>
    <definedName name="_1" localSheetId="9">#REF!</definedName>
    <definedName name="_1" localSheetId="7">#REF!</definedName>
    <definedName name="_1" localSheetId="5">#REF!</definedName>
    <definedName name="_1" localSheetId="12">#REF!</definedName>
    <definedName name="_1">#REF!</definedName>
    <definedName name="_1_____123Graph_ACHART_2" hidden="1">[9]graf2!$D$10:$L$10</definedName>
    <definedName name="_1__123Graph_ACHART_2" hidden="1">[9]graf2!$D$10:$L$10</definedName>
    <definedName name="_1__123Graph_BCHART_1" localSheetId="12" hidden="1">'[20]PUNCAK-89'!$AB$1:$AB$7</definedName>
    <definedName name="_1__123Graph_BCHART_1" localSheetId="1" hidden="1">'[21]PUNCAK-89'!$AB$1:$AB$7</definedName>
    <definedName name="_1__123Graph_BCHART_1" localSheetId="13" hidden="1">'[22]PUNCAK-89'!$AB$1:$AB$7</definedName>
    <definedName name="_1__123Graph_BCHART_1" hidden="1">'[22]PUNCAK-89'!$AB$1:$AB$7</definedName>
    <definedName name="_1_2002_VS_2001" localSheetId="6">#REF!</definedName>
    <definedName name="_1_2002_VS_2001" localSheetId="11">#REF!</definedName>
    <definedName name="_1_2002_VS_2001" localSheetId="9">#REF!</definedName>
    <definedName name="_1_2002_VS_2001" localSheetId="7">#REF!</definedName>
    <definedName name="_1_2002_VS_2001" localSheetId="5">#REF!</definedName>
    <definedName name="_1_2002_VS_2001" localSheetId="12">#REF!</definedName>
    <definedName name="_1_2002_VS_2001">#REF!</definedName>
    <definedName name="_10" localSheetId="11">#REF!</definedName>
    <definedName name="_10" localSheetId="9">#REF!</definedName>
    <definedName name="_10">#REF!</definedName>
    <definedName name="_10__123Graph_CCHART_2" hidden="1">[9]graf2!$D$14:$L$14</definedName>
    <definedName name="_10__123Graph_LBL_BCHART_2" localSheetId="11" hidden="1">[23]graf2!$D$12:$L$12</definedName>
    <definedName name="_10__123Graph_LBL_BCHART_2" localSheetId="9" hidden="1">[23]graf2!$D$12:$L$12</definedName>
    <definedName name="_10__123Graph_LBL_BCHART_2" localSheetId="12" hidden="1">[24]graf2!$D$12:$L$12</definedName>
    <definedName name="_10__123Graph_LBL_BCHART_2" localSheetId="13" hidden="1">[24]graf2!$D$12:$L$12</definedName>
    <definedName name="_10__123Graph_LBL_BCHART_2" hidden="1">[25]graf2!$D$12:$L$12</definedName>
    <definedName name="_10_INV_PERUSAHAA_2" localSheetId="6">#REF!</definedName>
    <definedName name="_10_INV_PERUSAHAA_2" localSheetId="11">#REF!</definedName>
    <definedName name="_10_INV_PERUSAHAA_2" localSheetId="9">#REF!</definedName>
    <definedName name="_10_INV_PERUSAHAA_2" localSheetId="7">#REF!</definedName>
    <definedName name="_10_INV_PERUSAHAA_2" localSheetId="5">#REF!</definedName>
    <definedName name="_10_INV_PERUSAHAA_2" localSheetId="12">#REF!</definedName>
    <definedName name="_10_INV_PERUSAHAA_2">#REF!</definedName>
    <definedName name="_10BAHAS_DISTURB" localSheetId="6">#REF!</definedName>
    <definedName name="_10BAHAS_DISTURB" localSheetId="11">#REF!</definedName>
    <definedName name="_10BAHAS_DISTURB" localSheetId="9">#REF!</definedName>
    <definedName name="_10BAHAS_DISTURB" localSheetId="7">#REF!</definedName>
    <definedName name="_10BAHAS_DISTURB" localSheetId="12">#REF!</definedName>
    <definedName name="_10BAHAS_DISTURB">#REF!</definedName>
    <definedName name="_10GD_PER_TW">#REF!</definedName>
    <definedName name="_10GH_2_SPINDEL" localSheetId="6">#REF!</definedName>
    <definedName name="_10GH_2_SPINDEL" localSheetId="7">#REF!</definedName>
    <definedName name="_10GH_2_SPINDEL" localSheetId="12">#REF!</definedName>
    <definedName name="_10GH_2_SPINDEL">#REF!</definedName>
    <definedName name="_10INV_PERUSAHAA_2" localSheetId="6">#REF!</definedName>
    <definedName name="_10INV_PERUSAHAA_2" localSheetId="7">#REF!</definedName>
    <definedName name="_10INV_PERUSAHAA_2" localSheetId="12">#REF!</definedName>
    <definedName name="_10INV_PERUSAHAA_2">#REF!</definedName>
    <definedName name="_11">#REF!</definedName>
    <definedName name="_11__123Graph_LBL_ACHART_2" hidden="1">[9]graf2!$D$10:$L$10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 localSheetId="12">#REF!</definedName>
    <definedName name="_11_INV_PERUSAHAAN">#REF!</definedName>
    <definedName name="_117" localSheetId="6">#REF!</definedName>
    <definedName name="_117" localSheetId="7">#REF!</definedName>
    <definedName name="_117" localSheetId="12">#REF!</definedName>
    <definedName name="_117">#REF!</definedName>
    <definedName name="_11GH_2_SPINDEL">#REF!</definedName>
    <definedName name="_11INV_PERUSAHAA_2" localSheetId="6">#REF!</definedName>
    <definedName name="_11INV_PERUSAHAA_2" localSheetId="7">#REF!</definedName>
    <definedName name="_11INV_PERUSAHAA_2" localSheetId="12">#REF!</definedName>
    <definedName name="_11INV_PERUSAHAA_2">#REF!</definedName>
    <definedName name="_11INV_PERUSAHAAN" localSheetId="6">#REF!</definedName>
    <definedName name="_11INV_PERUSAHAAN" localSheetId="7">#REF!</definedName>
    <definedName name="_11INV_PERUSAHAAN" localSheetId="12">#REF!</definedName>
    <definedName name="_11INV_PERUSAHAAN">#REF!</definedName>
    <definedName name="_12">#REF!</definedName>
    <definedName name="_12__123Graph_LBL_ACHART_2" localSheetId="11" hidden="1">[23]graf2!$D$10:$L$10</definedName>
    <definedName name="_12__123Graph_LBL_ACHART_2" localSheetId="9" hidden="1">[23]graf2!$D$10:$L$10</definedName>
    <definedName name="_12__123Graph_LBL_ACHART_2" localSheetId="12" hidden="1">[24]graf2!$D$10:$L$10</definedName>
    <definedName name="_12__123Graph_LBL_ACHART_2" localSheetId="13" hidden="1">[24]graf2!$D$10:$L$10</definedName>
    <definedName name="_12__123Graph_LBL_ACHART_2" hidden="1">[25]graf2!$D$10:$L$10</definedName>
    <definedName name="_12__123Graph_LBL_BCHART_2" hidden="1">[9]graf2!$D$12:$L$12</definedName>
    <definedName name="_12__123Graph_LBL_CCHART_2" localSheetId="11" hidden="1">[23]graf2!$D$14:$L$14</definedName>
    <definedName name="_12__123Graph_LBL_CCHART_2" localSheetId="9" hidden="1">[23]graf2!$D$14:$L$14</definedName>
    <definedName name="_12__123Graph_LBL_CCHART_2" localSheetId="12" hidden="1">[24]graf2!$D$14:$L$14</definedName>
    <definedName name="_12__123Graph_LBL_CCHART_2" localSheetId="13" hidden="1">[24]graf2!$D$14:$L$14</definedName>
    <definedName name="_12__123Graph_LBL_CCHART_2" hidden="1">[25]graf2!$D$14:$L$14</definedName>
    <definedName name="_12_JTM_PER_TW" localSheetId="6">#REF!</definedName>
    <definedName name="_12_JTM_PER_TW" localSheetId="11">#REF!</definedName>
    <definedName name="_12_JTM_PER_TW" localSheetId="9">#REF!</definedName>
    <definedName name="_12_JTM_PER_TW" localSheetId="7">#REF!</definedName>
    <definedName name="_12_JTM_PER_TW" localSheetId="5">#REF!</definedName>
    <definedName name="_12_JTM_PER_TW" localSheetId="12">#REF!</definedName>
    <definedName name="_12_JTM_PER_TW">#REF!</definedName>
    <definedName name="_12FORM_A" localSheetId="6">#REF!</definedName>
    <definedName name="_12FORM_A" localSheetId="11">#REF!</definedName>
    <definedName name="_12FORM_A" localSheetId="9">#REF!</definedName>
    <definedName name="_12FORM_A" localSheetId="7">#REF!</definedName>
    <definedName name="_12FORM_A" localSheetId="12">#REF!</definedName>
    <definedName name="_12FORM_A">#REF!</definedName>
    <definedName name="_12INV_PERUSAHAA_2">#REF!</definedName>
    <definedName name="_12INV_PERUSAHAAN" localSheetId="6">#REF!</definedName>
    <definedName name="_12INV_PERUSAHAAN" localSheetId="7">#REF!</definedName>
    <definedName name="_12INV_PERUSAHAAN" localSheetId="12">#REF!</definedName>
    <definedName name="_12INV_PERUSAHAAN">#REF!</definedName>
    <definedName name="_12JTM_PER_TW" localSheetId="6">#REF!</definedName>
    <definedName name="_12JTM_PER_TW" localSheetId="7">#REF!</definedName>
    <definedName name="_12JTM_PER_TW" localSheetId="12">#REF!</definedName>
    <definedName name="_12JTM_PER_TW">#REF!</definedName>
    <definedName name="_13">#N/A</definedName>
    <definedName name="_13__123Graph_LBL_CCHART_2" hidden="1">[9]graf2!$D$14:$L$14</definedName>
    <definedName name="_13_REKAP_KEGIATAN" localSheetId="6">#REF!</definedName>
    <definedName name="_13_REKAP_KEGIATAN" localSheetId="11">#REF!</definedName>
    <definedName name="_13_REKAP_KEGIATAN" localSheetId="9">#REF!</definedName>
    <definedName name="_13_REKAP_KEGIATAN" localSheetId="7">#REF!</definedName>
    <definedName name="_13_REKAP_KEGIATAN" localSheetId="5">#REF!</definedName>
    <definedName name="_13_REKAP_KEGIATAN" localSheetId="12">#REF!</definedName>
    <definedName name="_13_REKAP_KEGIATAN">#REF!</definedName>
    <definedName name="_13INV_PERUSAHAAN">#REF!</definedName>
    <definedName name="_13JTM_PER_TW" localSheetId="6">#REF!</definedName>
    <definedName name="_13JTM_PER_TW" localSheetId="11">#REF!</definedName>
    <definedName name="_13JTM_PER_TW" localSheetId="9">#REF!</definedName>
    <definedName name="_13JTM_PER_TW" localSheetId="7">#REF!</definedName>
    <definedName name="_13JTM_PER_TW" localSheetId="12">#REF!</definedName>
    <definedName name="_13JTM_PER_TW">#REF!</definedName>
    <definedName name="_13REKAP_KEGIATAN" localSheetId="6">#REF!</definedName>
    <definedName name="_13REKAP_KEGIATAN" localSheetId="7">#REF!</definedName>
    <definedName name="_13REKAP_KEGIATAN" localSheetId="12">#REF!</definedName>
    <definedName name="_13REKAP_KEGIATAN">#REF!</definedName>
    <definedName name="_14">#N/A</definedName>
    <definedName name="_14__123Graph_XCHART_2" localSheetId="11" hidden="1">[23]graf2!$D$8:$L$8</definedName>
    <definedName name="_14__123Graph_XCHART_2" localSheetId="9" hidden="1">[23]graf2!$D$8:$L$8</definedName>
    <definedName name="_14__123Graph_XCHART_2" localSheetId="12" hidden="1">[24]graf2!$D$8:$L$8</definedName>
    <definedName name="_14__123Graph_XCHART_2" localSheetId="13" hidden="1">[24]graf2!$D$8:$L$8</definedName>
    <definedName name="_14__123Graph_XCHART_2" hidden="1">[25]graf2!$D$8:$L$8</definedName>
    <definedName name="_14_REKAP_PAK_AEP" localSheetId="6">#REF!</definedName>
    <definedName name="_14_REKAP_PAK_AEP" localSheetId="11">#REF!</definedName>
    <definedName name="_14_REKAP_PAK_AEP" localSheetId="9">#REF!</definedName>
    <definedName name="_14_REKAP_PAK_AEP" localSheetId="7">#REF!</definedName>
    <definedName name="_14_REKAP_PAK_AEP" localSheetId="5">#REF!</definedName>
    <definedName name="_14_REKAP_PAK_AEP" localSheetId="12">#REF!</definedName>
    <definedName name="_14_REKAP_PAK_AEP">#REF!</definedName>
    <definedName name="_14FORM_B" localSheetId="6">#REF!</definedName>
    <definedName name="_14FORM_B" localSheetId="11">#REF!</definedName>
    <definedName name="_14FORM_B" localSheetId="9">#REF!</definedName>
    <definedName name="_14FORM_B" localSheetId="7">#REF!</definedName>
    <definedName name="_14FORM_B" localSheetId="12">#REF!</definedName>
    <definedName name="_14FORM_B">#REF!</definedName>
    <definedName name="_14JTM_PER_TW">#REF!</definedName>
    <definedName name="_14REKAP_KEGIATAN" localSheetId="6">#REF!</definedName>
    <definedName name="_14REKAP_KEGIATAN" localSheetId="7">#REF!</definedName>
    <definedName name="_14REKAP_KEGIATAN" localSheetId="12">#REF!</definedName>
    <definedName name="_14REKAP_KEGIATAN">#REF!</definedName>
    <definedName name="_14REKAP_PAK_AEP" localSheetId="6">#REF!</definedName>
    <definedName name="_14REKAP_PAK_AEP" localSheetId="7">#REF!</definedName>
    <definedName name="_14REKAP_PAK_AEP" localSheetId="12">#REF!</definedName>
    <definedName name="_14REKAP_PAK_AEP">#REF!</definedName>
    <definedName name="_15">#N/A</definedName>
    <definedName name="_15___123Graph_ACHART_2" hidden="1">[9]graf2!$D$10:$L$10</definedName>
    <definedName name="_15__123Graph_LBL_BCHART_2" localSheetId="11" hidden="1">[23]graf2!$D$12:$L$12</definedName>
    <definedName name="_15__123Graph_LBL_BCHART_2" localSheetId="9" hidden="1">[23]graf2!$D$12:$L$12</definedName>
    <definedName name="_15__123Graph_LBL_BCHART_2" localSheetId="12" hidden="1">[24]graf2!$D$12:$L$12</definedName>
    <definedName name="_15__123Graph_LBL_BCHART_2" localSheetId="13" hidden="1">[24]graf2!$D$12:$L$12</definedName>
    <definedName name="_15__123Graph_LBL_BCHART_2" hidden="1">[25]graf2!$D$12:$L$12</definedName>
    <definedName name="_15_SUM_MUTDAL" localSheetId="6">#REF!</definedName>
    <definedName name="_15_SUM_MUTDAL" localSheetId="11">#REF!</definedName>
    <definedName name="_15_SUM_MUTDAL" localSheetId="9">#REF!</definedName>
    <definedName name="_15_SUM_MUTDAL" localSheetId="7">#REF!</definedName>
    <definedName name="_15_SUM_MUTDAL" localSheetId="5">#REF!</definedName>
    <definedName name="_15_SUM_MUTDAL" localSheetId="12">#REF!</definedName>
    <definedName name="_15_SUM_MUTDAL">#REF!</definedName>
    <definedName name="_15REKAP_KEGIATAN">#REF!</definedName>
    <definedName name="_15REKAP_PAK_AEP" localSheetId="6">#REF!</definedName>
    <definedName name="_15REKAP_PAK_AEP" localSheetId="11">#REF!</definedName>
    <definedName name="_15REKAP_PAK_AEP" localSheetId="9">#REF!</definedName>
    <definedName name="_15REKAP_PAK_AEP" localSheetId="7">#REF!</definedName>
    <definedName name="_15REKAP_PAK_AEP" localSheetId="12">#REF!</definedName>
    <definedName name="_15REKAP_PAK_AEP">#REF!</definedName>
    <definedName name="_15SUM_MUTDAL" localSheetId="6">#REF!</definedName>
    <definedName name="_15SUM_MUTDAL" localSheetId="7">#REF!</definedName>
    <definedName name="_15SUM_MUTDAL" localSheetId="12">#REF!</definedName>
    <definedName name="_15SUM_MUTDAL" localSheetId="1">#REF!</definedName>
    <definedName name="_15SUM_MUTDAL" localSheetId="2">#REF!</definedName>
    <definedName name="_15SUM_MUTDAL">#REF!</definedName>
    <definedName name="_16">#N/A</definedName>
    <definedName name="_16___123Graph_BCHART_2" hidden="1">[9]graf2!$D$12:$L$12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 localSheetId="12">#REF!</definedName>
    <definedName name="_16_2002_VS_2001">#REF!</definedName>
    <definedName name="_16GD_PER_TW" localSheetId="6">#REF!</definedName>
    <definedName name="_16GD_PER_TW" localSheetId="11">#REF!</definedName>
    <definedName name="_16GD_PER_TW" localSheetId="9">#REF!</definedName>
    <definedName name="_16GD_PER_TW" localSheetId="7">#REF!</definedName>
    <definedName name="_16GD_PER_TW" localSheetId="12">#REF!</definedName>
    <definedName name="_16GD_PER_TW">#REF!</definedName>
    <definedName name="_16REKAP_PAK_AEP">#REF!</definedName>
    <definedName name="_16SUM_MUTDAL" localSheetId="6">#REF!</definedName>
    <definedName name="_16SUM_MUTDAL" localSheetId="7">#REF!</definedName>
    <definedName name="_16SUM_MUTDAL" localSheetId="12">#REF!</definedName>
    <definedName name="_16SUM_MUTDAL" localSheetId="1">#REF!</definedName>
    <definedName name="_16SUM_MUTDAL" localSheetId="2">#REF!</definedName>
    <definedName name="_16SUM_MUTDAL">#REF!</definedName>
    <definedName name="_17">#N/A</definedName>
    <definedName name="_17___123Graph_CCHART_2" hidden="1">[9]graf2!$D$14:$L$14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 localSheetId="12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 localSheetId="12">#REF!</definedName>
    <definedName name="_17ANGG_PERUSAHA_2">#REF!</definedName>
    <definedName name="_17SUM_MUTDAL">#REF!</definedName>
    <definedName name="_18">#N/A</definedName>
    <definedName name="_18___123Graph_LBL_ACHART_2" hidden="1">[9]graf2!$D$10:$L$10</definedName>
    <definedName name="_18__123Graph_LBL_CCHART_2" localSheetId="11" hidden="1">[23]graf2!$D$14:$L$14</definedName>
    <definedName name="_18__123Graph_LBL_CCHART_2" localSheetId="9" hidden="1">[23]graf2!$D$14:$L$14</definedName>
    <definedName name="_18__123Graph_LBL_CCHART_2" localSheetId="12" hidden="1">[24]graf2!$D$14:$L$14</definedName>
    <definedName name="_18__123Graph_LBL_CCHART_2" localSheetId="13" hidden="1">[24]graf2!$D$14:$L$14</definedName>
    <definedName name="_18__123Graph_LBL_CCHART_2" hidden="1">[25]graf2!$D$14:$L$14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 localSheetId="12">#REF!</definedName>
    <definedName name="_18ANGG_PERUSAHAAN">#REF!</definedName>
    <definedName name="_18GH_2_SPINDEL" localSheetId="6">#REF!</definedName>
    <definedName name="_18GH_2_SPINDEL" localSheetId="11">#REF!</definedName>
    <definedName name="_18GH_2_SPINDEL" localSheetId="9">#REF!</definedName>
    <definedName name="_18GH_2_SPINDEL" localSheetId="7">#REF!</definedName>
    <definedName name="_18GH_2_SPINDEL" localSheetId="12">#REF!</definedName>
    <definedName name="_18GH_2_SPINDEL">#REF!</definedName>
    <definedName name="_19">#N/A</definedName>
    <definedName name="_19___123Graph_LBL_BCHART_2" hidden="1">[9]graf2!$D$12:$L$12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 localSheetId="12">#REF!</definedName>
    <definedName name="_19BAHAS_ANGG.">#REF!</definedName>
    <definedName name="_1S" localSheetId="11">#REF!</definedName>
    <definedName name="_1S" localSheetId="9">#REF!</definedName>
    <definedName name="_1S">#REF!</definedName>
    <definedName name="_1T" localSheetId="11">#REF!</definedName>
    <definedName name="_1T" localSheetId="9">#REF!</definedName>
    <definedName name="_1T">#REF!</definedName>
    <definedName name="_2" localSheetId="6">#REF!</definedName>
    <definedName name="_2" localSheetId="11">#REF!</definedName>
    <definedName name="_2" localSheetId="9">#REF!</definedName>
    <definedName name="_2" localSheetId="7">#REF!</definedName>
    <definedName name="_2" localSheetId="12">#REF!</definedName>
    <definedName name="_2">#REF!</definedName>
    <definedName name="_2_____123Graph_BCHART_2" hidden="1">[9]graf2!$D$12:$L$12</definedName>
    <definedName name="_2__123Graph_ACHART_2" localSheetId="11" hidden="1">[23]graf2!$D$10:$L$10</definedName>
    <definedName name="_2__123Graph_ACHART_2" localSheetId="9" hidden="1">[23]graf2!$D$10:$L$10</definedName>
    <definedName name="_2__123Graph_ACHART_2" localSheetId="12" hidden="1">[24]graf2!$D$10:$L$10</definedName>
    <definedName name="_2__123Graph_ACHART_2" localSheetId="13" hidden="1">[24]graf2!$D$10:$L$10</definedName>
    <definedName name="_2__123Graph_ACHART_2" hidden="1">[25]graf2!$D$10:$L$10</definedName>
    <definedName name="_2__123Graph_BCHART_1" hidden="1">'[26]PUNCAK-89'!$AB$1:$AB$7</definedName>
    <definedName name="_2__123Graph_BCHART_2" hidden="1">[9]graf2!$D$12:$L$12</definedName>
    <definedName name="_2_2002_VS_2001" localSheetId="6">#REF!</definedName>
    <definedName name="_2_2002_VS_2001" localSheetId="11">#REF!</definedName>
    <definedName name="_2_2002_VS_2001" localSheetId="9">#REF!</definedName>
    <definedName name="_2_2002_VS_2001" localSheetId="7">#REF!</definedName>
    <definedName name="_2_2002_VS_2001" localSheetId="5">#REF!</definedName>
    <definedName name="_2_2002_VS_2001" localSheetId="12">#REF!</definedName>
    <definedName name="_2_2002_VS_2001">#REF!</definedName>
    <definedName name="_2_ANGG_PERUSAHA_2" localSheetId="6">#REF!</definedName>
    <definedName name="_2_ANGG_PERUSAHA_2" localSheetId="11">#REF!</definedName>
    <definedName name="_2_ANGG_PERUSAHA_2" localSheetId="9">#REF!</definedName>
    <definedName name="_2_ANGG_PERUSAHA_2" localSheetId="7">#REF!</definedName>
    <definedName name="_2_ANGG_PERUSAHA_2" localSheetId="12">#REF!</definedName>
    <definedName name="_2_ANGG_PERUSAHA_2">#REF!</definedName>
    <definedName name="_20___123Graph_LBL_CCHART_2" hidden="1">[9]graf2!$D$14:$L$14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 localSheetId="12">#REF!</definedName>
    <definedName name="_20BAHAS_DISTURB">#REF!</definedName>
    <definedName name="_20INV_PERUSAHAA_2" localSheetId="6">#REF!</definedName>
    <definedName name="_20INV_PERUSAHAA_2" localSheetId="11">#REF!</definedName>
    <definedName name="_20INV_PERUSAHAA_2" localSheetId="9">#REF!</definedName>
    <definedName name="_20INV_PERUSAHAA_2" localSheetId="7">#REF!</definedName>
    <definedName name="_20INV_PERUSAHAA_2" localSheetId="12">#REF!</definedName>
    <definedName name="_20INV_PERUSAHAA_2">#REF!</definedName>
    <definedName name="_21___123Graph_XCHART_2" hidden="1">[9]graf2!$D$8:$L$8</definedName>
    <definedName name="_21__123Graph_XCHART_2" localSheetId="11" hidden="1">[23]graf2!$D$8:$L$8</definedName>
    <definedName name="_21__123Graph_XCHART_2" localSheetId="9" hidden="1">[23]graf2!$D$8:$L$8</definedName>
    <definedName name="_21__123Graph_XCHART_2" localSheetId="12" hidden="1">[24]graf2!$D$8:$L$8</definedName>
    <definedName name="_21__123Graph_XCHART_2" localSheetId="13" hidden="1">[24]graf2!$D$8:$L$8</definedName>
    <definedName name="_21__123Graph_XCHART_2" hidden="1">[25]graf2!$D$8:$L$8</definedName>
    <definedName name="_21FORM_A" localSheetId="6">#REF!</definedName>
    <definedName name="_21FORM_A" localSheetId="7">#REF!</definedName>
    <definedName name="_21FORM_A" localSheetId="5">#REF!</definedName>
    <definedName name="_21FORM_A" localSheetId="12">#REF!</definedName>
    <definedName name="_21FORM_A">#REF!</definedName>
    <definedName name="_22__123Graph_ACHART_2" hidden="1">[9]graf2!$D$10:$L$10</definedName>
    <definedName name="_22FORM_B" localSheetId="6">#REF!</definedName>
    <definedName name="_22FORM_B" localSheetId="7">#REF!</definedName>
    <definedName name="_22FORM_B" localSheetId="5">#REF!</definedName>
    <definedName name="_22FORM_B" localSheetId="12">#REF!</definedName>
    <definedName name="_22FORM_B">#REF!</definedName>
    <definedName name="_22INV_PERUSAHAAN" localSheetId="6">#REF!</definedName>
    <definedName name="_22INV_PERUSAHAAN" localSheetId="11">#REF!</definedName>
    <definedName name="_22INV_PERUSAHAAN" localSheetId="9">#REF!</definedName>
    <definedName name="_22INV_PERUSAHAAN" localSheetId="7">#REF!</definedName>
    <definedName name="_22INV_PERUSAHAAN" localSheetId="12">#REF!</definedName>
    <definedName name="_22INV_PERUSAHAAN">#REF!</definedName>
    <definedName name="_23__123Graph_BCHART_2" hidden="1">[9]graf2!$D$12:$L$12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 localSheetId="12">#REF!</definedName>
    <definedName name="_23GD_PER_TW">#REF!</definedName>
    <definedName name="_24__123Graph_CCHART_2" hidden="1">[9]graf2!$D$14:$L$14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 localSheetId="12">#REF!</definedName>
    <definedName name="_24GH_2_SPINDEL">#REF!</definedName>
    <definedName name="_24JTM_PER_TW" localSheetId="6">#REF!</definedName>
    <definedName name="_24JTM_PER_TW" localSheetId="11">#REF!</definedName>
    <definedName name="_24JTM_PER_TW" localSheetId="9">#REF!</definedName>
    <definedName name="_24JTM_PER_TW" localSheetId="7">#REF!</definedName>
    <definedName name="_24JTM_PER_TW" localSheetId="12">#REF!</definedName>
    <definedName name="_24JTM_PER_TW">#REF!</definedName>
    <definedName name="_25__123Graph_LBL_ACHART_2" hidden="1">[9]graf2!$D$10:$L$10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 localSheetId="12">#REF!</definedName>
    <definedName name="_25INV_PERUSAHAA_2">#REF!</definedName>
    <definedName name="_26__123Graph_LBL_BCHART_2" hidden="1">[9]graf2!$D$12:$L$12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 localSheetId="12">#REF!</definedName>
    <definedName name="_26INV_PERUSAHAAN">#REF!</definedName>
    <definedName name="_26REKAP_KEGIATAN" localSheetId="6">#REF!</definedName>
    <definedName name="_26REKAP_KEGIATAN" localSheetId="11">#REF!</definedName>
    <definedName name="_26REKAP_KEGIATAN" localSheetId="9">#REF!</definedName>
    <definedName name="_26REKAP_KEGIATAN" localSheetId="7">#REF!</definedName>
    <definedName name="_26REKAP_KEGIATAN" localSheetId="12">#REF!</definedName>
    <definedName name="_26REKAP_KEGIATAN">#REF!</definedName>
    <definedName name="_27__123Graph_LBL_CCHART_2" hidden="1">[9]graf2!$D$14:$L$14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 localSheetId="12">#REF!</definedName>
    <definedName name="_27JTM_PER_TW">#REF!</definedName>
    <definedName name="_28__123Graph_XCHART_2" hidden="1">[9]graf2!$D$8:$L$8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 localSheetId="12">#REF!</definedName>
    <definedName name="_28REKAP_KEGIATAN">#REF!</definedName>
    <definedName name="_28REKAP_PAK_AEP" localSheetId="6">#REF!</definedName>
    <definedName name="_28REKAP_PAK_AEP" localSheetId="11">#REF!</definedName>
    <definedName name="_28REKAP_PAK_AEP" localSheetId="9">#REF!</definedName>
    <definedName name="_28REKAP_PAK_AEP" localSheetId="7">#REF!</definedName>
    <definedName name="_28REKAP_PAK_AEP" localSheetId="12">#REF!</definedName>
    <definedName name="_28REKAP_PAK_AEP">#REF!</definedName>
    <definedName name="_29REKAP_PAK_AEP" localSheetId="6">#REF!</definedName>
    <definedName name="_29REKAP_PAK_AEP" localSheetId="7">#REF!</definedName>
    <definedName name="_29REKAP_PAK_AEP" localSheetId="12">#REF!</definedName>
    <definedName name="_29REKAP_PAK_AEP">#REF!</definedName>
    <definedName name="_2ANGG_PERUSAHA_2" localSheetId="6">#REF!</definedName>
    <definedName name="_2ANGG_PERUSAHA_2" localSheetId="11">#REF!</definedName>
    <definedName name="_2ANGG_PERUSAHA_2" localSheetId="9">#REF!</definedName>
    <definedName name="_2ANGG_PERUSAHA_2" localSheetId="7">#REF!</definedName>
    <definedName name="_2ANGG_PERUSAHA_2" localSheetId="12">#REF!</definedName>
    <definedName name="_2ANGG_PERUSAHA_2" localSheetId="1">#REF!</definedName>
    <definedName name="_2ANGG_PERUSAHA_2" localSheetId="2">#REF!</definedName>
    <definedName name="_2ANGG_PERUSAHA_2">#REF!</definedName>
    <definedName name="_2T">#REF!</definedName>
    <definedName name="_3" localSheetId="6">#REF!</definedName>
    <definedName name="_3" localSheetId="7">#REF!</definedName>
    <definedName name="_3" localSheetId="12">#REF!</definedName>
    <definedName name="_3">#REF!</definedName>
    <definedName name="_3_____123Graph_CCHART_2" hidden="1">[9]graf2!$D$14:$L$14</definedName>
    <definedName name="_3__123Graph_ACHART_2" localSheetId="11" hidden="1">[23]graf2!$D$10:$L$10</definedName>
    <definedName name="_3__123Graph_ACHART_2" localSheetId="9" hidden="1">[23]graf2!$D$10:$L$10</definedName>
    <definedName name="_3__123Graph_ACHART_2" localSheetId="12" hidden="1">[24]graf2!$D$10:$L$10</definedName>
    <definedName name="_3__123Graph_ACHART_2" localSheetId="13" hidden="1">[24]graf2!$D$10:$L$10</definedName>
    <definedName name="_3__123Graph_ACHART_2" hidden="1">[25]graf2!$D$10:$L$10</definedName>
    <definedName name="_3__123Graph_CCHART_2" hidden="1">[9]graf2!$D$14:$L$14</definedName>
    <definedName name="_3_2002_VS_2001">#REF!</definedName>
    <definedName name="_3_ANGG_PERUSAHAAN" localSheetId="6">#REF!</definedName>
    <definedName name="_3_ANGG_PERUSAHAAN" localSheetId="11">#REF!</definedName>
    <definedName name="_3_ANGG_PERUSAHAAN" localSheetId="9">#REF!</definedName>
    <definedName name="_3_ANGG_PERUSAHAAN" localSheetId="7">#REF!</definedName>
    <definedName name="_3_ANGG_PERUSAHAAN" localSheetId="5">#REF!</definedName>
    <definedName name="_3_ANGG_PERUSAHAAN" localSheetId="12">#REF!</definedName>
    <definedName name="_3_ANGG_PERUSAHAAN">#REF!</definedName>
    <definedName name="_30SUM_MUTDAL" localSheetId="6">#REF!</definedName>
    <definedName name="_30SUM_MUTDAL" localSheetId="11">#REF!</definedName>
    <definedName name="_30SUM_MUTDAL" localSheetId="9">#REF!</definedName>
    <definedName name="_30SUM_MUTDAL" localSheetId="7">#REF!</definedName>
    <definedName name="_30SUM_MUTDAL" localSheetId="12">#REF!</definedName>
    <definedName name="_30SUM_MUTDAL">#REF!</definedName>
    <definedName name="_3ANGG_PERUSAHA_2" localSheetId="6">#REF!</definedName>
    <definedName name="_3ANGG_PERUSAHA_2" localSheetId="7">#REF!</definedName>
    <definedName name="_3ANGG_PERUSAHA_2" localSheetId="12">#REF!</definedName>
    <definedName name="_3ANGG_PERUSAHA_2" localSheetId="1">#REF!</definedName>
    <definedName name="_3ANGG_PERUSAHA_2" localSheetId="2">#REF!</definedName>
    <definedName name="_3ANGG_PERUSAHA_2">#REF!</definedName>
    <definedName name="_3ANGG_PERUSAHAAN" localSheetId="6">#REF!</definedName>
    <definedName name="_3ANGG_PERUSAHAAN" localSheetId="7">#REF!</definedName>
    <definedName name="_3ANGG_PERUSAHAAN" localSheetId="12">#REF!</definedName>
    <definedName name="_3ANGG_PERUSAHAAN">#REF!</definedName>
    <definedName name="_3T">#REF!</definedName>
    <definedName name="_3TR">#REF!</definedName>
    <definedName name="_4" localSheetId="6">#REF!</definedName>
    <definedName name="_4" localSheetId="7">#REF!</definedName>
    <definedName name="_4" localSheetId="12">#REF!</definedName>
    <definedName name="_4">#REF!</definedName>
    <definedName name="_4_____123Graph_LBL_ACHART_2" hidden="1">[9]graf2!$D$10:$L$10</definedName>
    <definedName name="_4__123Graph_BCHART_2" localSheetId="11" hidden="1">[23]graf2!$D$12:$L$12</definedName>
    <definedName name="_4__123Graph_BCHART_2" localSheetId="9" hidden="1">[23]graf2!$D$12:$L$12</definedName>
    <definedName name="_4__123Graph_BCHART_2" localSheetId="12" hidden="1">[24]graf2!$D$12:$L$12</definedName>
    <definedName name="_4__123Graph_BCHART_2" localSheetId="13" hidden="1">[24]graf2!$D$12:$L$12</definedName>
    <definedName name="_4__123Graph_BCHART_2" hidden="1">[25]graf2!$D$12:$L$12</definedName>
    <definedName name="_4__123Graph_LBL_ACHART_2" hidden="1">[9]graf2!$D$10:$L$10</definedName>
    <definedName name="_4_BAHAS_ANGG." localSheetId="6">#REF!</definedName>
    <definedName name="_4_BAHAS_ANGG." localSheetId="11">#REF!</definedName>
    <definedName name="_4_BAHAS_ANGG." localSheetId="9">#REF!</definedName>
    <definedName name="_4_BAHAS_ANGG." localSheetId="7">#REF!</definedName>
    <definedName name="_4_BAHAS_ANGG." localSheetId="5">#REF!</definedName>
    <definedName name="_4_BAHAS_ANGG." localSheetId="12">#REF!</definedName>
    <definedName name="_4_BAHAS_ANGG.">#REF!</definedName>
    <definedName name="_4ANGG_PERUSAHA_2" localSheetId="6">#REF!</definedName>
    <definedName name="_4ANGG_PERUSAHA_2" localSheetId="11">#REF!</definedName>
    <definedName name="_4ANGG_PERUSAHA_2" localSheetId="9">#REF!</definedName>
    <definedName name="_4ANGG_PERUSAHA_2" localSheetId="7">#REF!</definedName>
    <definedName name="_4ANGG_PERUSAHA_2" localSheetId="12">#REF!</definedName>
    <definedName name="_4ANGG_PERUSAHA_2">#REF!</definedName>
    <definedName name="_4ANGG_PERUSAHAAN" localSheetId="6">#REF!</definedName>
    <definedName name="_4ANGG_PERUSAHAAN" localSheetId="7">#REF!</definedName>
    <definedName name="_4ANGG_PERUSAHAAN" localSheetId="12">#REF!</definedName>
    <definedName name="_4ANGG_PERUSAHAAN" localSheetId="1">#REF!</definedName>
    <definedName name="_4ANGG_PERUSAHAAN" localSheetId="2">#REF!</definedName>
    <definedName name="_4ANGG_PERUSAHAAN">#REF!</definedName>
    <definedName name="_4BAHAS_ANGG." localSheetId="6">#REF!</definedName>
    <definedName name="_4BAHAS_ANGG." localSheetId="7">#REF!</definedName>
    <definedName name="_4BAHAS_ANGG." localSheetId="12">#REF!</definedName>
    <definedName name="_4BAHAS_ANGG.">#REF!</definedName>
    <definedName name="_4T">#REF!</definedName>
    <definedName name="_5" localSheetId="6">#REF!</definedName>
    <definedName name="_5" localSheetId="7">#REF!</definedName>
    <definedName name="_5" localSheetId="12">#REF!</definedName>
    <definedName name="_5">#REF!</definedName>
    <definedName name="_5_____123Graph_LBL_BCHART_2" hidden="1">[9]graf2!$D$12:$L$12</definedName>
    <definedName name="_5__123Graph_LBL_BCHART_2" hidden="1">[9]graf2!$D$12:$L$12</definedName>
    <definedName name="_5_BAHAS_DISTURB" localSheetId="6">#REF!</definedName>
    <definedName name="_5_BAHAS_DISTURB" localSheetId="11">#REF!</definedName>
    <definedName name="_5_BAHAS_DISTURB" localSheetId="9">#REF!</definedName>
    <definedName name="_5_BAHAS_DISTURB" localSheetId="7">#REF!</definedName>
    <definedName name="_5_BAHAS_DISTURB" localSheetId="5">#REF!</definedName>
    <definedName name="_5_BAHAS_DISTURB" localSheetId="12">#REF!</definedName>
    <definedName name="_5_BAHAS_DISTURB">#REF!</definedName>
    <definedName name="_5ANGG_PERUSAHAAN">#REF!</definedName>
    <definedName name="_5BAHAS_ANGG." localSheetId="6">#REF!</definedName>
    <definedName name="_5BAHAS_ANGG." localSheetId="11">#REF!</definedName>
    <definedName name="_5BAHAS_ANGG." localSheetId="9">#REF!</definedName>
    <definedName name="_5BAHAS_ANGG." localSheetId="7">#REF!</definedName>
    <definedName name="_5BAHAS_ANGG." localSheetId="12">#REF!</definedName>
    <definedName name="_5BAHAS_ANGG.">#REF!</definedName>
    <definedName name="_5BAHAS_DISTURB" localSheetId="6">#REF!</definedName>
    <definedName name="_5BAHAS_DISTURB" localSheetId="7">#REF!</definedName>
    <definedName name="_5BAHAS_DISTURB" localSheetId="12">#REF!</definedName>
    <definedName name="_5BAHAS_DISTURB" localSheetId="1">#REF!</definedName>
    <definedName name="_5BAHAS_DISTURB" localSheetId="2">#REF!</definedName>
    <definedName name="_5BAHAS_DISTURB">#REF!</definedName>
    <definedName name="_6">#REF!</definedName>
    <definedName name="_6_____123Graph_LBL_CCHART_2" hidden="1">[9]graf2!$D$14:$L$14</definedName>
    <definedName name="_6__123Graph_BCHART_2" localSheetId="11" hidden="1">[23]graf2!$D$12:$L$12</definedName>
    <definedName name="_6__123Graph_BCHART_2" localSheetId="9" hidden="1">[23]graf2!$D$12:$L$12</definedName>
    <definedName name="_6__123Graph_BCHART_2" localSheetId="12" hidden="1">[24]graf2!$D$12:$L$12</definedName>
    <definedName name="_6__123Graph_BCHART_2" localSheetId="13" hidden="1">[24]graf2!$D$12:$L$12</definedName>
    <definedName name="_6__123Graph_BCHART_2" hidden="1">[25]graf2!$D$12:$L$12</definedName>
    <definedName name="_6__123Graph_CCHART_2" localSheetId="11" hidden="1">[23]graf2!$D$14:$L$14</definedName>
    <definedName name="_6__123Graph_CCHART_2" localSheetId="9" hidden="1">[23]graf2!$D$14:$L$14</definedName>
    <definedName name="_6__123Graph_CCHART_2" localSheetId="12" hidden="1">[24]graf2!$D$14:$L$14</definedName>
    <definedName name="_6__123Graph_CCHART_2" localSheetId="13" hidden="1">[24]graf2!$D$14:$L$14</definedName>
    <definedName name="_6__123Graph_CCHART_2" hidden="1">[25]graf2!$D$14:$L$14</definedName>
    <definedName name="_6__123Graph_LBL_CCHART_2" hidden="1">[9]graf2!$D$14:$L$14</definedName>
    <definedName name="_6_FORM_A" localSheetId="6">#REF!</definedName>
    <definedName name="_6_FORM_A" localSheetId="11">#REF!</definedName>
    <definedName name="_6_FORM_A" localSheetId="9">#REF!</definedName>
    <definedName name="_6_FORM_A" localSheetId="7">#REF!</definedName>
    <definedName name="_6_FORM_A" localSheetId="5">#REF!</definedName>
    <definedName name="_6_FORM_A" localSheetId="12">#REF!</definedName>
    <definedName name="_6_FORM_A">#REF!</definedName>
    <definedName name="_6A" localSheetId="11">#REF!</definedName>
    <definedName name="_6A" localSheetId="9">#REF!</definedName>
    <definedName name="_6A">#REF!</definedName>
    <definedName name="_6ANGG_PERUSAHAAN" localSheetId="6">#REF!</definedName>
    <definedName name="_6ANGG_PERUSAHAAN" localSheetId="11">#REF!</definedName>
    <definedName name="_6ANGG_PERUSAHAAN" localSheetId="9">#REF!</definedName>
    <definedName name="_6ANGG_PERUSAHAAN" localSheetId="7">#REF!</definedName>
    <definedName name="_6ANGG_PERUSAHAAN" localSheetId="12">#REF!</definedName>
    <definedName name="_6ANGG_PERUSAHAAN">#REF!</definedName>
    <definedName name="_6B">#REF!</definedName>
    <definedName name="_6BAHAS_ANGG.">#REF!</definedName>
    <definedName name="_6BAHAS_DISTURB" localSheetId="6">#REF!</definedName>
    <definedName name="_6BAHAS_DISTURB" localSheetId="7">#REF!</definedName>
    <definedName name="_6BAHAS_DISTURB" localSheetId="12">#REF!</definedName>
    <definedName name="_6BAHAS_DISTURB" localSheetId="1">#REF!</definedName>
    <definedName name="_6BAHAS_DISTURB" localSheetId="2">#REF!</definedName>
    <definedName name="_6BAHAS_DISTURB">#REF!</definedName>
    <definedName name="_6FORM_A" localSheetId="6">#REF!</definedName>
    <definedName name="_6FORM_A" localSheetId="7">#REF!</definedName>
    <definedName name="_6FORM_A" localSheetId="12">#REF!</definedName>
    <definedName name="_6FORM_A">#REF!</definedName>
    <definedName name="_7" localSheetId="6">#REF!</definedName>
    <definedName name="_7" localSheetId="7">#REF!</definedName>
    <definedName name="_7" localSheetId="12">#REF!</definedName>
    <definedName name="_7">#REF!</definedName>
    <definedName name="_7_____123Graph_XCHART_2" hidden="1">[9]graf2!$D$8:$L$8</definedName>
    <definedName name="_7__123Graph_XCHART_2" hidden="1">[9]graf2!$D$8:$L$8</definedName>
    <definedName name="_7_FORM_B" localSheetId="6">#REF!</definedName>
    <definedName name="_7_FORM_B" localSheetId="11">#REF!</definedName>
    <definedName name="_7_FORM_B" localSheetId="9">#REF!</definedName>
    <definedName name="_7_FORM_B" localSheetId="7">#REF!</definedName>
    <definedName name="_7_FORM_B" localSheetId="5">#REF!</definedName>
    <definedName name="_7_FORM_B" localSheetId="12">#REF!</definedName>
    <definedName name="_7_FORM_B">#REF!</definedName>
    <definedName name="_7BAHAS_DISTURB">#REF!</definedName>
    <definedName name="_7FORM_A" localSheetId="6">#REF!</definedName>
    <definedName name="_7FORM_A" localSheetId="11">#REF!</definedName>
    <definedName name="_7FORM_A" localSheetId="9">#REF!</definedName>
    <definedName name="_7FORM_A" localSheetId="7">#REF!</definedName>
    <definedName name="_7FORM_A" localSheetId="12">#REF!</definedName>
    <definedName name="_7FORM_A">#REF!</definedName>
    <definedName name="_7FORM_B" localSheetId="6">#REF!</definedName>
    <definedName name="_7FORM_B" localSheetId="7">#REF!</definedName>
    <definedName name="_7FORM_B" localSheetId="12">#REF!</definedName>
    <definedName name="_7FORM_B" localSheetId="1">#REF!</definedName>
    <definedName name="_7FORM_B" localSheetId="2">#REF!</definedName>
    <definedName name="_7FORM_B">#REF!</definedName>
    <definedName name="_8" localSheetId="6">#REF!</definedName>
    <definedName name="_8" localSheetId="7">#REF!</definedName>
    <definedName name="_8" localSheetId="12">#REF!</definedName>
    <definedName name="_8">#REF!</definedName>
    <definedName name="_8__123Graph_ACHART_2" hidden="1">[9]graf2!$D$10:$L$10</definedName>
    <definedName name="_8__123Graph_LBL_ACHART_2" localSheetId="11" hidden="1">[23]graf2!$D$10:$L$10</definedName>
    <definedName name="_8__123Graph_LBL_ACHART_2" localSheetId="9" hidden="1">[23]graf2!$D$10:$L$10</definedName>
    <definedName name="_8__123Graph_LBL_ACHART_2" localSheetId="12" hidden="1">[24]graf2!$D$10:$L$10</definedName>
    <definedName name="_8__123Graph_LBL_ACHART_2" localSheetId="13" hidden="1">[24]graf2!$D$10:$L$10</definedName>
    <definedName name="_8__123Graph_LBL_ACHART_2" hidden="1">[25]graf2!$D$10:$L$10</definedName>
    <definedName name="_8_GD_PER_TW" localSheetId="6">#REF!</definedName>
    <definedName name="_8_GD_PER_TW" localSheetId="11">#REF!</definedName>
    <definedName name="_8_GD_PER_TW" localSheetId="9">#REF!</definedName>
    <definedName name="_8_GD_PER_TW" localSheetId="7">#REF!</definedName>
    <definedName name="_8_GD_PER_TW" localSheetId="5">#REF!</definedName>
    <definedName name="_8_GD_PER_TW" localSheetId="12">#REF!</definedName>
    <definedName name="_8_GD_PER_TW">#REF!</definedName>
    <definedName name="_8BAHAS_ANGG." localSheetId="6">#REF!</definedName>
    <definedName name="_8BAHAS_ANGG." localSheetId="11">#REF!</definedName>
    <definedName name="_8BAHAS_ANGG." localSheetId="9">#REF!</definedName>
    <definedName name="_8BAHAS_ANGG." localSheetId="7">#REF!</definedName>
    <definedName name="_8BAHAS_ANGG." localSheetId="12">#REF!</definedName>
    <definedName name="_8BAHAS_ANGG.">#REF!</definedName>
    <definedName name="_8FORM_A">#REF!</definedName>
    <definedName name="_8FORM_B" localSheetId="6">#REF!</definedName>
    <definedName name="_8FORM_B" localSheetId="7">#REF!</definedName>
    <definedName name="_8FORM_B" localSheetId="12">#REF!</definedName>
    <definedName name="_8FORM_B">#REF!</definedName>
    <definedName name="_8GD_PER_TW" localSheetId="6">#REF!</definedName>
    <definedName name="_8GD_PER_TW" localSheetId="7">#REF!</definedName>
    <definedName name="_8GD_PER_TW" localSheetId="12">#REF!</definedName>
    <definedName name="_8GD_PER_TW">#REF!</definedName>
    <definedName name="_9">#REF!</definedName>
    <definedName name="_9__123Graph_BCHART_2" hidden="1">[9]graf2!$D$12:$L$12</definedName>
    <definedName name="_9__123Graph_CCHART_2" localSheetId="11" hidden="1">[23]graf2!$D$14:$L$14</definedName>
    <definedName name="_9__123Graph_CCHART_2" localSheetId="9" hidden="1">[23]graf2!$D$14:$L$14</definedName>
    <definedName name="_9__123Graph_CCHART_2" localSheetId="12" hidden="1">[24]graf2!$D$14:$L$14</definedName>
    <definedName name="_9__123Graph_CCHART_2" localSheetId="13" hidden="1">[24]graf2!$D$14:$L$14</definedName>
    <definedName name="_9__123Graph_CCHART_2" hidden="1">[25]graf2!$D$14:$L$14</definedName>
    <definedName name="_9_GH_2_SPINDEL" localSheetId="6">#REF!</definedName>
    <definedName name="_9_GH_2_SPINDEL" localSheetId="11">#REF!</definedName>
    <definedName name="_9_GH_2_SPINDEL" localSheetId="9">#REF!</definedName>
    <definedName name="_9_GH_2_SPINDEL" localSheetId="7">#REF!</definedName>
    <definedName name="_9_GH_2_SPINDEL" localSheetId="5">#REF!</definedName>
    <definedName name="_9_GH_2_SPINDEL" localSheetId="12">#REF!</definedName>
    <definedName name="_9_GH_2_SPINDEL">#REF!</definedName>
    <definedName name="_9FORM_B">#REF!</definedName>
    <definedName name="_9GD_PER_TW" localSheetId="6">#REF!</definedName>
    <definedName name="_9GD_PER_TW" localSheetId="11">#REF!</definedName>
    <definedName name="_9GD_PER_TW" localSheetId="9">#REF!</definedName>
    <definedName name="_9GD_PER_TW" localSheetId="7">#REF!</definedName>
    <definedName name="_9GD_PER_TW" localSheetId="12">#REF!</definedName>
    <definedName name="_9GD_PER_TW">#REF!</definedName>
    <definedName name="_9GH_2_SPINDEL" localSheetId="6">#REF!</definedName>
    <definedName name="_9GH_2_SPINDEL" localSheetId="7">#REF!</definedName>
    <definedName name="_9GH_2_SPINDEL" localSheetId="12">#REF!</definedName>
    <definedName name="_9GH_2_SPINDEL">#REF!</definedName>
    <definedName name="_A" localSheetId="6">#REF!</definedName>
    <definedName name="_A" localSheetId="11">"'file:///E:/Book4.xls'#$aruskas.$#REF!$#REF!:$#REF!$#REF!"</definedName>
    <definedName name="_A" localSheetId="9">"'file:///E:/Book4.xls'#$aruskas.$#REF!$#REF!:$#REF!$#REF!"</definedName>
    <definedName name="_A" localSheetId="7">#REF!</definedName>
    <definedName name="_A" localSheetId="12">#REF!</definedName>
    <definedName name="_A">#REF!</definedName>
    <definedName name="_a_43">"'file:///A:/Documents and Settings/Administrator/My Documents/KEPEGAWAIAN 03.XLS'#$REK_PEG.$#REF!$#REF!"</definedName>
    <definedName name="_a_44">"'file:///A:/Documents and Settings/Administrator/My Documents/KEPEGAWAIAN 03.XLS'#$REK_PEG.$#REF!$#REF!"</definedName>
    <definedName name="_a_45">"'file:///A:/Documents and Settings/Administrator/My Documents/KEPEGAWAIAN 03.XLS'#$REK_PEG.$#REF!$#REF!"</definedName>
    <definedName name="_a_46">"'file:///A:/Documents and Settings/Administrator/My Documents/KEPEGAWAIAN 03.XLS'#$REK_PEG.$#REF!$#REF!"</definedName>
    <definedName name="_a_47">"'file:///A:/Documents and Settings/Administrator/My Documents/KEPEGAWAIAN 03.XLS'#$REK_PEG.$#REF!$#REF!"</definedName>
    <definedName name="_a_49">"'file:///A:/Documents and Settings/Administrator/My Documents/KEPEGAWAIAN 03.XLS'#$REK_PEG.$#REF!$#REF!"</definedName>
    <definedName name="_a_50">"'file:///A:/Documents and Settings/Administrator/My Documents/KEPEGAWAIAN 03.XLS'#$REK_PEG.$#REF!$#REF!"</definedName>
    <definedName name="_add55" localSheetId="6">#REF!</definedName>
    <definedName name="_add55" localSheetId="7">#REF!</definedName>
    <definedName name="_add55" localSheetId="12">#REF!</definedName>
    <definedName name="_add55">#REF!</definedName>
    <definedName name="_B" localSheetId="6">#REF!</definedName>
    <definedName name="_B" localSheetId="11">#REF!</definedName>
    <definedName name="_B" localSheetId="9">#REF!</definedName>
    <definedName name="_B" localSheetId="7">#REF!</definedName>
    <definedName name="_B" localSheetId="12">#REF!</definedName>
    <definedName name="_B">#REF!</definedName>
    <definedName name="_b_43">"$#REF!.$A$201"</definedName>
    <definedName name="_b_44">"$#REF!.$A$201"</definedName>
    <definedName name="_b_45">"$#REF!.$A$201"</definedName>
    <definedName name="_b_46">"$#REF!.$A$201"</definedName>
    <definedName name="_b_47">"$#REF!.$A$201"</definedName>
    <definedName name="_b_49">"$#REF!.$A$201"</definedName>
    <definedName name="_b_50">"$#REF!.$A$201"</definedName>
    <definedName name="_bap22" localSheetId="6">#REF!</definedName>
    <definedName name="_bap22" localSheetId="7">#REF!</definedName>
    <definedName name="_bap22" localSheetId="12">#REF!</definedName>
    <definedName name="_bap22">#REF!</definedName>
    <definedName name="_bap23" localSheetId="6">#REF!</definedName>
    <definedName name="_bap23" localSheetId="7">#REF!</definedName>
    <definedName name="_bap23" localSheetId="12">#REF!</definedName>
    <definedName name="_bap23">#REF!</definedName>
    <definedName name="_bap24" localSheetId="6">#REF!</definedName>
    <definedName name="_bap24" localSheetId="7">#REF!</definedName>
    <definedName name="_bap24" localSheetId="12">#REF!</definedName>
    <definedName name="_bap24">#REF!</definedName>
    <definedName name="_bap25" localSheetId="6">#REF!</definedName>
    <definedName name="_bap25" localSheetId="7">#REF!</definedName>
    <definedName name="_bap25" localSheetId="12">#REF!</definedName>
    <definedName name="_bap25">#REF!</definedName>
    <definedName name="_bap26" localSheetId="6">#REF!</definedName>
    <definedName name="_bap26" localSheetId="7">#REF!</definedName>
    <definedName name="_bap26" localSheetId="12">#REF!</definedName>
    <definedName name="_bap26">#REF!</definedName>
    <definedName name="_bap27" localSheetId="6">#REF!</definedName>
    <definedName name="_bap27" localSheetId="7">#REF!</definedName>
    <definedName name="_bap27" localSheetId="12">#REF!</definedName>
    <definedName name="_bap27">#REF!</definedName>
    <definedName name="_bap28" localSheetId="6">#REF!</definedName>
    <definedName name="_bap28" localSheetId="7">#REF!</definedName>
    <definedName name="_bap28" localSheetId="12">#REF!</definedName>
    <definedName name="_bap28">#REF!</definedName>
    <definedName name="_bap29" localSheetId="6">#REF!</definedName>
    <definedName name="_bap29" localSheetId="7">#REF!</definedName>
    <definedName name="_bap29" localSheetId="12">#REF!</definedName>
    <definedName name="_bap29">#REF!</definedName>
    <definedName name="_bap30" localSheetId="6">#REF!</definedName>
    <definedName name="_bap30" localSheetId="7">#REF!</definedName>
    <definedName name="_bap30" localSheetId="12">#REF!</definedName>
    <definedName name="_bap30">#REF!</definedName>
    <definedName name="_bap31" localSheetId="6">#REF!</definedName>
    <definedName name="_bap31" localSheetId="7">#REF!</definedName>
    <definedName name="_bap31" localSheetId="12">#REF!</definedName>
    <definedName name="_bap31">#REF!</definedName>
    <definedName name="_bap32" localSheetId="6">#REF!</definedName>
    <definedName name="_bap32" localSheetId="7">#REF!</definedName>
    <definedName name="_bap32" localSheetId="12">#REF!</definedName>
    <definedName name="_bap32">#REF!</definedName>
    <definedName name="_bap33" localSheetId="6">#REF!</definedName>
    <definedName name="_bap33" localSheetId="7">#REF!</definedName>
    <definedName name="_bap33" localSheetId="12">#REF!</definedName>
    <definedName name="_bap33">#REF!</definedName>
    <definedName name="_bap34" localSheetId="6">#REF!</definedName>
    <definedName name="_bap34" localSheetId="7">#REF!</definedName>
    <definedName name="_bap34" localSheetId="12">#REF!</definedName>
    <definedName name="_bap34">#REF!</definedName>
    <definedName name="_bap35" localSheetId="6">#REF!</definedName>
    <definedName name="_bap35" localSheetId="7">#REF!</definedName>
    <definedName name="_bap35" localSheetId="12">#REF!</definedName>
    <definedName name="_bap35">#REF!</definedName>
    <definedName name="_bap36" localSheetId="6">#REF!</definedName>
    <definedName name="_bap36" localSheetId="7">#REF!</definedName>
    <definedName name="_bap36" localSheetId="12">#REF!</definedName>
    <definedName name="_bap36">#REF!</definedName>
    <definedName name="_bap37" localSheetId="6">#REF!</definedName>
    <definedName name="_bap37" localSheetId="7">#REF!</definedName>
    <definedName name="_bap37" localSheetId="12">#REF!</definedName>
    <definedName name="_bap37">#REF!</definedName>
    <definedName name="_bap38" localSheetId="6">#REF!</definedName>
    <definedName name="_bap38" localSheetId="7">#REF!</definedName>
    <definedName name="_bap38" localSheetId="12">#REF!</definedName>
    <definedName name="_bap38">#REF!</definedName>
    <definedName name="_bap39" localSheetId="6">#REF!</definedName>
    <definedName name="_bap39" localSheetId="7">#REF!</definedName>
    <definedName name="_bap39" localSheetId="12">#REF!</definedName>
    <definedName name="_bap39">#REF!</definedName>
    <definedName name="_bap399" localSheetId="6">#REF!</definedName>
    <definedName name="_bap399" localSheetId="7">#REF!</definedName>
    <definedName name="_bap399" localSheetId="12">#REF!</definedName>
    <definedName name="_bap399">#REF!</definedName>
    <definedName name="_bap40" localSheetId="6">#REF!</definedName>
    <definedName name="_bap40" localSheetId="7">#REF!</definedName>
    <definedName name="_bap40" localSheetId="12">#REF!</definedName>
    <definedName name="_bap40">#REF!</definedName>
    <definedName name="_bap41" localSheetId="6">#REF!</definedName>
    <definedName name="_bap41" localSheetId="7">#REF!</definedName>
    <definedName name="_bap41" localSheetId="12">#REF!</definedName>
    <definedName name="_bap41">#REF!</definedName>
    <definedName name="_bap42" localSheetId="6">#REF!</definedName>
    <definedName name="_bap42" localSheetId="7">#REF!</definedName>
    <definedName name="_bap42" localSheetId="12">#REF!</definedName>
    <definedName name="_bap42">#REF!</definedName>
    <definedName name="_BAT48100">'[18]HARGA SATUAN'!$B$13</definedName>
    <definedName name="_BIM1" localSheetId="6">[8]prod03!#REF!</definedName>
    <definedName name="_BIM1" localSheetId="7">[8]prod03!#REF!</definedName>
    <definedName name="_BIM1" localSheetId="12">[8]prod03!#REF!</definedName>
    <definedName name="_BIM1">[8]prod03!#REF!</definedName>
    <definedName name="_c">"$#REF!.$A$199"</definedName>
    <definedName name="_cch1" localSheetId="6">#REF!</definedName>
    <definedName name="_cch1" localSheetId="7">#REF!</definedName>
    <definedName name="_cch1" localSheetId="5">#REF!</definedName>
    <definedName name="_cch1" localSheetId="12">#REF!</definedName>
    <definedName name="_cch1">#REF!</definedName>
    <definedName name="_d">"$#REF!.$A$201"</definedName>
    <definedName name="_DAF1" localSheetId="6">#REF!</definedName>
    <definedName name="_DAF1" localSheetId="11">#REF!</definedName>
    <definedName name="_DAF1" localSheetId="9">#REF!</definedName>
    <definedName name="_DAF1" localSheetId="7">#REF!</definedName>
    <definedName name="_DAF1" localSheetId="12">#REF!</definedName>
    <definedName name="_DAF1">#REF!</definedName>
    <definedName name="_DAF11" localSheetId="6">#REF!</definedName>
    <definedName name="_DAF11" localSheetId="11">#REF!</definedName>
    <definedName name="_DAF11" localSheetId="9">#REF!</definedName>
    <definedName name="_DAF11" localSheetId="7">#REF!</definedName>
    <definedName name="_DAF11" localSheetId="12">#REF!</definedName>
    <definedName name="_DAF11">#REF!</definedName>
    <definedName name="_DAF12" localSheetId="6">#REF!</definedName>
    <definedName name="_DAF12" localSheetId="11">#REF!</definedName>
    <definedName name="_DAF12" localSheetId="9">#REF!</definedName>
    <definedName name="_DAF12" localSheetId="7">#REF!</definedName>
    <definedName name="_DAF12" localSheetId="12">#REF!</definedName>
    <definedName name="_DAF12">#REF!</definedName>
    <definedName name="_DAF13" localSheetId="6">#REF!</definedName>
    <definedName name="_DAF13" localSheetId="7">#REF!</definedName>
    <definedName name="_DAF13" localSheetId="12">#REF!</definedName>
    <definedName name="_DAF13">#REF!</definedName>
    <definedName name="_daf133" localSheetId="6">#REF!</definedName>
    <definedName name="_daf133" localSheetId="7">#REF!</definedName>
    <definedName name="_daf133" localSheetId="12">#REF!</definedName>
    <definedName name="_daf133">#REF!</definedName>
    <definedName name="_DAF14" localSheetId="6">#REF!</definedName>
    <definedName name="_DAF14" localSheetId="7">#REF!</definedName>
    <definedName name="_DAF14" localSheetId="12">#REF!</definedName>
    <definedName name="_DAF14">#REF!</definedName>
    <definedName name="_DAF15" localSheetId="6">#REF!</definedName>
    <definedName name="_DAF15" localSheetId="7">#REF!</definedName>
    <definedName name="_DAF15" localSheetId="12">#REF!</definedName>
    <definedName name="_DAF15">#REF!</definedName>
    <definedName name="_DAF16" localSheetId="6">#REF!</definedName>
    <definedName name="_DAF16" localSheetId="7">#REF!</definedName>
    <definedName name="_DAF16" localSheetId="12">#REF!</definedName>
    <definedName name="_DAF16">#REF!</definedName>
    <definedName name="_DAF17" localSheetId="6">#REF!</definedName>
    <definedName name="_DAF17" localSheetId="7">#REF!</definedName>
    <definedName name="_DAF17" localSheetId="12">#REF!</definedName>
    <definedName name="_DAF17">#REF!</definedName>
    <definedName name="_DAF2" localSheetId="6">#REF!</definedName>
    <definedName name="_DAF2" localSheetId="7">#REF!</definedName>
    <definedName name="_DAF2" localSheetId="12">#REF!</definedName>
    <definedName name="_DAF2">#REF!</definedName>
    <definedName name="_DAF3" localSheetId="6">#REF!</definedName>
    <definedName name="_DAF3" localSheetId="7">#REF!</definedName>
    <definedName name="_DAF3" localSheetId="12">#REF!</definedName>
    <definedName name="_DAF3">#REF!</definedName>
    <definedName name="_DEN1" localSheetId="6">[8]prod03!#REF!</definedName>
    <definedName name="_DEN1" localSheetId="7">[8]prod03!#REF!</definedName>
    <definedName name="_DEN1" localSheetId="12">[8]prod03!#REF!</definedName>
    <definedName name="_DEN1" localSheetId="13">[8]prod03!#REF!</definedName>
    <definedName name="_DEN1">[8]prod03!#REF!</definedName>
    <definedName name="_DIL1" localSheetId="6">[8]prod03!#REF!</definedName>
    <definedName name="_DIL1" localSheetId="7">[8]prod03!#REF!</definedName>
    <definedName name="_DIL1" localSheetId="12">[8]prod03!#REF!</definedName>
    <definedName name="_DIL1" localSheetId="13">[8]prod03!#REF!</definedName>
    <definedName name="_DIL1">[8]prod03!#REF!</definedName>
    <definedName name="_Dist_Bin" localSheetId="11" hidden="1">#REF!</definedName>
    <definedName name="_Dist_Bin" localSheetId="9" hidden="1">#REF!</definedName>
    <definedName name="_Dist_Bin" hidden="1">#REF!</definedName>
    <definedName name="_Dist_Values" localSheetId="11" hidden="1">#REF!</definedName>
    <definedName name="_Dist_Values" localSheetId="9" hidden="1">#REF!</definedName>
    <definedName name="_Dist_Values" hidden="1">#REF!</definedName>
    <definedName name="_END1" localSheetId="6">[8]prod03!#REF!</definedName>
    <definedName name="_END1" localSheetId="7">[8]prod03!#REF!</definedName>
    <definedName name="_END1" localSheetId="12">[8]prod03!#REF!</definedName>
    <definedName name="_END1" localSheetId="13">[8]prod03!#REF!</definedName>
    <definedName name="_END1">[8]prod03!#REF!</definedName>
    <definedName name="_ERR1" localSheetId="11" hidden="1">{#N/A,#N/A,FALSE,"M.42"}</definedName>
    <definedName name="_ERR1" localSheetId="9" hidden="1">{#N/A,#N/A,FALSE,"M.42"}</definedName>
    <definedName name="_ERR1" hidden="1">{#N/A,#N/A,FALSE,"M.42"}</definedName>
    <definedName name="_ERR2" localSheetId="11" hidden="1">{#N/A,#N/A,FALSE,"M.42"}</definedName>
    <definedName name="_ERR2" localSheetId="9" hidden="1">{#N/A,#N/A,FALSE,"M.42"}</definedName>
    <definedName name="_ERR2" hidden="1">{#N/A,#N/A,FALSE,"M.42"}</definedName>
    <definedName name="_Fill" localSheetId="6" hidden="1">#REF!</definedName>
    <definedName name="_Fill" localSheetId="7" hidden="1">#REF!</definedName>
    <definedName name="_Fill" localSheetId="12" hidden="1">#REF!</definedName>
    <definedName name="_Fill" localSheetId="1" hidden="1">#REF!</definedName>
    <definedName name="_Fill" localSheetId="3" hidden="1">#REF!</definedName>
    <definedName name="_Fill" localSheetId="2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localSheetId="12" hidden="1">#REF!</definedName>
    <definedName name="_Fill1" hidden="1">#REF!</definedName>
    <definedName name="_xlnm._FilterDatabase" localSheetId="0" hidden="1">'HARGA SATUAN'!$A$4:$IU$4</definedName>
    <definedName name="_xlnm._FilterDatabase" localSheetId="10" hidden="1">'RAB Estetika'!$A$11:$X$13</definedName>
    <definedName name="_xlnm._FilterDatabase" localSheetId="8" hidden="1">'RAB Standart'!$A$11:$X$13</definedName>
    <definedName name="_xlnm._FilterDatabase" localSheetId="1" hidden="1">'REKAP MATERIAL'!$B$10:$H$41</definedName>
    <definedName name="_xlnm._FilterDatabase" localSheetId="3" hidden="1">'REKAP MDU'!$B$14:$K$166</definedName>
    <definedName name="_xlnm._FilterDatabase" localSheetId="2" hidden="1">'REKAP TIANG'!$B$14:$K$36</definedName>
    <definedName name="_g">"$#REF!.$A$359:$A$362"</definedName>
    <definedName name="_gmb1" localSheetId="6">#REF!</definedName>
    <definedName name="_gmb1" localSheetId="7">#REF!</definedName>
    <definedName name="_gmb1" localSheetId="5">#REF!</definedName>
    <definedName name="_gmb1" localSheetId="12">#REF!</definedName>
    <definedName name="_gmb1">#REF!</definedName>
    <definedName name="_hal1" localSheetId="11">#REF!</definedName>
    <definedName name="_hal1" localSheetId="9">#REF!</definedName>
    <definedName name="_hal1">#REF!</definedName>
    <definedName name="_hal2" localSheetId="11">#REF!</definedName>
    <definedName name="_hal2" localSheetId="9">#REF!</definedName>
    <definedName name="_hal2">#REF!</definedName>
    <definedName name="_hal3" localSheetId="11">#REF!</definedName>
    <definedName name="_hal3" localSheetId="9">#REF!</definedName>
    <definedName name="_hal3">#REF!</definedName>
    <definedName name="_hal4">#REF!</definedName>
    <definedName name="_hal5">#REF!</definedName>
    <definedName name="_hal6">#REF!</definedName>
    <definedName name="_HOME_">#N/A</definedName>
    <definedName name="_ID3" localSheetId="11" hidden="1">{#N/A,#N/A,FALSE,"M.33"}</definedName>
    <definedName name="_ID3" localSheetId="9" hidden="1">{#N/A,#N/A,FALSE,"M.33"}</definedName>
    <definedName name="_ID3" hidden="1">{#N/A,#N/A,FALSE,"M.33"}</definedName>
    <definedName name="_ID4" localSheetId="11" hidden="1">{#N/A,#N/A,FALSE,"M.43"}</definedName>
    <definedName name="_ID4" localSheetId="9" hidden="1">{#N/A,#N/A,FALSE,"M.43"}</definedName>
    <definedName name="_ID4" hidden="1">{#N/A,#N/A,FALSE,"M.43"}</definedName>
    <definedName name="_isi" localSheetId="6" hidden="1">#REF!</definedName>
    <definedName name="_isi" localSheetId="11" hidden="1">#REF!</definedName>
    <definedName name="_isi" localSheetId="9" hidden="1">#REF!</definedName>
    <definedName name="_isi" localSheetId="7" hidden="1">#REF!</definedName>
    <definedName name="_isi" localSheetId="12" hidden="1">#REF!</definedName>
    <definedName name="_isi" localSheetId="1" hidden="1">#REF!</definedName>
    <definedName name="_isi" hidden="1">#REF!</definedName>
    <definedName name="_j">"$#REF!.$A$141"</definedName>
    <definedName name="_JBN3" localSheetId="11" hidden="1">{#N/A,#N/A,FALSE,"M.32"}</definedName>
    <definedName name="_JBN3" localSheetId="9" hidden="1">{#N/A,#N/A,FALSE,"M.32"}</definedName>
    <definedName name="_JBN3" hidden="1">{#N/A,#N/A,FALSE,"M.32"}</definedName>
    <definedName name="_Jh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Jh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_kb1">[19]ca!#REF!</definedName>
    <definedName name="_kb2">[19]ca!#REF!</definedName>
    <definedName name="_ke2" localSheetId="6" hidden="1">#REF!</definedName>
    <definedName name="_ke2" localSheetId="11" hidden="1">#REF!</definedName>
    <definedName name="_ke2" localSheetId="9" hidden="1">#REF!</definedName>
    <definedName name="_ke2" localSheetId="7" hidden="1">#REF!</definedName>
    <definedName name="_ke2" localSheetId="12" hidden="1">#REF!</definedName>
    <definedName name="_ke2" localSheetId="1" hidden="1">#REF!</definedName>
    <definedName name="_ke2" localSheetId="3" hidden="1">#REF!</definedName>
    <definedName name="_ke2" localSheetId="2" hidden="1">#REF!</definedName>
    <definedName name="_ke2" hidden="1">#REF!</definedName>
    <definedName name="_Key1" localSheetId="6" hidden="1">#REF!</definedName>
    <definedName name="_Key1" localSheetId="7" hidden="1">#REF!</definedName>
    <definedName name="_Key1" localSheetId="12" hidden="1">#REF!</definedName>
    <definedName name="_Key1" localSheetId="1" hidden="1">#REF!</definedName>
    <definedName name="_Key1" localSheetId="3" hidden="1">#REF!</definedName>
    <definedName name="_Key1" localSheetId="2" hidden="1">#REF!</definedName>
    <definedName name="_Key1" hidden="1">#REF!</definedName>
    <definedName name="_Key2" localSheetId="6" hidden="1">#REF!</definedName>
    <definedName name="_Key2" localSheetId="7" hidden="1">#REF!</definedName>
    <definedName name="_Key2" localSheetId="12" hidden="1">#REF!</definedName>
    <definedName name="_Key2" localSheetId="1" hidden="1">#REF!</definedName>
    <definedName name="_Key2" localSheetId="3" hidden="1">#REF!</definedName>
    <definedName name="_Key2" localSheetId="2" hidden="1">#REF!</definedName>
    <definedName name="_Key2" hidden="1">#REF!</definedName>
    <definedName name="_kl09" localSheetId="11" hidden="1">{#N/A,#N/A,FALSE,"M.01"}</definedName>
    <definedName name="_kl09" localSheetId="9" hidden="1">{#N/A,#N/A,FALSE,"M.01"}</definedName>
    <definedName name="_kl09" hidden="1">{#N/A,#N/A,FALSE,"M.01"}</definedName>
    <definedName name="_kp1">[19]ca!#REF!</definedName>
    <definedName name="_Kunci2" localSheetId="6" hidden="1">#REF!</definedName>
    <definedName name="_Kunci2" localSheetId="11" hidden="1">#REF!</definedName>
    <definedName name="_Kunci2" localSheetId="9" hidden="1">#REF!</definedName>
    <definedName name="_Kunci2" localSheetId="7" hidden="1">#REF!</definedName>
    <definedName name="_Kunci2" localSheetId="12" hidden="1">#REF!</definedName>
    <definedName name="_Kunci2" localSheetId="1" hidden="1">#REF!</definedName>
    <definedName name="_Kunci2" localSheetId="3" hidden="1">#REF!</definedName>
    <definedName name="_Kunci2" localSheetId="2" hidden="1">#REF!</definedName>
    <definedName name="_Kunci2" hidden="1">#REF!</definedName>
    <definedName name="_KUP1" localSheetId="6">[8]prod03!#REF!</definedName>
    <definedName name="_KUP1" localSheetId="7">[8]prod03!#REF!</definedName>
    <definedName name="_KUP1" localSheetId="12">[8]prod03!#REF!</definedName>
    <definedName name="_KUP1">[8]prod03!#REF!</definedName>
    <definedName name="_la150">'[18]HARGA SATUAN'!$B$25</definedName>
    <definedName name="_LinkPic_148B9ED1F0E34034A77CBB6312C3737E" localSheetId="11">#REF!</definedName>
    <definedName name="_LinkPic_148B9ED1F0E34034A77CBB6312C3737E" localSheetId="9">#REF!</definedName>
    <definedName name="_LinkPic_148B9ED1F0E34034A77CBB6312C3737E">#REF!</definedName>
    <definedName name="_LinkPic_3BD6DC9EA1244135BB44D10D9B947A20" localSheetId="11">#REF!</definedName>
    <definedName name="_LinkPic_3BD6DC9EA1244135BB44D10D9B947A20" localSheetId="9">#REF!</definedName>
    <definedName name="_LinkPic_3BD6DC9EA1244135BB44D10D9B947A20">#REF!</definedName>
    <definedName name="_LinkPic_450384875BDD4637926F9BC2A5B87B18" localSheetId="11">#REF!</definedName>
    <definedName name="_LinkPic_450384875BDD4637926F9BC2A5B87B18" localSheetId="9">#REF!</definedName>
    <definedName name="_LinkPic_450384875BDD4637926F9BC2A5B87B18">#REF!</definedName>
    <definedName name="_LinkPic_5D9A26180F9345689881A3AD580D3F7A">'[27]Assumptions (2)'!$B$3:$H$39</definedName>
    <definedName name="_LinkPic_DC9E3C4193F340C38D569535AFB3BB77">'[27]Assumptions (2)'!$B$41:$H$81</definedName>
    <definedName name="_LinkPic_E9349935B30E48F09406EDCF5D273022" localSheetId="11">#REF!</definedName>
    <definedName name="_LinkPic_E9349935B30E48F09406EDCF5D273022" localSheetId="9">#REF!</definedName>
    <definedName name="_LinkPic_E9349935B30E48F09406EDCF5D273022">#REF!</definedName>
    <definedName name="_LinkPic_F2A3E2A02A344C94935E694361951F2D" localSheetId="11">#REF!</definedName>
    <definedName name="_LinkPic_F2A3E2A02A344C94935E694361951F2D" localSheetId="9">#REF!</definedName>
    <definedName name="_LinkPic_F2A3E2A02A344C94935E694361951F2D">#REF!</definedName>
    <definedName name="_LinkPic_F92207FEB2A6436FA348F7B54826350A" localSheetId="11">#REF!</definedName>
    <definedName name="_LinkPic_F92207FEB2A6436FA348F7B54826350A" localSheetId="9">#REF!</definedName>
    <definedName name="_LinkPic_F92207FEB2A6436FA348F7B54826350A">#REF!</definedName>
    <definedName name="_LinkPic_FD057638FD704751A8053D1BA1E0275E">#REF!</definedName>
    <definedName name="_LinkPic_FF645AB2FF2843DCB43AEDF9934790E6">#REF!</definedName>
    <definedName name="_LP2">#N/A</definedName>
    <definedName name="_MAT1" localSheetId="6">[8]prod03!#REF!</definedName>
    <definedName name="_MAT1" localSheetId="7">[8]prod03!#REF!</definedName>
    <definedName name="_MAT1" localSheetId="12">[8]prod03!#REF!</definedName>
    <definedName name="_MAT1">[8]prod03!#REF!</definedName>
    <definedName name="_mat2" localSheetId="6">#REF!</definedName>
    <definedName name="_mat2" localSheetId="7">#REF!</definedName>
    <definedName name="_mat2" localSheetId="5">#REF!</definedName>
    <definedName name="_mat2" localSheetId="12">#REF!</definedName>
    <definedName name="_mat2">#REF!</definedName>
    <definedName name="_MEI92" localSheetId="6">#REF!</definedName>
    <definedName name="_MEI92" localSheetId="11">#REF!</definedName>
    <definedName name="_MEI92" localSheetId="9">#REF!</definedName>
    <definedName name="_MEI92" localSheetId="7">#REF!</definedName>
    <definedName name="_MEI92" localSheetId="12">#REF!</definedName>
    <definedName name="_MEI92">#REF!</definedName>
    <definedName name="_mp3" localSheetId="11" hidden="1">{#N/A,#N/A,FALSE,"M.42"}</definedName>
    <definedName name="_mp3" localSheetId="9" hidden="1">{#N/A,#N/A,FALSE,"M.42"}</definedName>
    <definedName name="_mp3" hidden="1">{#N/A,#N/A,FALSE,"M.42"}</definedName>
    <definedName name="_no23" localSheetId="6">#REF!</definedName>
    <definedName name="_no23" localSheetId="7">#REF!</definedName>
    <definedName name="_no23" localSheetId="12">#REF!</definedName>
    <definedName name="_no23">#REF!</definedName>
    <definedName name="_no24" localSheetId="6">#REF!</definedName>
    <definedName name="_no24" localSheetId="7">#REF!</definedName>
    <definedName name="_no24" localSheetId="12">#REF!</definedName>
    <definedName name="_no24">#REF!</definedName>
    <definedName name="_NOP92">#N/A</definedName>
    <definedName name="_npv1">#REF!</definedName>
    <definedName name="_npv2">#REF!</definedName>
    <definedName name="_OKT92">#N/A</definedName>
    <definedName name="_Order1" hidden="1">255</definedName>
    <definedName name="_Order2" hidden="1">255</definedName>
    <definedName name="_P" localSheetId="6">#REF!</definedName>
    <definedName name="_P" localSheetId="11">#REF!</definedName>
    <definedName name="_P" localSheetId="9">#REF!</definedName>
    <definedName name="_P" localSheetId="7">#REF!</definedName>
    <definedName name="_P" localSheetId="12">#REF!</definedName>
    <definedName name="_P">#REF!</definedName>
    <definedName name="_p_43">"'file:///A:/Documents and Settings/Administrator/My Documents/KEPEGAWAIAN 03.XLS'#$REK_PEG.$#REF!$#REF!"</definedName>
    <definedName name="_p_44">"'file:///A:/Documents and Settings/Administrator/My Documents/KEPEGAWAIAN 03.XLS'#$REK_PEG.$#REF!$#REF!"</definedName>
    <definedName name="_p_45">"'file:///A:/Documents and Settings/Administrator/My Documents/KEPEGAWAIAN 03.XLS'#$REK_PEG.$#REF!$#REF!"</definedName>
    <definedName name="_p_46">"'file:///A:/Documents and Settings/Administrator/My Documents/KEPEGAWAIAN 03.XLS'#$REK_PEG.$#REF!$#REF!"</definedName>
    <definedName name="_p_47">"'file:///A:/Documents and Settings/Administrator/My Documents/KEPEGAWAIAN 03.XLS'#$REK_PEG.$#REF!$#REF!"</definedName>
    <definedName name="_p_49">"'file:///A:/Documents and Settings/Administrator/My Documents/KEPEGAWAIAN 03.XLS'#$REK_PEG.$#REF!$#REF!"</definedName>
    <definedName name="_p_50">"'file:///A:/Documents and Settings/Administrator/My Documents/KEPEGAWAIAN 03.XLS'#$REK_PEG.$#REF!$#REF!"</definedName>
    <definedName name="_pmt7040">'[18]HARGA SATUAN'!$B$8</definedName>
    <definedName name="_pot22" localSheetId="6">#REF!</definedName>
    <definedName name="_pot22" localSheetId="7">#REF!</definedName>
    <definedName name="_pot22" localSheetId="12">#REF!</definedName>
    <definedName name="_pot22">#REF!</definedName>
    <definedName name="_pot23" localSheetId="6">#REF!</definedName>
    <definedName name="_pot23" localSheetId="7">#REF!</definedName>
    <definedName name="_pot23" localSheetId="12">#REF!</definedName>
    <definedName name="_pot23">#REF!</definedName>
    <definedName name="_pot24" localSheetId="6">#REF!</definedName>
    <definedName name="_pot24" localSheetId="7">#REF!</definedName>
    <definedName name="_pot24" localSheetId="12">#REF!</definedName>
    <definedName name="_pot24">#REF!</definedName>
    <definedName name="_pot25" localSheetId="6">#REF!</definedName>
    <definedName name="_pot25" localSheetId="7">#REF!</definedName>
    <definedName name="_pot25" localSheetId="12">#REF!</definedName>
    <definedName name="_pot25">#REF!</definedName>
    <definedName name="_pot26" localSheetId="6">#REF!</definedName>
    <definedName name="_pot26" localSheetId="7">#REF!</definedName>
    <definedName name="_pot26" localSheetId="12">#REF!</definedName>
    <definedName name="_pot26">#REF!</definedName>
    <definedName name="_pot27" localSheetId="6">#REF!</definedName>
    <definedName name="_pot27" localSheetId="7">#REF!</definedName>
    <definedName name="_pot27" localSheetId="12">#REF!</definedName>
    <definedName name="_pot27">#REF!</definedName>
    <definedName name="_pot28" localSheetId="6">#REF!</definedName>
    <definedName name="_pot28" localSheetId="7">#REF!</definedName>
    <definedName name="_pot28" localSheetId="12">#REF!</definedName>
    <definedName name="_pot28">#REF!</definedName>
    <definedName name="_pot29" localSheetId="6">#REF!</definedName>
    <definedName name="_pot29" localSheetId="7">#REF!</definedName>
    <definedName name="_pot29" localSheetId="12">#REF!</definedName>
    <definedName name="_pot29">#REF!</definedName>
    <definedName name="_pot30" localSheetId="6">#REF!</definedName>
    <definedName name="_pot30" localSheetId="7">#REF!</definedName>
    <definedName name="_pot30" localSheetId="12">#REF!</definedName>
    <definedName name="_pot30">#REF!</definedName>
    <definedName name="_pot31" localSheetId="6">#REF!</definedName>
    <definedName name="_pot31" localSheetId="7">#REF!</definedName>
    <definedName name="_pot31" localSheetId="12">#REF!</definedName>
    <definedName name="_pot31">#REF!</definedName>
    <definedName name="_pot32" localSheetId="6">#REF!</definedName>
    <definedName name="_pot32" localSheetId="7">#REF!</definedName>
    <definedName name="_pot32" localSheetId="12">#REF!</definedName>
    <definedName name="_pot32">#REF!</definedName>
    <definedName name="_pot322" localSheetId="6">#REF!</definedName>
    <definedName name="_pot322" localSheetId="7">#REF!</definedName>
    <definedName name="_pot322" localSheetId="12">#REF!</definedName>
    <definedName name="_pot322">#REF!</definedName>
    <definedName name="_pot33" localSheetId="6">#REF!</definedName>
    <definedName name="_pot33" localSheetId="7">#REF!</definedName>
    <definedName name="_pot33" localSheetId="12">#REF!</definedName>
    <definedName name="_pot33">#REF!</definedName>
    <definedName name="_pot34" localSheetId="6">#REF!</definedName>
    <definedName name="_pot34" localSheetId="7">#REF!</definedName>
    <definedName name="_pot34" localSheetId="12">#REF!</definedName>
    <definedName name="_pot34">#REF!</definedName>
    <definedName name="_PP">#N/A</definedName>
    <definedName name="_PRSB_A11..B_O1" localSheetId="6">#REF!</definedName>
    <definedName name="_PRSB_A11..B_O1" localSheetId="11">#REF!</definedName>
    <definedName name="_PRSB_A11..B_O1" localSheetId="9">#REF!</definedName>
    <definedName name="_PRSB_A11..B_O1" localSheetId="7">#REF!</definedName>
    <definedName name="_PRSB_A11..B_O1" localSheetId="12">#REF!</definedName>
    <definedName name="_PRSB_A11..B_O1">#REF!</definedName>
    <definedName name="_PRSS1..AD1683_" localSheetId="6">#REF!</definedName>
    <definedName name="_PRSS1..AD1683_" localSheetId="11">#REF!</definedName>
    <definedName name="_PRSS1..AD1683_" localSheetId="9">#REF!</definedName>
    <definedName name="_PRSS1..AD1683_" localSheetId="7">#REF!</definedName>
    <definedName name="_PRSS1..AD1683_" localSheetId="12">#REF!</definedName>
    <definedName name="_PRSS1..AD1683_">#REF!</definedName>
    <definedName name="_R" localSheetId="6">#REF!</definedName>
    <definedName name="_R" localSheetId="11">#REF!</definedName>
    <definedName name="_R" localSheetId="9">#REF!</definedName>
    <definedName name="_R" localSheetId="7">#REF!</definedName>
    <definedName name="_R" localSheetId="12">#REF!</definedName>
    <definedName name="_R">#REF!</definedName>
    <definedName name="_R200000">#REF!</definedName>
    <definedName name="_R99999">#REF!</definedName>
    <definedName name="_rab1">#REF!</definedName>
    <definedName name="_rab2">#REF!</definedName>
    <definedName name="_Regression_Int">1</definedName>
    <definedName name="_RIGHT_">#N/A</definedName>
    <definedName name="_RIGHT__XG\K_">#N/A</definedName>
    <definedName name="_RIP2" localSheetId="11" hidden="1">{#N/A,#N/A,FALSE,"M.01"}</definedName>
    <definedName name="_RIP2" localSheetId="9" hidden="1">{#N/A,#N/A,FALSE,"M.01"}</definedName>
    <definedName name="_RIP2" hidden="1">{#N/A,#N/A,FALSE,"M.01"}</definedName>
    <definedName name="_RIP3" localSheetId="11" hidden="1">{#N/A,#N/A,FALSE,"M.41"}</definedName>
    <definedName name="_RIP3" localSheetId="9" hidden="1">{#N/A,#N/A,FALSE,"M.41"}</definedName>
    <definedName name="_RIP3" hidden="1">{#N/A,#N/A,FALSE,"M.41"}</definedName>
    <definedName name="_S" localSheetId="6">#REF!</definedName>
    <definedName name="_S" localSheetId="11">#REF!</definedName>
    <definedName name="_S" localSheetId="9">#REF!</definedName>
    <definedName name="_S" localSheetId="7">#REF!</definedName>
    <definedName name="_S" localSheetId="12">#REF!</definedName>
    <definedName name="_S">#REF!</definedName>
    <definedName name="_sem1" localSheetId="11">#REF!</definedName>
    <definedName name="_sem1" localSheetId="9">#REF!</definedName>
    <definedName name="_sem1">#REF!</definedName>
    <definedName name="_SEP92">#N/A</definedName>
    <definedName name="_SIN1" localSheetId="6">[8]prod03!#REF!</definedName>
    <definedName name="_SIN1" localSheetId="7">[8]prod03!#REF!</definedName>
    <definedName name="_SIN1" localSheetId="12">[8]prod03!#REF!</definedName>
    <definedName name="_SIN1">[8]prod03!#REF!</definedName>
    <definedName name="_SLA2009" localSheetId="11" hidden="1">{#N/A,#N/A,FALSE,"M.32"}</definedName>
    <definedName name="_SLA2009" localSheetId="9" hidden="1">{#N/A,#N/A,FALSE,"M.32"}</definedName>
    <definedName name="_SLA2009" hidden="1">{#N/A,#N/A,FALSE,"M.32"}</definedName>
    <definedName name="_sm1">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localSheetId="12" hidden="1">#REF!</definedName>
    <definedName name="_SMSJM" hidden="1">#REF!</definedName>
    <definedName name="_Sort" localSheetId="6" hidden="1">#REF!</definedName>
    <definedName name="_Sort" localSheetId="7" hidden="1">#REF!</definedName>
    <definedName name="_Sort" localSheetId="12" hidden="1">#REF!</definedName>
    <definedName name="_Sort" localSheetId="1" hidden="1">#REF!</definedName>
    <definedName name="_Sort" localSheetId="3" hidden="1">#REF!</definedName>
    <definedName name="_Sort" localSheetId="2" hidden="1">#REF!</definedName>
    <definedName name="_Sort" hidden="1">#REF!</definedName>
    <definedName name="_Sortir" localSheetId="6" hidden="1">#REF!</definedName>
    <definedName name="_Sortir" localSheetId="7" hidden="1">#REF!</definedName>
    <definedName name="_Sortir" localSheetId="12" hidden="1">#REF!</definedName>
    <definedName name="_Sortir" localSheetId="1" hidden="1">#REF!</definedName>
    <definedName name="_Sortir" localSheetId="3" hidden="1">#REF!</definedName>
    <definedName name="_Sortir" localSheetId="2" hidden="1">#REF!</definedName>
    <definedName name="_Sortir" hidden="1">#REF!</definedName>
    <definedName name="_srot" localSheetId="6" hidden="1">#REF!</definedName>
    <definedName name="_srot" localSheetId="7" hidden="1">#REF!</definedName>
    <definedName name="_srot" localSheetId="12" hidden="1">#REF!</definedName>
    <definedName name="_srot" localSheetId="1" hidden="1">#REF!</definedName>
    <definedName name="_srot" localSheetId="3" hidden="1">#REF!</definedName>
    <definedName name="_srot" localSheetId="2" hidden="1">#REF!</definedName>
    <definedName name="_srot" hidden="1">#REF!</definedName>
    <definedName name="_SUM1" localSheetId="6">[8]prod03!#REF!</definedName>
    <definedName name="_SUM1" localSheetId="7">[8]prod03!#REF!</definedName>
    <definedName name="_SUM1" localSheetId="12">[8]prod03!#REF!</definedName>
    <definedName name="_SUM1">[8]prod03!#REF!</definedName>
    <definedName name="_Tab1" localSheetId="11">#REF!</definedName>
    <definedName name="_Tab1" localSheetId="9">#REF!</definedName>
    <definedName name="_Tab1">#REF!</definedName>
    <definedName name="_Tab2" localSheetId="11">#REF!</definedName>
    <definedName name="_Tab2" localSheetId="9">#REF!</definedName>
    <definedName name="_Tab2">#REF!</definedName>
    <definedName name="_Tab3" localSheetId="11">#REF!</definedName>
    <definedName name="_Tab3" localSheetId="9">#REF!</definedName>
    <definedName name="_Tab3">#REF!</definedName>
    <definedName name="_TGL1" localSheetId="6">#REF!</definedName>
    <definedName name="_TGL1" localSheetId="7">#REF!</definedName>
    <definedName name="_TGL1" localSheetId="5">#REF!</definedName>
    <definedName name="_TGL1" localSheetId="12">#REF!</definedName>
    <definedName name="_TGL1">#REF!</definedName>
    <definedName name="_TGL2" localSheetId="6">#REF!</definedName>
    <definedName name="_TGL2" localSheetId="7">#REF!</definedName>
    <definedName name="_TGL2" localSheetId="12">#REF!</definedName>
    <definedName name="_TGL2">#REF!</definedName>
    <definedName name="_tgl22" localSheetId="6">#REF!</definedName>
    <definedName name="_tgl22" localSheetId="7">#REF!</definedName>
    <definedName name="_tgl22" localSheetId="12">#REF!</definedName>
    <definedName name="_tgl22">#REF!</definedName>
    <definedName name="_tgl23" localSheetId="6">#REF!</definedName>
    <definedName name="_tgl23" localSheetId="7">#REF!</definedName>
    <definedName name="_tgl23" localSheetId="12">#REF!</definedName>
    <definedName name="_tgl23">#REF!</definedName>
    <definedName name="_tgl24" localSheetId="6">#REF!</definedName>
    <definedName name="_tgl24" localSheetId="7">#REF!</definedName>
    <definedName name="_tgl24" localSheetId="12">#REF!</definedName>
    <definedName name="_tgl24">#REF!</definedName>
    <definedName name="_tgl25" localSheetId="6">#REF!</definedName>
    <definedName name="_tgl25" localSheetId="7">#REF!</definedName>
    <definedName name="_tgl25" localSheetId="12">#REF!</definedName>
    <definedName name="_tgl25">#REF!</definedName>
    <definedName name="_tgl26" localSheetId="6">#REF!</definedName>
    <definedName name="_tgl26" localSheetId="7">#REF!</definedName>
    <definedName name="_tgl26" localSheetId="12">#REF!</definedName>
    <definedName name="_tgl26">#REF!</definedName>
    <definedName name="_tgl27" localSheetId="6">#REF!</definedName>
    <definedName name="_tgl27" localSheetId="7">#REF!</definedName>
    <definedName name="_tgl27" localSheetId="12">#REF!</definedName>
    <definedName name="_tgl27">#REF!</definedName>
    <definedName name="_tgl28" localSheetId="6">#REF!</definedName>
    <definedName name="_tgl28" localSheetId="7">#REF!</definedName>
    <definedName name="_tgl28" localSheetId="12">#REF!</definedName>
    <definedName name="_tgl28">#REF!</definedName>
    <definedName name="_tgl29" localSheetId="6">#REF!</definedName>
    <definedName name="_tgl29" localSheetId="7">#REF!</definedName>
    <definedName name="_tgl29" localSheetId="12">#REF!</definedName>
    <definedName name="_tgl29">#REF!</definedName>
    <definedName name="_tgl30" localSheetId="6">#REF!</definedName>
    <definedName name="_tgl30" localSheetId="7">#REF!</definedName>
    <definedName name="_tgl30" localSheetId="12">#REF!</definedName>
    <definedName name="_tgl30">#REF!</definedName>
    <definedName name="_tgl31" localSheetId="6">#REF!</definedName>
    <definedName name="_tgl31" localSheetId="7">#REF!</definedName>
    <definedName name="_tgl31" localSheetId="12">#REF!</definedName>
    <definedName name="_tgl31">#REF!</definedName>
    <definedName name="_tgl32" localSheetId="6">#REF!</definedName>
    <definedName name="_tgl32" localSheetId="7">#REF!</definedName>
    <definedName name="_tgl32" localSheetId="12">#REF!</definedName>
    <definedName name="_tgl32">#REF!</definedName>
    <definedName name="_tgl33" localSheetId="6">#REF!</definedName>
    <definedName name="_tgl33" localSheetId="7">#REF!</definedName>
    <definedName name="_tgl33" localSheetId="12">#REF!</definedName>
    <definedName name="_tgl33">#REF!</definedName>
    <definedName name="_tgl34" localSheetId="6">#REF!</definedName>
    <definedName name="_tgl34" localSheetId="7">#REF!</definedName>
    <definedName name="_tgl34" localSheetId="12">#REF!</definedName>
    <definedName name="_tgl34">#REF!</definedName>
    <definedName name="_TH1" localSheetId="6" hidden="1">{#N/A,#N/A,FALSE,"M.34"}</definedName>
    <definedName name="_TH1" localSheetId="11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2" hidden="1">{#N/A,#N/A,FALSE,"M.34"}</definedName>
    <definedName name="_TH1" localSheetId="13" hidden="1">{#N/A,#N/A,FALSE,"M.34"}</definedName>
    <definedName name="_TH1" hidden="1">{#N/A,#N/A,FALSE,"M.34"}</definedName>
    <definedName name="_TH1A" localSheetId="6" hidden="1">{#N/A,#N/A,FALSE,"M.34"}</definedName>
    <definedName name="_TH1A" localSheetId="11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2" hidden="1">{#N/A,#N/A,FALSE,"M.34"}</definedName>
    <definedName name="_TH1A" localSheetId="13" hidden="1">{#N/A,#N/A,FALSE,"M.34"}</definedName>
    <definedName name="_TH1A" hidden="1">{#N/A,#N/A,FALSE,"M.34"}</definedName>
    <definedName name="_th2" localSheetId="6" hidden="1">{#N/A,#N/A,FALSE,"M.42"}</definedName>
    <definedName name="_th2" localSheetId="11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2" hidden="1">{#N/A,#N/A,FALSE,"M.42"}</definedName>
    <definedName name="_th2" localSheetId="13" hidden="1">{#N/A,#N/A,FALSE,"M.42"}</definedName>
    <definedName name="_th2" hidden="1">{#N/A,#N/A,FALSE,"M.42"}</definedName>
    <definedName name="_trw1">#REF!</definedName>
    <definedName name="_trw2">#REF!</definedName>
    <definedName name="_trw3">#REF!</definedName>
    <definedName name="_TW1" localSheetId="6">#REF!</definedName>
    <definedName name="_TW1" localSheetId="7">#REF!</definedName>
    <definedName name="_TW1" localSheetId="5">#REF!</definedName>
    <definedName name="_TW1" localSheetId="12">#REF!</definedName>
    <definedName name="_TW1">#REF!</definedName>
    <definedName name="_TW2" localSheetId="6">#REF!</definedName>
    <definedName name="_TW2" localSheetId="7">#REF!</definedName>
    <definedName name="_TW2" localSheetId="12">#REF!</definedName>
    <definedName name="_TW2">#REF!</definedName>
    <definedName name="_w">"$#REF!.$FF$3:$FF$140"</definedName>
    <definedName name="_WAI1" localSheetId="6">[8]prod03!#REF!</definedName>
    <definedName name="_WAI1" localSheetId="7">[8]prod03!#REF!</definedName>
    <definedName name="_WAI1" localSheetId="12">[8]prod03!#REF!</definedName>
    <definedName name="_WAI1" localSheetId="13">[8]prod03!#REF!</definedName>
    <definedName name="_WAI1">[8]prod03!#REF!</definedName>
    <definedName name="_WIL1" localSheetId="6">[8]prod03!#REF!</definedName>
    <definedName name="_wil1" localSheetId="11" hidden="1">{#N/A,#N/A,FALSE,"M.01"}</definedName>
    <definedName name="_wil1" localSheetId="9" hidden="1">{#N/A,#N/A,FALSE,"M.01"}</definedName>
    <definedName name="_WIL1" localSheetId="7">[8]prod03!#REF!</definedName>
    <definedName name="_WIL1" localSheetId="12">[8]prod03!#REF!</definedName>
    <definedName name="_WIL1">[8]prod03!#REF!</definedName>
    <definedName name="_xlcn.WorksheetConnection_20200913RekapRevisi2020RJBTPaguDIVANG.xlsxLRPA1" hidden="1">[28]!LRPA[#Data]</definedName>
    <definedName name="_xlcn.WorksheetConnection_20200913RekapRevisi2020RJBTPaguDIVANG.xlsxRevisiRKAP20201" hidden="1">[29]!RevisiRKAP2020[#Data]</definedName>
    <definedName name="_Z" localSheetId="6">#REF!</definedName>
    <definedName name="_Z" localSheetId="11">#REF!</definedName>
    <definedName name="_Z" localSheetId="9">#REF!</definedName>
    <definedName name="_Z" localSheetId="7">#REF!</definedName>
    <definedName name="_Z" localSheetId="12">#REF!</definedName>
    <definedName name="_Z">#REF!</definedName>
    <definedName name="a" localSheetId="6">[30]JAN07!#REF!</definedName>
    <definedName name="A" localSheetId="11">'[31]W-NAD'!#REF!</definedName>
    <definedName name="A" localSheetId="9">'[31]W-NAD'!#REF!</definedName>
    <definedName name="a" localSheetId="7">[30]JAN07!#REF!</definedName>
    <definedName name="a" localSheetId="12">#REF!</definedName>
    <definedName name="a" localSheetId="13">#REF!</definedName>
    <definedName name="a">#REF!</definedName>
    <definedName name="a\" localSheetId="11">#REF!</definedName>
    <definedName name="a\" localSheetId="9">#REF!</definedName>
    <definedName name="a\">#REF!</definedName>
    <definedName name="a3c" localSheetId="6">#REF!</definedName>
    <definedName name="a3c" localSheetId="7">#REF!</definedName>
    <definedName name="a3c" localSheetId="12">#REF!</definedName>
    <definedName name="a3c">#REF!</definedName>
    <definedName name="aa" localSheetId="6">#REF!</definedName>
    <definedName name="aa" localSheetId="11">#REF!</definedName>
    <definedName name="aa" localSheetId="9">#REF!</definedName>
    <definedName name="aa" localSheetId="7">#REF!</definedName>
    <definedName name="AA" localSheetId="12">#REF!</definedName>
    <definedName name="AA">#REF!</definedName>
    <definedName name="aaa" localSheetId="6">#REF!</definedName>
    <definedName name="AAA" localSheetId="11" hidden="1">{#N/A,#N/A,FALSE,"M.42"}</definedName>
    <definedName name="AAA" localSheetId="9" hidden="1">{#N/A,#N/A,FALSE,"M.42"}</definedName>
    <definedName name="aaa" localSheetId="7">#REF!</definedName>
    <definedName name="aaa" localSheetId="12">#REF!</definedName>
    <definedName name="aaa">#REF!</definedName>
    <definedName name="AAAA" localSheetId="6">#REF!</definedName>
    <definedName name="aaaa" localSheetId="11" hidden="1">{#N/A,#N/A,FALSE,"M.42"}</definedName>
    <definedName name="aaaa" localSheetId="9" hidden="1">{#N/A,#N/A,FALSE,"M.42"}</definedName>
    <definedName name="AAAA" localSheetId="7">#REF!</definedName>
    <definedName name="AAAA" localSheetId="12">#REF!</definedName>
    <definedName name="AAAA">#REF!</definedName>
    <definedName name="aaaaa" localSheetId="11" hidden="1">{#N/A,#N/A,FALSE,"M.31"}</definedName>
    <definedName name="aaaaa" localSheetId="9" hidden="1">{#N/A,#N/A,FALSE,"M.31"}</definedName>
    <definedName name="AAAAA">[32]x!$H$9:$H$47</definedName>
    <definedName name="aaaaaaaa" localSheetId="6">#REF!</definedName>
    <definedName name="aaaaaaaa" localSheetId="7">#REF!</definedName>
    <definedName name="aaaaaaaa" localSheetId="5">#REF!</definedName>
    <definedName name="aaaaaaaa" localSheetId="12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localSheetId="12" hidden="1">#REF!</definedName>
    <definedName name="aaaaaaaaaaaaaa" hidden="1">#REF!</definedName>
    <definedName name="aaaaaaaaaaaaaaaa" localSheetId="11" hidden="1">{#N/A,#N/A,FALSE,"M.01";#N/A,#N/A,FALSE,"M.01"}</definedName>
    <definedName name="aaaaaaaaaaaaaaaa" localSheetId="9" hidden="1">{#N/A,#N/A,FALSE,"M.01";#N/A,#N/A,FALSE,"M.01"}</definedName>
    <definedName name="aaaaaaaaaaaaaaaa" hidden="1">{#N/A,#N/A,FALSE,"M.01";#N/A,#N/A,FALSE,"M.01"}</definedName>
    <definedName name="AAAB" localSheetId="6">#REF!</definedName>
    <definedName name="AAAB" localSheetId="7">#REF!</definedName>
    <definedName name="AAAB" localSheetId="12">#REF!</definedName>
    <definedName name="AAAB">#REF!</definedName>
    <definedName name="AAAC" localSheetId="6">#REF!</definedName>
    <definedName name="AAAC" localSheetId="7">#REF!</definedName>
    <definedName name="AAAC" localSheetId="12">#REF!</definedName>
    <definedName name="AAAC">#REF!</definedName>
    <definedName name="AAAD" localSheetId="6">#REF!</definedName>
    <definedName name="AAAD" localSheetId="7">#REF!</definedName>
    <definedName name="AAAD" localSheetId="12">#REF!</definedName>
    <definedName name="AAAD">#REF!</definedName>
    <definedName name="AAAE" localSheetId="6">#REF!</definedName>
    <definedName name="AAAE" localSheetId="7">#REF!</definedName>
    <definedName name="AAAE" localSheetId="12">#REF!</definedName>
    <definedName name="AAAE">#REF!</definedName>
    <definedName name="AAAF" localSheetId="6">#REF!</definedName>
    <definedName name="AAAF" localSheetId="7">#REF!</definedName>
    <definedName name="AAAF" localSheetId="12">#REF!</definedName>
    <definedName name="AAAF">#REF!</definedName>
    <definedName name="AAAG" localSheetId="6">#REF!</definedName>
    <definedName name="AAAG" localSheetId="7">#REF!</definedName>
    <definedName name="AAAG" localSheetId="12">#REF!</definedName>
    <definedName name="AAAG">#REF!</definedName>
    <definedName name="AAAH" localSheetId="6">#REF!</definedName>
    <definedName name="AAAH" localSheetId="7">#REF!</definedName>
    <definedName name="AAAH" localSheetId="12">#REF!</definedName>
    <definedName name="AAAH">#REF!</definedName>
    <definedName name="AAAI" localSheetId="6">#REF!</definedName>
    <definedName name="AAAI" localSheetId="7">#REF!</definedName>
    <definedName name="AAAI" localSheetId="12">#REF!</definedName>
    <definedName name="AAAI">#REF!</definedName>
    <definedName name="AAAJ" localSheetId="6">#REF!</definedName>
    <definedName name="AAAJ" localSheetId="7">#REF!</definedName>
    <definedName name="AAAJ" localSheetId="12">#REF!</definedName>
    <definedName name="AAAJ">#REF!</definedName>
    <definedName name="AABA" localSheetId="6">#REF!</definedName>
    <definedName name="AABA" localSheetId="7">#REF!</definedName>
    <definedName name="AABA" localSheetId="12">#REF!</definedName>
    <definedName name="AABA">#REF!</definedName>
    <definedName name="AABB" localSheetId="6">#REF!</definedName>
    <definedName name="AABB" localSheetId="7">#REF!</definedName>
    <definedName name="AABB" localSheetId="12">#REF!</definedName>
    <definedName name="AABB">#REF!</definedName>
    <definedName name="AABC" localSheetId="6">#REF!</definedName>
    <definedName name="AABC" localSheetId="7">#REF!</definedName>
    <definedName name="AABC" localSheetId="12">#REF!</definedName>
    <definedName name="AABC">#REF!</definedName>
    <definedName name="AABD" localSheetId="6">#REF!</definedName>
    <definedName name="AABD" localSheetId="7">#REF!</definedName>
    <definedName name="AABD" localSheetId="12">#REF!</definedName>
    <definedName name="AABD">#REF!</definedName>
    <definedName name="AABE" localSheetId="6">#REF!</definedName>
    <definedName name="AABE" localSheetId="7">#REF!</definedName>
    <definedName name="AABE" localSheetId="12">#REF!</definedName>
    <definedName name="AABE">#REF!</definedName>
    <definedName name="AABF" localSheetId="6">#REF!</definedName>
    <definedName name="AABF" localSheetId="7">#REF!</definedName>
    <definedName name="AABF" localSheetId="12">#REF!</definedName>
    <definedName name="AABF">#REF!</definedName>
    <definedName name="AABG" localSheetId="6">#REF!</definedName>
    <definedName name="AABG" localSheetId="7">#REF!</definedName>
    <definedName name="AABG" localSheetId="12">#REF!</definedName>
    <definedName name="AABG">#REF!</definedName>
    <definedName name="AABH" localSheetId="6">#REF!</definedName>
    <definedName name="AABH" localSheetId="7">#REF!</definedName>
    <definedName name="AABH" localSheetId="12">#REF!</definedName>
    <definedName name="AABH">#REF!</definedName>
    <definedName name="AABI" localSheetId="6">#REF!</definedName>
    <definedName name="AABI" localSheetId="7">#REF!</definedName>
    <definedName name="AABI" localSheetId="12">#REF!</definedName>
    <definedName name="AABI">#REF!</definedName>
    <definedName name="AABJ" localSheetId="6">#REF!</definedName>
    <definedName name="AABJ" localSheetId="7">#REF!</definedName>
    <definedName name="AABJ" localSheetId="12">#REF!</definedName>
    <definedName name="AABJ">#REF!</definedName>
    <definedName name="AACA" localSheetId="6">#REF!</definedName>
    <definedName name="AACA" localSheetId="7">#REF!</definedName>
    <definedName name="AACA" localSheetId="12">#REF!</definedName>
    <definedName name="AACA">#REF!</definedName>
    <definedName name="AACB" localSheetId="6">#REF!</definedName>
    <definedName name="AACB" localSheetId="7">#REF!</definedName>
    <definedName name="AACB" localSheetId="12">#REF!</definedName>
    <definedName name="AACB">#REF!</definedName>
    <definedName name="AACC" localSheetId="6">#REF!</definedName>
    <definedName name="AACC" localSheetId="7">#REF!</definedName>
    <definedName name="AACC" localSheetId="12">#REF!</definedName>
    <definedName name="AACC">#REF!</definedName>
    <definedName name="AACD" localSheetId="6">#REF!</definedName>
    <definedName name="AACD" localSheetId="7">#REF!</definedName>
    <definedName name="AACD" localSheetId="12">#REF!</definedName>
    <definedName name="AACD">#REF!</definedName>
    <definedName name="AACE" localSheetId="6">#REF!</definedName>
    <definedName name="AACE" localSheetId="7">#REF!</definedName>
    <definedName name="AACE" localSheetId="12">#REF!</definedName>
    <definedName name="AACE">#REF!</definedName>
    <definedName name="AACF" localSheetId="6">#REF!</definedName>
    <definedName name="AACF" localSheetId="7">#REF!</definedName>
    <definedName name="AACF" localSheetId="12">#REF!</definedName>
    <definedName name="AACF">#REF!</definedName>
    <definedName name="AACG" localSheetId="6">#REF!</definedName>
    <definedName name="AACG" localSheetId="7">#REF!</definedName>
    <definedName name="AACG" localSheetId="12">#REF!</definedName>
    <definedName name="AACG">#REF!</definedName>
    <definedName name="AACH" localSheetId="6">#REF!</definedName>
    <definedName name="AACH" localSheetId="7">#REF!</definedName>
    <definedName name="AACH" localSheetId="12">#REF!</definedName>
    <definedName name="AACH">#REF!</definedName>
    <definedName name="AACI" localSheetId="6">#REF!</definedName>
    <definedName name="AACI" localSheetId="7">#REF!</definedName>
    <definedName name="AACI" localSheetId="12">#REF!</definedName>
    <definedName name="AACI">#REF!</definedName>
    <definedName name="AACJ" localSheetId="6">#REF!</definedName>
    <definedName name="AACJ" localSheetId="7">#REF!</definedName>
    <definedName name="AACJ" localSheetId="12">#REF!</definedName>
    <definedName name="AACJ">#REF!</definedName>
    <definedName name="AADA" localSheetId="6">#REF!</definedName>
    <definedName name="AADA" localSheetId="7">#REF!</definedName>
    <definedName name="AADA" localSheetId="12">#REF!</definedName>
    <definedName name="AADA">#REF!</definedName>
    <definedName name="AADB" localSheetId="6">#REF!</definedName>
    <definedName name="AADB" localSheetId="7">#REF!</definedName>
    <definedName name="AADB" localSheetId="12">#REF!</definedName>
    <definedName name="AADB">#REF!</definedName>
    <definedName name="AADC" localSheetId="6">#REF!</definedName>
    <definedName name="AADC" localSheetId="7">#REF!</definedName>
    <definedName name="AADC" localSheetId="12">#REF!</definedName>
    <definedName name="AADC">#REF!</definedName>
    <definedName name="AADD" localSheetId="6">#REF!</definedName>
    <definedName name="AADD" localSheetId="7">#REF!</definedName>
    <definedName name="AADD" localSheetId="12">#REF!</definedName>
    <definedName name="AADD">#REF!</definedName>
    <definedName name="AADE" localSheetId="6">#REF!</definedName>
    <definedName name="AADE" localSheetId="7">#REF!</definedName>
    <definedName name="AADE" localSheetId="12">#REF!</definedName>
    <definedName name="AADE">#REF!</definedName>
    <definedName name="AADF" localSheetId="6">#REF!</definedName>
    <definedName name="AADF" localSheetId="7">#REF!</definedName>
    <definedName name="AADF" localSheetId="12">#REF!</definedName>
    <definedName name="AADF">#REF!</definedName>
    <definedName name="AADG" localSheetId="6">#REF!</definedName>
    <definedName name="AADG" localSheetId="7">#REF!</definedName>
    <definedName name="AADG" localSheetId="12">#REF!</definedName>
    <definedName name="AADG">#REF!</definedName>
    <definedName name="AADH" localSheetId="6">#REF!</definedName>
    <definedName name="AADH" localSheetId="7">#REF!</definedName>
    <definedName name="AADH" localSheetId="12">#REF!</definedName>
    <definedName name="AADH">#REF!</definedName>
    <definedName name="AADI" localSheetId="6">#REF!</definedName>
    <definedName name="AADI" localSheetId="7">#REF!</definedName>
    <definedName name="AADI" localSheetId="12">#REF!</definedName>
    <definedName name="AADI">#REF!</definedName>
    <definedName name="AADJ" localSheetId="6">#REF!</definedName>
    <definedName name="AADJ" localSheetId="7">#REF!</definedName>
    <definedName name="AADJ" localSheetId="12">#REF!</definedName>
    <definedName name="AADJ">#REF!</definedName>
    <definedName name="AAEA" localSheetId="6">#REF!</definedName>
    <definedName name="AAEA" localSheetId="7">#REF!</definedName>
    <definedName name="AAEA" localSheetId="12">#REF!</definedName>
    <definedName name="AAEA">#REF!</definedName>
    <definedName name="AAEB" localSheetId="6">#REF!</definedName>
    <definedName name="AAEB" localSheetId="7">#REF!</definedName>
    <definedName name="AAEB" localSheetId="12">#REF!</definedName>
    <definedName name="AAEB">#REF!</definedName>
    <definedName name="AAEC" localSheetId="6">#REF!</definedName>
    <definedName name="AAEC" localSheetId="7">#REF!</definedName>
    <definedName name="AAEC" localSheetId="12">#REF!</definedName>
    <definedName name="AAEC">#REF!</definedName>
    <definedName name="AAED" localSheetId="6">#REF!</definedName>
    <definedName name="AAED" localSheetId="7">#REF!</definedName>
    <definedName name="AAED" localSheetId="12">#REF!</definedName>
    <definedName name="AAED">#REF!</definedName>
    <definedName name="AAEE" localSheetId="6">#REF!</definedName>
    <definedName name="AAEE" localSheetId="7">#REF!</definedName>
    <definedName name="AAEE" localSheetId="12">#REF!</definedName>
    <definedName name="AAEE">#REF!</definedName>
    <definedName name="AAEF" localSheetId="6">#REF!</definedName>
    <definedName name="AAEF" localSheetId="7">#REF!</definedName>
    <definedName name="AAEF" localSheetId="12">#REF!</definedName>
    <definedName name="AAEF">#REF!</definedName>
    <definedName name="AAEG" localSheetId="6">#REF!</definedName>
    <definedName name="AAEG" localSheetId="7">#REF!</definedName>
    <definedName name="AAEG" localSheetId="12">#REF!</definedName>
    <definedName name="AAEG">#REF!</definedName>
    <definedName name="AAEH" localSheetId="6">#REF!</definedName>
    <definedName name="AAEH" localSheetId="7">#REF!</definedName>
    <definedName name="AAEH" localSheetId="12">#REF!</definedName>
    <definedName name="AAEH">#REF!</definedName>
    <definedName name="AAEI" localSheetId="6">#REF!</definedName>
    <definedName name="AAEI" localSheetId="7">#REF!</definedName>
    <definedName name="AAEI" localSheetId="12">#REF!</definedName>
    <definedName name="AAEI">#REF!</definedName>
    <definedName name="AAEJ" localSheetId="6">#REF!</definedName>
    <definedName name="AAEJ" localSheetId="7">#REF!</definedName>
    <definedName name="AAEJ" localSheetId="12">#REF!</definedName>
    <definedName name="AAEJ">#REF!</definedName>
    <definedName name="AAFA" localSheetId="6">#REF!</definedName>
    <definedName name="AAFA" localSheetId="7">#REF!</definedName>
    <definedName name="AAFA" localSheetId="12">#REF!</definedName>
    <definedName name="AAFA">#REF!</definedName>
    <definedName name="AAFB" localSheetId="6">#REF!</definedName>
    <definedName name="AAFB" localSheetId="7">#REF!</definedName>
    <definedName name="AAFB" localSheetId="12">#REF!</definedName>
    <definedName name="AAFB">#REF!</definedName>
    <definedName name="AAFC" localSheetId="6">#REF!</definedName>
    <definedName name="AAFC" localSheetId="7">#REF!</definedName>
    <definedName name="AAFC" localSheetId="12">#REF!</definedName>
    <definedName name="AAFC">#REF!</definedName>
    <definedName name="AAFD" localSheetId="6">#REF!</definedName>
    <definedName name="AAFD" localSheetId="7">#REF!</definedName>
    <definedName name="AAFD" localSheetId="12">#REF!</definedName>
    <definedName name="AAFD">#REF!</definedName>
    <definedName name="AAFE" localSheetId="6">#REF!</definedName>
    <definedName name="AAFE" localSheetId="7">#REF!</definedName>
    <definedName name="AAFE" localSheetId="12">#REF!</definedName>
    <definedName name="AAFE">#REF!</definedName>
    <definedName name="AAFF" localSheetId="6">#REF!</definedName>
    <definedName name="AAFF" localSheetId="7">#REF!</definedName>
    <definedName name="AAFF" localSheetId="12">#REF!</definedName>
    <definedName name="AAFF">#REF!</definedName>
    <definedName name="AAFG" localSheetId="6">#REF!</definedName>
    <definedName name="AAFG" localSheetId="7">#REF!</definedName>
    <definedName name="AAFG" localSheetId="12">#REF!</definedName>
    <definedName name="AAFG">#REF!</definedName>
    <definedName name="AAFH" localSheetId="6">#REF!</definedName>
    <definedName name="AAFH" localSheetId="7">#REF!</definedName>
    <definedName name="AAFH" localSheetId="12">#REF!</definedName>
    <definedName name="AAFH">#REF!</definedName>
    <definedName name="AAFI" localSheetId="6">#REF!</definedName>
    <definedName name="AAFI" localSheetId="7">#REF!</definedName>
    <definedName name="AAFI" localSheetId="12">#REF!</definedName>
    <definedName name="AAFI">#REF!</definedName>
    <definedName name="AAFJ" localSheetId="6">#REF!</definedName>
    <definedName name="AAFJ" localSheetId="7">#REF!</definedName>
    <definedName name="AAFJ" localSheetId="12">#REF!</definedName>
    <definedName name="AAFJ">#REF!</definedName>
    <definedName name="AAGA" localSheetId="6">#REF!</definedName>
    <definedName name="AAGA" localSheetId="7">#REF!</definedName>
    <definedName name="AAGA" localSheetId="12">#REF!</definedName>
    <definedName name="AAGA">#REF!</definedName>
    <definedName name="AAGB" localSheetId="6">#REF!</definedName>
    <definedName name="AAGB" localSheetId="7">#REF!</definedName>
    <definedName name="AAGB" localSheetId="12">#REF!</definedName>
    <definedName name="AAGB">#REF!</definedName>
    <definedName name="AAGC" localSheetId="6">#REF!</definedName>
    <definedName name="AAGC" localSheetId="7">#REF!</definedName>
    <definedName name="AAGC" localSheetId="12">#REF!</definedName>
    <definedName name="AAGC">#REF!</definedName>
    <definedName name="AAGD" localSheetId="6">#REF!</definedName>
    <definedName name="AAGD" localSheetId="7">#REF!</definedName>
    <definedName name="AAGD" localSheetId="12">#REF!</definedName>
    <definedName name="AAGD">#REF!</definedName>
    <definedName name="AAGE" localSheetId="6">#REF!</definedName>
    <definedName name="AAGE" localSheetId="7">#REF!</definedName>
    <definedName name="AAGE" localSheetId="12">#REF!</definedName>
    <definedName name="AAGE">#REF!</definedName>
    <definedName name="AAGF" localSheetId="6">#REF!</definedName>
    <definedName name="AAGF" localSheetId="7">#REF!</definedName>
    <definedName name="AAGF" localSheetId="12">#REF!</definedName>
    <definedName name="AAGF">#REF!</definedName>
    <definedName name="AAGG" localSheetId="6">#REF!</definedName>
    <definedName name="AAGG" localSheetId="7">#REF!</definedName>
    <definedName name="AAGG" localSheetId="12">#REF!</definedName>
    <definedName name="AAGG">#REF!</definedName>
    <definedName name="AAGH" localSheetId="6">#REF!</definedName>
    <definedName name="AAGH" localSheetId="7">#REF!</definedName>
    <definedName name="AAGH" localSheetId="12">#REF!</definedName>
    <definedName name="AAGH">#REF!</definedName>
    <definedName name="AAGI" localSheetId="6">#REF!</definedName>
    <definedName name="AAGI" localSheetId="7">#REF!</definedName>
    <definedName name="AAGI" localSheetId="12">#REF!</definedName>
    <definedName name="AAGI">#REF!</definedName>
    <definedName name="AAGJ" localSheetId="6">#REF!</definedName>
    <definedName name="AAGJ" localSheetId="7">#REF!</definedName>
    <definedName name="AAGJ" localSheetId="12">#REF!</definedName>
    <definedName name="AAGJ">#REF!</definedName>
    <definedName name="AAHA" localSheetId="6">#REF!</definedName>
    <definedName name="AAHA" localSheetId="7">#REF!</definedName>
    <definedName name="AAHA" localSheetId="12">#REF!</definedName>
    <definedName name="AAHA">#REF!</definedName>
    <definedName name="AAHB" localSheetId="6">#REF!</definedName>
    <definedName name="AAHB" localSheetId="7">#REF!</definedName>
    <definedName name="AAHB" localSheetId="12">#REF!</definedName>
    <definedName name="AAHB">#REF!</definedName>
    <definedName name="AAHC" localSheetId="6">#REF!</definedName>
    <definedName name="AAHC" localSheetId="7">#REF!</definedName>
    <definedName name="AAHC" localSheetId="12">#REF!</definedName>
    <definedName name="AAHC">#REF!</definedName>
    <definedName name="AAHD" localSheetId="6">#REF!</definedName>
    <definedName name="AAHD" localSheetId="7">#REF!</definedName>
    <definedName name="AAHD" localSheetId="12">#REF!</definedName>
    <definedName name="AAHD">#REF!</definedName>
    <definedName name="AAHE" localSheetId="6">#REF!</definedName>
    <definedName name="AAHE" localSheetId="7">#REF!</definedName>
    <definedName name="AAHE" localSheetId="12">#REF!</definedName>
    <definedName name="AAHE">#REF!</definedName>
    <definedName name="AAHF" localSheetId="6">#REF!</definedName>
    <definedName name="AAHF" localSheetId="7">#REF!</definedName>
    <definedName name="AAHF" localSheetId="12">#REF!</definedName>
    <definedName name="AAHF">#REF!</definedName>
    <definedName name="AAHG" localSheetId="6">#REF!</definedName>
    <definedName name="AAHG" localSheetId="7">#REF!</definedName>
    <definedName name="AAHG" localSheetId="12">#REF!</definedName>
    <definedName name="AAHG">#REF!</definedName>
    <definedName name="AAHH" localSheetId="6">#REF!</definedName>
    <definedName name="AAHH" localSheetId="7">#REF!</definedName>
    <definedName name="AAHH" localSheetId="12">#REF!</definedName>
    <definedName name="AAHH">#REF!</definedName>
    <definedName name="AAHI" localSheetId="6">#REF!</definedName>
    <definedName name="AAHI" localSheetId="7">#REF!</definedName>
    <definedName name="AAHI" localSheetId="12">#REF!</definedName>
    <definedName name="AAHI">#REF!</definedName>
    <definedName name="AAHJ" localSheetId="6">#REF!</definedName>
    <definedName name="AAHJ" localSheetId="7">#REF!</definedName>
    <definedName name="AAHJ" localSheetId="12">#REF!</definedName>
    <definedName name="AAHJ">#REF!</definedName>
    <definedName name="AAIA" localSheetId="6">#REF!</definedName>
    <definedName name="AAIA" localSheetId="7">#REF!</definedName>
    <definedName name="AAIA" localSheetId="12">#REF!</definedName>
    <definedName name="AAIA">#REF!</definedName>
    <definedName name="AAIB" localSheetId="6">#REF!</definedName>
    <definedName name="AAIB" localSheetId="7">#REF!</definedName>
    <definedName name="AAIB" localSheetId="12">#REF!</definedName>
    <definedName name="AAIB">#REF!</definedName>
    <definedName name="AAIC" localSheetId="6">#REF!</definedName>
    <definedName name="AAIC" localSheetId="7">#REF!</definedName>
    <definedName name="AAIC" localSheetId="12">#REF!</definedName>
    <definedName name="AAIC">#REF!</definedName>
    <definedName name="AAID" localSheetId="6">#REF!</definedName>
    <definedName name="AAID" localSheetId="7">#REF!</definedName>
    <definedName name="AAID" localSheetId="12">#REF!</definedName>
    <definedName name="AAID">#REF!</definedName>
    <definedName name="AAIE" localSheetId="6">#REF!</definedName>
    <definedName name="AAIE" localSheetId="7">#REF!</definedName>
    <definedName name="AAIE" localSheetId="12">#REF!</definedName>
    <definedName name="AAIE">#REF!</definedName>
    <definedName name="AAIF" localSheetId="6">#REF!</definedName>
    <definedName name="AAIF" localSheetId="7">#REF!</definedName>
    <definedName name="AAIF" localSheetId="12">#REF!</definedName>
    <definedName name="AAIF">#REF!</definedName>
    <definedName name="AAIG" localSheetId="6">#REF!</definedName>
    <definedName name="AAIG" localSheetId="7">#REF!</definedName>
    <definedName name="AAIG" localSheetId="12">#REF!</definedName>
    <definedName name="AAIG">#REF!</definedName>
    <definedName name="AAIH" localSheetId="6">#REF!</definedName>
    <definedName name="AAIH" localSheetId="7">#REF!</definedName>
    <definedName name="AAIH" localSheetId="12">#REF!</definedName>
    <definedName name="AAIH">#REF!</definedName>
    <definedName name="AAII" localSheetId="6">#REF!</definedName>
    <definedName name="AAII" localSheetId="7">#REF!</definedName>
    <definedName name="AAII" localSheetId="12">#REF!</definedName>
    <definedName name="AAII">#REF!</definedName>
    <definedName name="AAIJ" localSheetId="6">#REF!</definedName>
    <definedName name="AAIJ" localSheetId="7">#REF!</definedName>
    <definedName name="AAIJ" localSheetId="12">#REF!</definedName>
    <definedName name="AAIJ">#REF!</definedName>
    <definedName name="AAJA" localSheetId="6">#REF!</definedName>
    <definedName name="AAJA" localSheetId="7">#REF!</definedName>
    <definedName name="AAJA" localSheetId="12">#REF!</definedName>
    <definedName name="AAJA">#REF!</definedName>
    <definedName name="AAJB" localSheetId="6">#REF!</definedName>
    <definedName name="AAJB" localSheetId="7">#REF!</definedName>
    <definedName name="AAJB" localSheetId="12">#REF!</definedName>
    <definedName name="AAJB">#REF!</definedName>
    <definedName name="AAJC" localSheetId="6">#REF!</definedName>
    <definedName name="AAJC" localSheetId="7">#REF!</definedName>
    <definedName name="AAJC" localSheetId="12">#REF!</definedName>
    <definedName name="AAJC">#REF!</definedName>
    <definedName name="AAJD" localSheetId="6">#REF!</definedName>
    <definedName name="AAJD" localSheetId="7">#REF!</definedName>
    <definedName name="AAJD" localSheetId="12">#REF!</definedName>
    <definedName name="AAJD">#REF!</definedName>
    <definedName name="AAJE" localSheetId="6">#REF!</definedName>
    <definedName name="AAJE" localSheetId="7">#REF!</definedName>
    <definedName name="AAJE" localSheetId="12">#REF!</definedName>
    <definedName name="AAJE">#REF!</definedName>
    <definedName name="AAJF" localSheetId="6">#REF!</definedName>
    <definedName name="AAJF" localSheetId="7">#REF!</definedName>
    <definedName name="AAJF" localSheetId="12">#REF!</definedName>
    <definedName name="AAJF">#REF!</definedName>
    <definedName name="AAJG" localSheetId="6">#REF!</definedName>
    <definedName name="AAJG" localSheetId="7">#REF!</definedName>
    <definedName name="AAJG" localSheetId="12">#REF!</definedName>
    <definedName name="AAJG">#REF!</definedName>
    <definedName name="AAJH" localSheetId="6">#REF!</definedName>
    <definedName name="AAJH" localSheetId="7">#REF!</definedName>
    <definedName name="AAJH" localSheetId="12">#REF!</definedName>
    <definedName name="AAJH">#REF!</definedName>
    <definedName name="AAJI" localSheetId="6">#REF!</definedName>
    <definedName name="AAJI" localSheetId="7">#REF!</definedName>
    <definedName name="AAJI" localSheetId="12">#REF!</definedName>
    <definedName name="AAJI">#REF!</definedName>
    <definedName name="AAJJ" localSheetId="6">#REF!</definedName>
    <definedName name="AAJJ" localSheetId="7">#REF!</definedName>
    <definedName name="AAJJ" localSheetId="12">#REF!</definedName>
    <definedName name="AAJJ">#REF!</definedName>
    <definedName name="AASS">[8]prod03!#REF!</definedName>
    <definedName name="ab" localSheetId="6" hidden="1">{#N/A,#N/A,FALSE,"M.01"}</definedName>
    <definedName name="ab" localSheetId="11" hidden="1">{#N/A,#N/A,FALSE,"M.32"}</definedName>
    <definedName name="ab" localSheetId="9" hidden="1">{#N/A,#N/A,FALSE,"M.32"}</definedName>
    <definedName name="ab" localSheetId="7" hidden="1">{#N/A,#N/A,FALSE,"M.01"}</definedName>
    <definedName name="ab" localSheetId="5" hidden="1">{#N/A,#N/A,FALSE,"M.01"}</definedName>
    <definedName name="ab" localSheetId="12" hidden="1">{#N/A,#N/A,FALSE,"M.01"}</definedName>
    <definedName name="ab" localSheetId="13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 localSheetId="12">#REF!</definedName>
    <definedName name="ABAA">#REF!</definedName>
    <definedName name="ABAB" localSheetId="6">#REF!</definedName>
    <definedName name="ABAB" localSheetId="7">#REF!</definedName>
    <definedName name="ABAB" localSheetId="12">#REF!</definedName>
    <definedName name="ABAB">#REF!</definedName>
    <definedName name="ABAC" localSheetId="6">#REF!</definedName>
    <definedName name="ABAC" localSheetId="7">#REF!</definedName>
    <definedName name="ABAC" localSheetId="12">#REF!</definedName>
    <definedName name="ABAC">#REF!</definedName>
    <definedName name="ABAD" localSheetId="6">#REF!</definedName>
    <definedName name="ABAD" localSheetId="7">#REF!</definedName>
    <definedName name="ABAD" localSheetId="12">#REF!</definedName>
    <definedName name="ABAD">#REF!</definedName>
    <definedName name="ABAE" localSheetId="6">#REF!</definedName>
    <definedName name="ABAE" localSheetId="7">#REF!</definedName>
    <definedName name="ABAE" localSheetId="12">#REF!</definedName>
    <definedName name="ABAE">#REF!</definedName>
    <definedName name="ABAF" localSheetId="6">#REF!</definedName>
    <definedName name="ABAF" localSheetId="7">#REF!</definedName>
    <definedName name="ABAF" localSheetId="12">#REF!</definedName>
    <definedName name="ABAF">#REF!</definedName>
    <definedName name="ABAG" localSheetId="6">#REF!</definedName>
    <definedName name="ABAG" localSheetId="7">#REF!</definedName>
    <definedName name="ABAG" localSheetId="12">#REF!</definedName>
    <definedName name="ABAG">#REF!</definedName>
    <definedName name="ABAH" localSheetId="6">#REF!</definedName>
    <definedName name="ABAH" localSheetId="7">#REF!</definedName>
    <definedName name="ABAH" localSheetId="12">#REF!</definedName>
    <definedName name="ABAH">#REF!</definedName>
    <definedName name="ABAI" localSheetId="6">#REF!</definedName>
    <definedName name="ABAI" localSheetId="7">#REF!</definedName>
    <definedName name="ABAI" localSheetId="12">#REF!</definedName>
    <definedName name="ABAI">#REF!</definedName>
    <definedName name="ABAJ" localSheetId="6">#REF!</definedName>
    <definedName name="ABAJ" localSheetId="7">#REF!</definedName>
    <definedName name="ABAJ" localSheetId="12">#REF!</definedName>
    <definedName name="ABAJ">#REF!</definedName>
    <definedName name="ABBA" localSheetId="6">#REF!</definedName>
    <definedName name="ABBA" localSheetId="7">#REF!</definedName>
    <definedName name="ABBA" localSheetId="12">#REF!</definedName>
    <definedName name="ABBA">#REF!</definedName>
    <definedName name="ABBB" localSheetId="6">#REF!</definedName>
    <definedName name="ABBB" localSheetId="7">#REF!</definedName>
    <definedName name="ABBB" localSheetId="12">#REF!</definedName>
    <definedName name="ABBB">#REF!</definedName>
    <definedName name="ABBC" localSheetId="6">#REF!</definedName>
    <definedName name="ABBC" localSheetId="7">#REF!</definedName>
    <definedName name="ABBC" localSheetId="12">#REF!</definedName>
    <definedName name="ABBC">#REF!</definedName>
    <definedName name="ABBD" localSheetId="6">#REF!</definedName>
    <definedName name="ABBD" localSheetId="7">#REF!</definedName>
    <definedName name="ABBD" localSheetId="12">#REF!</definedName>
    <definedName name="ABBD">#REF!</definedName>
    <definedName name="ABBE" localSheetId="6">#REF!</definedName>
    <definedName name="ABBE" localSheetId="7">#REF!</definedName>
    <definedName name="ABBE" localSheetId="12">#REF!</definedName>
    <definedName name="ABBE">#REF!</definedName>
    <definedName name="ABBF" localSheetId="6">#REF!</definedName>
    <definedName name="ABBF" localSheetId="7">#REF!</definedName>
    <definedName name="ABBF" localSheetId="12">#REF!</definedName>
    <definedName name="ABBF">#REF!</definedName>
    <definedName name="ABBG" localSheetId="6">#REF!</definedName>
    <definedName name="ABBG" localSheetId="7">#REF!</definedName>
    <definedName name="ABBG" localSheetId="12">#REF!</definedName>
    <definedName name="ABBG">#REF!</definedName>
    <definedName name="ABBH" localSheetId="6">#REF!</definedName>
    <definedName name="ABBH" localSheetId="7">#REF!</definedName>
    <definedName name="ABBH" localSheetId="12">#REF!</definedName>
    <definedName name="ABBH">#REF!</definedName>
    <definedName name="ABBI" localSheetId="6">#REF!</definedName>
    <definedName name="ABBI" localSheetId="7">#REF!</definedName>
    <definedName name="ABBI" localSheetId="12">#REF!</definedName>
    <definedName name="ABBI">#REF!</definedName>
    <definedName name="ABBJ" localSheetId="6">#REF!</definedName>
    <definedName name="ABBJ" localSheetId="7">#REF!</definedName>
    <definedName name="ABBJ" localSheetId="12">#REF!</definedName>
    <definedName name="ABBJ">#REF!</definedName>
    <definedName name="ABC" localSheetId="6">#REF!</definedName>
    <definedName name="abc" localSheetId="11" hidden="1">#REF!</definedName>
    <definedName name="abc" localSheetId="9" hidden="1">#REF!</definedName>
    <definedName name="ABC" localSheetId="7">#REF!</definedName>
    <definedName name="ABC" localSheetId="12">#REF!</definedName>
    <definedName name="ABC">#REF!</definedName>
    <definedName name="ABCA" localSheetId="6">#REF!</definedName>
    <definedName name="ABCA" localSheetId="7">#REF!</definedName>
    <definedName name="ABCA" localSheetId="12">#REF!</definedName>
    <definedName name="ABCA">#REF!</definedName>
    <definedName name="ABCB" localSheetId="6">#REF!</definedName>
    <definedName name="ABCB" localSheetId="7">#REF!</definedName>
    <definedName name="ABCB" localSheetId="12">#REF!</definedName>
    <definedName name="ABCB">#REF!</definedName>
    <definedName name="ABCC" localSheetId="6">#REF!</definedName>
    <definedName name="ABCC" localSheetId="7">#REF!</definedName>
    <definedName name="ABCC" localSheetId="12">#REF!</definedName>
    <definedName name="ABCC">#REF!</definedName>
    <definedName name="ABCD" localSheetId="11">[33]x!$B$100:$B$101</definedName>
    <definedName name="ABCD" localSheetId="9">[33]x!$B$100:$B$101</definedName>
    <definedName name="ABCD">[32]x!$B$100:$B$101</definedName>
    <definedName name="ABCE" localSheetId="6">#REF!</definedName>
    <definedName name="ABCE" localSheetId="7">#REF!</definedName>
    <definedName name="ABCE" localSheetId="5">#REF!</definedName>
    <definedName name="ABCE" localSheetId="12">#REF!</definedName>
    <definedName name="ABCE">#REF!</definedName>
    <definedName name="ABCF" localSheetId="6">#REF!</definedName>
    <definedName name="ABCF" localSheetId="7">#REF!</definedName>
    <definedName name="ABCF" localSheetId="12">#REF!</definedName>
    <definedName name="ABCF">#REF!</definedName>
    <definedName name="ABCG" localSheetId="6">#REF!</definedName>
    <definedName name="ABCG" localSheetId="7">#REF!</definedName>
    <definedName name="ABCG" localSheetId="12">#REF!</definedName>
    <definedName name="ABCG">#REF!</definedName>
    <definedName name="ABCH" localSheetId="6">#REF!</definedName>
    <definedName name="ABCH" localSheetId="7">#REF!</definedName>
    <definedName name="ABCH" localSheetId="12">#REF!</definedName>
    <definedName name="ABCH">#REF!</definedName>
    <definedName name="ABCI" localSheetId="6">#REF!</definedName>
    <definedName name="ABCI" localSheetId="7">#REF!</definedName>
    <definedName name="ABCI" localSheetId="12">#REF!</definedName>
    <definedName name="ABCI">#REF!</definedName>
    <definedName name="ABCJ" localSheetId="6">#REF!</definedName>
    <definedName name="ABCJ" localSheetId="7">#REF!</definedName>
    <definedName name="ABCJ" localSheetId="12">#REF!</definedName>
    <definedName name="ABCJ">#REF!</definedName>
    <definedName name="ABDA" localSheetId="6">#REF!</definedName>
    <definedName name="ABDA" localSheetId="7">#REF!</definedName>
    <definedName name="ABDA" localSheetId="12">#REF!</definedName>
    <definedName name="ABDA">#REF!</definedName>
    <definedName name="ABDB" localSheetId="6">#REF!</definedName>
    <definedName name="ABDB" localSheetId="7">#REF!</definedName>
    <definedName name="ABDB" localSheetId="12">#REF!</definedName>
    <definedName name="ABDB">#REF!</definedName>
    <definedName name="ABDC" localSheetId="6">#REF!</definedName>
    <definedName name="ABDC" localSheetId="7">#REF!</definedName>
    <definedName name="ABDC" localSheetId="12">#REF!</definedName>
    <definedName name="ABDC">#REF!</definedName>
    <definedName name="ABDD" localSheetId="6">#REF!</definedName>
    <definedName name="ABDD" localSheetId="7">#REF!</definedName>
    <definedName name="ABDD" localSheetId="12">#REF!</definedName>
    <definedName name="ABDD">#REF!</definedName>
    <definedName name="ABDE" localSheetId="6">#REF!</definedName>
    <definedName name="ABDE" localSheetId="7">#REF!</definedName>
    <definedName name="ABDE" localSheetId="12">#REF!</definedName>
    <definedName name="ABDE">#REF!</definedName>
    <definedName name="ABDF" localSheetId="6">#REF!</definedName>
    <definedName name="ABDF" localSheetId="7">#REF!</definedName>
    <definedName name="ABDF" localSheetId="12">#REF!</definedName>
    <definedName name="ABDF">#REF!</definedName>
    <definedName name="ABDG" localSheetId="6">#REF!</definedName>
    <definedName name="ABDG" localSheetId="7">#REF!</definedName>
    <definedName name="ABDG" localSheetId="12">#REF!</definedName>
    <definedName name="ABDG">#REF!</definedName>
    <definedName name="ABDH" localSheetId="6">#REF!</definedName>
    <definedName name="ABDH" localSheetId="7">#REF!</definedName>
    <definedName name="ABDH" localSheetId="12">#REF!</definedName>
    <definedName name="ABDH">#REF!</definedName>
    <definedName name="ABDI" localSheetId="6">#REF!</definedName>
    <definedName name="ABDI" localSheetId="7">#REF!</definedName>
    <definedName name="ABDI" localSheetId="12">#REF!</definedName>
    <definedName name="ABDI">#REF!</definedName>
    <definedName name="ABDJ" localSheetId="6">#REF!</definedName>
    <definedName name="ABDJ" localSheetId="7">#REF!</definedName>
    <definedName name="ABDJ" localSheetId="12">#REF!</definedName>
    <definedName name="ABDJ">#REF!</definedName>
    <definedName name="ABEA" localSheetId="6">#REF!</definedName>
    <definedName name="ABEA" localSheetId="7">#REF!</definedName>
    <definedName name="ABEA" localSheetId="12">#REF!</definedName>
    <definedName name="ABEA">#REF!</definedName>
    <definedName name="ABEB" localSheetId="6">#REF!</definedName>
    <definedName name="ABEB" localSheetId="7">#REF!</definedName>
    <definedName name="ABEB" localSheetId="12">#REF!</definedName>
    <definedName name="ABEB">#REF!</definedName>
    <definedName name="ABEC" localSheetId="6">#REF!</definedName>
    <definedName name="ABEC" localSheetId="7">#REF!</definedName>
    <definedName name="ABEC" localSheetId="12">#REF!</definedName>
    <definedName name="ABEC">#REF!</definedName>
    <definedName name="ABED" localSheetId="6">#REF!</definedName>
    <definedName name="ABED" localSheetId="7">#REF!</definedName>
    <definedName name="ABED" localSheetId="12">#REF!</definedName>
    <definedName name="ABED">#REF!</definedName>
    <definedName name="ABEE" localSheetId="6">#REF!</definedName>
    <definedName name="ABEE" localSheetId="7">#REF!</definedName>
    <definedName name="ABEE" localSheetId="12">#REF!</definedName>
    <definedName name="ABEE">#REF!</definedName>
    <definedName name="ABEF" localSheetId="6">#REF!</definedName>
    <definedName name="ABEF" localSheetId="7">#REF!</definedName>
    <definedName name="ABEF" localSheetId="12">#REF!</definedName>
    <definedName name="ABEF">#REF!</definedName>
    <definedName name="ABEG" localSheetId="6">#REF!</definedName>
    <definedName name="ABEG" localSheetId="7">#REF!</definedName>
    <definedName name="ABEG" localSheetId="12">#REF!</definedName>
    <definedName name="ABEG">#REF!</definedName>
    <definedName name="ABEH" localSheetId="6">#REF!</definedName>
    <definedName name="ABEH" localSheetId="7">#REF!</definedName>
    <definedName name="ABEH" localSheetId="12">#REF!</definedName>
    <definedName name="ABEH">#REF!</definedName>
    <definedName name="ABEI" localSheetId="6">#REF!</definedName>
    <definedName name="ABEI" localSheetId="7">#REF!</definedName>
    <definedName name="ABEI" localSheetId="12">#REF!</definedName>
    <definedName name="ABEI">#REF!</definedName>
    <definedName name="ABEJ" localSheetId="6">#REF!</definedName>
    <definedName name="ABEJ" localSheetId="7">#REF!</definedName>
    <definedName name="ABEJ" localSheetId="12">#REF!</definedName>
    <definedName name="ABEJ">#REF!</definedName>
    <definedName name="ABFA" localSheetId="6">#REF!</definedName>
    <definedName name="ABFA" localSheetId="7">#REF!</definedName>
    <definedName name="ABFA" localSheetId="12">#REF!</definedName>
    <definedName name="ABFA">#REF!</definedName>
    <definedName name="ABFB" localSheetId="6">#REF!</definedName>
    <definedName name="ABFB" localSheetId="7">#REF!</definedName>
    <definedName name="ABFB" localSheetId="12">#REF!</definedName>
    <definedName name="ABFB">#REF!</definedName>
    <definedName name="ABFC" localSheetId="6">#REF!</definedName>
    <definedName name="ABFC" localSheetId="7">#REF!</definedName>
    <definedName name="ABFC" localSheetId="12">#REF!</definedName>
    <definedName name="ABFC">#REF!</definedName>
    <definedName name="ABFD" localSheetId="6">#REF!</definedName>
    <definedName name="ABFD" localSheetId="7">#REF!</definedName>
    <definedName name="ABFD" localSheetId="12">#REF!</definedName>
    <definedName name="ABFD">#REF!</definedName>
    <definedName name="ABFE" localSheetId="6">#REF!</definedName>
    <definedName name="ABFE" localSheetId="7">#REF!</definedName>
    <definedName name="ABFE" localSheetId="12">#REF!</definedName>
    <definedName name="ABFE">#REF!</definedName>
    <definedName name="ABFF" localSheetId="6">#REF!</definedName>
    <definedName name="ABFF" localSheetId="7">#REF!</definedName>
    <definedName name="ABFF" localSheetId="12">#REF!</definedName>
    <definedName name="ABFF">#REF!</definedName>
    <definedName name="ABFG" localSheetId="6">#REF!</definedName>
    <definedName name="ABFG" localSheetId="7">#REF!</definedName>
    <definedName name="ABFG" localSheetId="12">#REF!</definedName>
    <definedName name="ABFG">#REF!</definedName>
    <definedName name="ABFH" localSheetId="6">#REF!</definedName>
    <definedName name="ABFH" localSheetId="7">#REF!</definedName>
    <definedName name="ABFH" localSheetId="12">#REF!</definedName>
    <definedName name="ABFH">#REF!</definedName>
    <definedName name="ABFI" localSheetId="6">#REF!</definedName>
    <definedName name="ABFI" localSheetId="7">#REF!</definedName>
    <definedName name="ABFI" localSheetId="12">#REF!</definedName>
    <definedName name="ABFI">#REF!</definedName>
    <definedName name="ABFJ" localSheetId="6">#REF!</definedName>
    <definedName name="ABFJ" localSheetId="7">#REF!</definedName>
    <definedName name="ABFJ" localSheetId="12">#REF!</definedName>
    <definedName name="ABFJ">#REF!</definedName>
    <definedName name="ABGA" localSheetId="6">#REF!</definedName>
    <definedName name="ABGA" localSheetId="7">#REF!</definedName>
    <definedName name="ABGA" localSheetId="12">#REF!</definedName>
    <definedName name="ABGA">#REF!</definedName>
    <definedName name="ABGB" localSheetId="6">#REF!</definedName>
    <definedName name="ABGB" localSheetId="7">#REF!</definedName>
    <definedName name="ABGB" localSheetId="12">#REF!</definedName>
    <definedName name="ABGB">#REF!</definedName>
    <definedName name="ABGC" localSheetId="6">#REF!</definedName>
    <definedName name="ABGC" localSheetId="7">#REF!</definedName>
    <definedName name="ABGC" localSheetId="12">#REF!</definedName>
    <definedName name="ABGC">#REF!</definedName>
    <definedName name="ABGD" localSheetId="6">#REF!</definedName>
    <definedName name="ABGD" localSheetId="7">#REF!</definedName>
    <definedName name="ABGD" localSheetId="12">#REF!</definedName>
    <definedName name="ABGD">#REF!</definedName>
    <definedName name="ABGE" localSheetId="6">#REF!</definedName>
    <definedName name="ABGE" localSheetId="7">#REF!</definedName>
    <definedName name="ABGE" localSheetId="12">#REF!</definedName>
    <definedName name="ABGE">#REF!</definedName>
    <definedName name="ABGF" localSheetId="6">#REF!</definedName>
    <definedName name="ABGF" localSheetId="7">#REF!</definedName>
    <definedName name="ABGF" localSheetId="12">#REF!</definedName>
    <definedName name="ABGF">#REF!</definedName>
    <definedName name="ABGG" localSheetId="6">#REF!</definedName>
    <definedName name="ABGG" localSheetId="7">#REF!</definedName>
    <definedName name="ABGG" localSheetId="12">#REF!</definedName>
    <definedName name="ABGG">#REF!</definedName>
    <definedName name="ABGH" localSheetId="6">#REF!</definedName>
    <definedName name="ABGH" localSheetId="7">#REF!</definedName>
    <definedName name="ABGH" localSheetId="12">#REF!</definedName>
    <definedName name="ABGH">#REF!</definedName>
    <definedName name="ABGI" localSheetId="6">#REF!</definedName>
    <definedName name="ABGI" localSheetId="7">#REF!</definedName>
    <definedName name="ABGI" localSheetId="12">#REF!</definedName>
    <definedName name="ABGI">#REF!</definedName>
    <definedName name="ABGJ" localSheetId="6">#REF!</definedName>
    <definedName name="ABGJ" localSheetId="7">#REF!</definedName>
    <definedName name="ABGJ" localSheetId="12">#REF!</definedName>
    <definedName name="ABGJ">#REF!</definedName>
    <definedName name="ABHA" localSheetId="6">#REF!</definedName>
    <definedName name="ABHA" localSheetId="7">#REF!</definedName>
    <definedName name="ABHA" localSheetId="12">#REF!</definedName>
    <definedName name="ABHA">#REF!</definedName>
    <definedName name="ABHB" localSheetId="6">#REF!</definedName>
    <definedName name="ABHB" localSheetId="7">#REF!</definedName>
    <definedName name="ABHB" localSheetId="12">#REF!</definedName>
    <definedName name="ABHB">#REF!</definedName>
    <definedName name="ABHC" localSheetId="6">#REF!</definedName>
    <definedName name="ABHC" localSheetId="7">#REF!</definedName>
    <definedName name="ABHC" localSheetId="12">#REF!</definedName>
    <definedName name="ABHC">#REF!</definedName>
    <definedName name="ABHD" localSheetId="6">#REF!</definedName>
    <definedName name="ABHD" localSheetId="7">#REF!</definedName>
    <definedName name="ABHD" localSheetId="12">#REF!</definedName>
    <definedName name="ABHD">#REF!</definedName>
    <definedName name="ABHE" localSheetId="6">#REF!</definedName>
    <definedName name="ABHE" localSheetId="7">#REF!</definedName>
    <definedName name="ABHE" localSheetId="12">#REF!</definedName>
    <definedName name="ABHE">#REF!</definedName>
    <definedName name="ABHF" localSheetId="6">#REF!</definedName>
    <definedName name="ABHF" localSheetId="7">#REF!</definedName>
    <definedName name="ABHF" localSheetId="12">#REF!</definedName>
    <definedName name="ABHF">#REF!</definedName>
    <definedName name="ABHG" localSheetId="6">#REF!</definedName>
    <definedName name="ABHG" localSheetId="7">#REF!</definedName>
    <definedName name="ABHG" localSheetId="12">#REF!</definedName>
    <definedName name="ABHG">#REF!</definedName>
    <definedName name="ABHH" localSheetId="6">#REF!</definedName>
    <definedName name="ABHH" localSheetId="7">#REF!</definedName>
    <definedName name="ABHH" localSheetId="12">#REF!</definedName>
    <definedName name="ABHH">#REF!</definedName>
    <definedName name="ABHI" localSheetId="6">#REF!</definedName>
    <definedName name="ABHI" localSheetId="7">#REF!</definedName>
    <definedName name="ABHI" localSheetId="12">#REF!</definedName>
    <definedName name="ABHI">#REF!</definedName>
    <definedName name="ABHJ" localSheetId="6">#REF!</definedName>
    <definedName name="ABHJ" localSheetId="7">#REF!</definedName>
    <definedName name="ABHJ" localSheetId="12">#REF!</definedName>
    <definedName name="ABHJ">#REF!</definedName>
    <definedName name="ABIA" localSheetId="6">#REF!</definedName>
    <definedName name="ABIA" localSheetId="7">#REF!</definedName>
    <definedName name="ABIA" localSheetId="12">#REF!</definedName>
    <definedName name="ABIA">#REF!</definedName>
    <definedName name="ABIB" localSheetId="6">#REF!</definedName>
    <definedName name="ABIB" localSheetId="7">#REF!</definedName>
    <definedName name="ABIB" localSheetId="12">#REF!</definedName>
    <definedName name="ABIB">#REF!</definedName>
    <definedName name="ABIC" localSheetId="6">#REF!</definedName>
    <definedName name="ABIC" localSheetId="7">#REF!</definedName>
    <definedName name="ABIC" localSheetId="12">#REF!</definedName>
    <definedName name="ABIC">#REF!</definedName>
    <definedName name="ABID" localSheetId="6">#REF!</definedName>
    <definedName name="ABID" localSheetId="7">#REF!</definedName>
    <definedName name="ABID" localSheetId="12">#REF!</definedName>
    <definedName name="ABID">#REF!</definedName>
    <definedName name="ABIE" localSheetId="6">#REF!</definedName>
    <definedName name="ABIE" localSheetId="7">#REF!</definedName>
    <definedName name="ABIE" localSheetId="12">#REF!</definedName>
    <definedName name="ABIE">#REF!</definedName>
    <definedName name="ABIF" localSheetId="6">#REF!</definedName>
    <definedName name="ABIF" localSheetId="7">#REF!</definedName>
    <definedName name="ABIF" localSheetId="12">#REF!</definedName>
    <definedName name="ABIF">#REF!</definedName>
    <definedName name="ABIG" localSheetId="6">#REF!</definedName>
    <definedName name="ABIG" localSheetId="7">#REF!</definedName>
    <definedName name="ABIG" localSheetId="12">#REF!</definedName>
    <definedName name="ABIG">#REF!</definedName>
    <definedName name="ABIH" localSheetId="6">#REF!</definedName>
    <definedName name="ABIH" localSheetId="7">#REF!</definedName>
    <definedName name="ABIH" localSheetId="12">#REF!</definedName>
    <definedName name="ABIH">#REF!</definedName>
    <definedName name="ABII" localSheetId="6">#REF!</definedName>
    <definedName name="ABII" localSheetId="7">#REF!</definedName>
    <definedName name="ABII" localSheetId="12">#REF!</definedName>
    <definedName name="ABII">#REF!</definedName>
    <definedName name="ABIJ" localSheetId="6">#REF!</definedName>
    <definedName name="ABIJ" localSheetId="7">#REF!</definedName>
    <definedName name="ABIJ" localSheetId="12">#REF!</definedName>
    <definedName name="ABIJ">#REF!</definedName>
    <definedName name="ABJA" localSheetId="6">#REF!</definedName>
    <definedName name="ABJA" localSheetId="7">#REF!</definedName>
    <definedName name="ABJA" localSheetId="12">#REF!</definedName>
    <definedName name="ABJA">#REF!</definedName>
    <definedName name="ABJAD" localSheetId="12">[34]MEMO!$A:$B</definedName>
    <definedName name="ABJAD" localSheetId="13">[34]MEMO!$A$1:$B$65536</definedName>
    <definedName name="ABJAD">[34]MEMO!$A$1:$B$65536</definedName>
    <definedName name="ABJB" localSheetId="6">#REF!</definedName>
    <definedName name="ABJB" localSheetId="7">#REF!</definedName>
    <definedName name="ABJB" localSheetId="5">#REF!</definedName>
    <definedName name="ABJB" localSheetId="12">#REF!</definedName>
    <definedName name="ABJB">#REF!</definedName>
    <definedName name="ABJC" localSheetId="6">#REF!</definedName>
    <definedName name="ABJC" localSheetId="7">#REF!</definedName>
    <definedName name="ABJC" localSheetId="12">#REF!</definedName>
    <definedName name="ABJC">#REF!</definedName>
    <definedName name="ABJD" localSheetId="6">#REF!</definedName>
    <definedName name="ABJD" localSheetId="7">#REF!</definedName>
    <definedName name="ABJD" localSheetId="12">#REF!</definedName>
    <definedName name="ABJD">#REF!</definedName>
    <definedName name="ABJE" localSheetId="6">#REF!</definedName>
    <definedName name="ABJE" localSheetId="7">#REF!</definedName>
    <definedName name="ABJE" localSheetId="12">#REF!</definedName>
    <definedName name="ABJE">#REF!</definedName>
    <definedName name="ABJF" localSheetId="6">#REF!</definedName>
    <definedName name="ABJF" localSheetId="7">#REF!</definedName>
    <definedName name="ABJF" localSheetId="12">#REF!</definedName>
    <definedName name="ABJF">#REF!</definedName>
    <definedName name="ABJG" localSheetId="6">#REF!</definedName>
    <definedName name="ABJG" localSheetId="7">#REF!</definedName>
    <definedName name="ABJG" localSheetId="12">#REF!</definedName>
    <definedName name="ABJG">#REF!</definedName>
    <definedName name="ABJH" localSheetId="6">#REF!</definedName>
    <definedName name="ABJH" localSheetId="7">#REF!</definedName>
    <definedName name="ABJH" localSheetId="12">#REF!</definedName>
    <definedName name="ABJH">#REF!</definedName>
    <definedName name="ABJI" localSheetId="6">#REF!</definedName>
    <definedName name="ABJI" localSheetId="7">#REF!</definedName>
    <definedName name="ABJI" localSheetId="12">#REF!</definedName>
    <definedName name="ABJI">#REF!</definedName>
    <definedName name="ABJJ" localSheetId="6">#REF!</definedName>
    <definedName name="ABJJ" localSheetId="7">#REF!</definedName>
    <definedName name="ABJJ" localSheetId="12">#REF!</definedName>
    <definedName name="ABJJ">#REF!</definedName>
    <definedName name="ABSW" localSheetId="6">#REF!</definedName>
    <definedName name="ABSW" localSheetId="7">#REF!</definedName>
    <definedName name="ABSW" localSheetId="12">#REF!</definedName>
    <definedName name="ABSW">#REF!</definedName>
    <definedName name="acaa" localSheetId="6">#REF!</definedName>
    <definedName name="acaa" localSheetId="7">#REF!</definedName>
    <definedName name="acaa" localSheetId="12">#REF!</definedName>
    <definedName name="acaa">#REF!</definedName>
    <definedName name="ACAB" localSheetId="6">#REF!</definedName>
    <definedName name="ACAB" localSheetId="7">#REF!</definedName>
    <definedName name="ACAB" localSheetId="12">#REF!</definedName>
    <definedName name="ACAB">#REF!</definedName>
    <definedName name="ACAC" localSheetId="6">#REF!</definedName>
    <definedName name="ACAC" localSheetId="7">#REF!</definedName>
    <definedName name="ACAC" localSheetId="12">#REF!</definedName>
    <definedName name="ACAC">#REF!</definedName>
    <definedName name="acad" localSheetId="6">#REF!</definedName>
    <definedName name="acad" localSheetId="7">#REF!</definedName>
    <definedName name="acad" localSheetId="12">#REF!</definedName>
    <definedName name="acad">#REF!</definedName>
    <definedName name="acae" localSheetId="6">#REF!</definedName>
    <definedName name="acae" localSheetId="7">#REF!</definedName>
    <definedName name="acae" localSheetId="12">#REF!</definedName>
    <definedName name="acae">#REF!</definedName>
    <definedName name="acaf" localSheetId="6">#REF!</definedName>
    <definedName name="acaf" localSheetId="7">#REF!</definedName>
    <definedName name="acaf" localSheetId="12">#REF!</definedName>
    <definedName name="acaf">#REF!</definedName>
    <definedName name="acag" localSheetId="6">#REF!</definedName>
    <definedName name="acag" localSheetId="7">#REF!</definedName>
    <definedName name="acag" localSheetId="12">#REF!</definedName>
    <definedName name="acag">#REF!</definedName>
    <definedName name="ACAH" localSheetId="6">#REF!</definedName>
    <definedName name="ACAH" localSheetId="7">#REF!</definedName>
    <definedName name="ACAH" localSheetId="12">#REF!</definedName>
    <definedName name="ACAH">#REF!</definedName>
    <definedName name="ACAI" localSheetId="6">#REF!</definedName>
    <definedName name="ACAI" localSheetId="7">#REF!</definedName>
    <definedName name="ACAI" localSheetId="12">#REF!</definedName>
    <definedName name="ACAI">#REF!</definedName>
    <definedName name="ACAJ" localSheetId="6">#REF!</definedName>
    <definedName name="ACAJ" localSheetId="7">#REF!</definedName>
    <definedName name="ACAJ" localSheetId="12">#REF!</definedName>
    <definedName name="ACAJ">#REF!</definedName>
    <definedName name="ACBA" localSheetId="6">#REF!</definedName>
    <definedName name="ACBA" localSheetId="7">#REF!</definedName>
    <definedName name="ACBA" localSheetId="12">#REF!</definedName>
    <definedName name="ACBA">#REF!</definedName>
    <definedName name="ACBB" localSheetId="6">#REF!</definedName>
    <definedName name="ACBB" localSheetId="7">#REF!</definedName>
    <definedName name="ACBB" localSheetId="12">#REF!</definedName>
    <definedName name="ACBB">#REF!</definedName>
    <definedName name="ACBC" localSheetId="6">#REF!</definedName>
    <definedName name="ACBC" localSheetId="7">#REF!</definedName>
    <definedName name="ACBC" localSheetId="12">#REF!</definedName>
    <definedName name="ACBC">#REF!</definedName>
    <definedName name="ACBD" localSheetId="6">#REF!</definedName>
    <definedName name="ACBD" localSheetId="7">#REF!</definedName>
    <definedName name="ACBD" localSheetId="12">#REF!</definedName>
    <definedName name="ACBD">#REF!</definedName>
    <definedName name="acbe" localSheetId="6">#REF!</definedName>
    <definedName name="acbe" localSheetId="7">#REF!</definedName>
    <definedName name="acbe" localSheetId="12">#REF!</definedName>
    <definedName name="acbe">#REF!</definedName>
    <definedName name="ACBF" localSheetId="6">#REF!</definedName>
    <definedName name="ACBF" localSheetId="7">#REF!</definedName>
    <definedName name="ACBF" localSheetId="12">#REF!</definedName>
    <definedName name="ACBF">#REF!</definedName>
    <definedName name="ACBG" localSheetId="6">#REF!</definedName>
    <definedName name="ACBG" localSheetId="7">#REF!</definedName>
    <definedName name="ACBG" localSheetId="12">#REF!</definedName>
    <definedName name="ACBG">#REF!</definedName>
    <definedName name="ACBH" localSheetId="6">#REF!</definedName>
    <definedName name="ACBH" localSheetId="7">#REF!</definedName>
    <definedName name="ACBH" localSheetId="12">#REF!</definedName>
    <definedName name="ACBH">#REF!</definedName>
    <definedName name="ACBI" localSheetId="6">#REF!</definedName>
    <definedName name="ACBI" localSheetId="7">#REF!</definedName>
    <definedName name="ACBI" localSheetId="12">#REF!</definedName>
    <definedName name="ACBI">#REF!</definedName>
    <definedName name="ACBJ" localSheetId="6">#REF!</definedName>
    <definedName name="ACBJ" localSheetId="7">#REF!</definedName>
    <definedName name="ACBJ" localSheetId="12">#REF!</definedName>
    <definedName name="ACBJ">#REF!</definedName>
    <definedName name="ACCA" localSheetId="6">#REF!</definedName>
    <definedName name="ACCA" localSheetId="7">#REF!</definedName>
    <definedName name="ACCA" localSheetId="12">#REF!</definedName>
    <definedName name="ACCA">#REF!</definedName>
    <definedName name="ACCB" localSheetId="6">#REF!</definedName>
    <definedName name="ACCB" localSheetId="7">#REF!</definedName>
    <definedName name="ACCB" localSheetId="12">#REF!</definedName>
    <definedName name="ACCB">#REF!</definedName>
    <definedName name="ACCC" localSheetId="6">#REF!</definedName>
    <definedName name="ACCC" localSheetId="7">#REF!</definedName>
    <definedName name="ACCC" localSheetId="12">#REF!</definedName>
    <definedName name="ACCC">#REF!</definedName>
    <definedName name="ACCD" localSheetId="6">#REF!</definedName>
    <definedName name="ACCD" localSheetId="7">#REF!</definedName>
    <definedName name="ACCD" localSheetId="12">#REF!</definedName>
    <definedName name="ACCD">#REF!</definedName>
    <definedName name="ACCE" localSheetId="6">#REF!</definedName>
    <definedName name="ACCE" localSheetId="7">#REF!</definedName>
    <definedName name="ACCE" localSheetId="12">#REF!</definedName>
    <definedName name="ACCE">#REF!</definedName>
    <definedName name="ACCF" localSheetId="6">#REF!</definedName>
    <definedName name="ACCF" localSheetId="7">#REF!</definedName>
    <definedName name="ACCF" localSheetId="12">#REF!</definedName>
    <definedName name="ACCF">#REF!</definedName>
    <definedName name="ACCG" localSheetId="6">#REF!</definedName>
    <definedName name="ACCG" localSheetId="7">#REF!</definedName>
    <definedName name="ACCG" localSheetId="12">#REF!</definedName>
    <definedName name="ACCG">#REF!</definedName>
    <definedName name="ACCH" localSheetId="6">#REF!</definedName>
    <definedName name="ACCH" localSheetId="7">#REF!</definedName>
    <definedName name="ACCH" localSheetId="12">#REF!</definedName>
    <definedName name="ACCH">#REF!</definedName>
    <definedName name="ACCI" localSheetId="6">#REF!</definedName>
    <definedName name="ACCI" localSheetId="7">#REF!</definedName>
    <definedName name="ACCI" localSheetId="12">#REF!</definedName>
    <definedName name="ACCI">#REF!</definedName>
    <definedName name="ACCJ" localSheetId="6">#REF!</definedName>
    <definedName name="ACCJ" localSheetId="7">#REF!</definedName>
    <definedName name="ACCJ" localSheetId="12">#REF!</definedName>
    <definedName name="ACCJ">#REF!</definedName>
    <definedName name="ACDA" localSheetId="6">#REF!</definedName>
    <definedName name="ACDA" localSheetId="7">#REF!</definedName>
    <definedName name="ACDA" localSheetId="12">#REF!</definedName>
    <definedName name="ACDA">#REF!</definedName>
    <definedName name="ACDB" localSheetId="6">#REF!</definedName>
    <definedName name="ACDB" localSheetId="7">#REF!</definedName>
    <definedName name="ACDB" localSheetId="12">#REF!</definedName>
    <definedName name="ACDB">#REF!</definedName>
    <definedName name="ACDC" localSheetId="6">#REF!</definedName>
    <definedName name="ACDC" localSheetId="7">#REF!</definedName>
    <definedName name="ACDC" localSheetId="12">#REF!</definedName>
    <definedName name="ACDC">#REF!</definedName>
    <definedName name="ACDD" localSheetId="6">#REF!</definedName>
    <definedName name="ACDD" localSheetId="7">#REF!</definedName>
    <definedName name="ACDD" localSheetId="12">#REF!</definedName>
    <definedName name="ACDD">#REF!</definedName>
    <definedName name="ACDE" localSheetId="6">#REF!</definedName>
    <definedName name="ACDE" localSheetId="7">#REF!</definedName>
    <definedName name="ACDE" localSheetId="12">#REF!</definedName>
    <definedName name="ACDE">#REF!</definedName>
    <definedName name="ACDF" localSheetId="6">#REF!</definedName>
    <definedName name="ACDF" localSheetId="7">#REF!</definedName>
    <definedName name="ACDF" localSheetId="12">#REF!</definedName>
    <definedName name="ACDF">#REF!</definedName>
    <definedName name="ACDG" localSheetId="6">#REF!</definedName>
    <definedName name="ACDG" localSheetId="7">#REF!</definedName>
    <definedName name="ACDG" localSheetId="12">#REF!</definedName>
    <definedName name="ACDG">#REF!</definedName>
    <definedName name="ACDH" localSheetId="6">#REF!</definedName>
    <definedName name="ACDH" localSheetId="7">#REF!</definedName>
    <definedName name="ACDH" localSheetId="12">#REF!</definedName>
    <definedName name="ACDH">#REF!</definedName>
    <definedName name="ACDI" localSheetId="6">#REF!</definedName>
    <definedName name="ACDI" localSheetId="7">#REF!</definedName>
    <definedName name="ACDI" localSheetId="12">#REF!</definedName>
    <definedName name="ACDI">#REF!</definedName>
    <definedName name="ACDJ" localSheetId="6">#REF!</definedName>
    <definedName name="ACDJ" localSheetId="7">#REF!</definedName>
    <definedName name="ACDJ" localSheetId="12">#REF!</definedName>
    <definedName name="ACDJ">#REF!</definedName>
    <definedName name="ACEA" localSheetId="6">#REF!</definedName>
    <definedName name="ACEA" localSheetId="7">#REF!</definedName>
    <definedName name="ACEA" localSheetId="12">#REF!</definedName>
    <definedName name="ACEA">#REF!</definedName>
    <definedName name="ACEB" localSheetId="6">#REF!</definedName>
    <definedName name="ACEB" localSheetId="7">#REF!</definedName>
    <definedName name="ACEB" localSheetId="12">#REF!</definedName>
    <definedName name="ACEB">#REF!</definedName>
    <definedName name="ACEC" localSheetId="6">#REF!</definedName>
    <definedName name="ACEC" localSheetId="7">#REF!</definedName>
    <definedName name="ACEC" localSheetId="12">#REF!</definedName>
    <definedName name="ACEC">#REF!</definedName>
    <definedName name="ACED" localSheetId="6">#REF!</definedName>
    <definedName name="ACED" localSheetId="7">#REF!</definedName>
    <definedName name="ACED" localSheetId="12">#REF!</definedName>
    <definedName name="ACED">#REF!</definedName>
    <definedName name="ACEE" localSheetId="6">#REF!</definedName>
    <definedName name="ACEE" localSheetId="7">#REF!</definedName>
    <definedName name="ACEE" localSheetId="12">#REF!</definedName>
    <definedName name="ACEE">#REF!</definedName>
    <definedName name="ACEF" localSheetId="6">#REF!</definedName>
    <definedName name="ACEF" localSheetId="7">#REF!</definedName>
    <definedName name="ACEF" localSheetId="12">#REF!</definedName>
    <definedName name="ACEF">#REF!</definedName>
    <definedName name="ACEG" localSheetId="6">#REF!</definedName>
    <definedName name="ACEG" localSheetId="7">#REF!</definedName>
    <definedName name="ACEG" localSheetId="12">#REF!</definedName>
    <definedName name="ACEG">#REF!</definedName>
    <definedName name="ACEH" localSheetId="6">#REF!</definedName>
    <definedName name="ACEH" localSheetId="7">#REF!</definedName>
    <definedName name="ACEH" localSheetId="12">#REF!</definedName>
    <definedName name="ACEH">#REF!</definedName>
    <definedName name="ACEI" localSheetId="6">#REF!</definedName>
    <definedName name="ACEI" localSheetId="7">#REF!</definedName>
    <definedName name="ACEI" localSheetId="12">#REF!</definedName>
    <definedName name="ACEI">#REF!</definedName>
    <definedName name="ACEJ" localSheetId="6">#REF!</definedName>
    <definedName name="ACEJ" localSheetId="7">#REF!</definedName>
    <definedName name="ACEJ" localSheetId="12">#REF!</definedName>
    <definedName name="ACEJ">#REF!</definedName>
    <definedName name="ACFA" localSheetId="6">#REF!</definedName>
    <definedName name="ACFA" localSheetId="7">#REF!</definedName>
    <definedName name="ACFA" localSheetId="12">#REF!</definedName>
    <definedName name="ACFA">#REF!</definedName>
    <definedName name="ACFB" localSheetId="6">#REF!</definedName>
    <definedName name="ACFB" localSheetId="7">#REF!</definedName>
    <definedName name="ACFB" localSheetId="12">#REF!</definedName>
    <definedName name="ACFB">#REF!</definedName>
    <definedName name="ACFC" localSheetId="6">#REF!</definedName>
    <definedName name="ACFC" localSheetId="7">#REF!</definedName>
    <definedName name="ACFC" localSheetId="12">#REF!</definedName>
    <definedName name="ACFC">#REF!</definedName>
    <definedName name="ACFD" localSheetId="6">#REF!</definedName>
    <definedName name="ACFD" localSheetId="7">#REF!</definedName>
    <definedName name="ACFD" localSheetId="12">#REF!</definedName>
    <definedName name="ACFD">#REF!</definedName>
    <definedName name="ACFE" localSheetId="6">#REF!</definedName>
    <definedName name="ACFE" localSheetId="7">#REF!</definedName>
    <definedName name="ACFE" localSheetId="12">#REF!</definedName>
    <definedName name="ACFE">#REF!</definedName>
    <definedName name="ACFF" localSheetId="6">#REF!</definedName>
    <definedName name="ACFF" localSheetId="7">#REF!</definedName>
    <definedName name="ACFF" localSheetId="12">#REF!</definedName>
    <definedName name="ACFF">#REF!</definedName>
    <definedName name="ACFG" localSheetId="6">#REF!</definedName>
    <definedName name="ACFG" localSheetId="7">#REF!</definedName>
    <definedName name="ACFG" localSheetId="12">#REF!</definedName>
    <definedName name="ACFG">#REF!</definedName>
    <definedName name="ACFH" localSheetId="6">#REF!</definedName>
    <definedName name="ACFH" localSheetId="7">#REF!</definedName>
    <definedName name="ACFH" localSheetId="12">#REF!</definedName>
    <definedName name="ACFH">#REF!</definedName>
    <definedName name="ACFI" localSheetId="6">#REF!</definedName>
    <definedName name="ACFI" localSheetId="7">#REF!</definedName>
    <definedName name="ACFI" localSheetId="12">#REF!</definedName>
    <definedName name="ACFI">#REF!</definedName>
    <definedName name="ACFJ" localSheetId="6">#REF!</definedName>
    <definedName name="ACFJ" localSheetId="7">#REF!</definedName>
    <definedName name="ACFJ" localSheetId="12">#REF!</definedName>
    <definedName name="ACFJ">#REF!</definedName>
    <definedName name="ACGA" localSheetId="6">#REF!</definedName>
    <definedName name="ACGA" localSheetId="7">#REF!</definedName>
    <definedName name="ACGA" localSheetId="12">#REF!</definedName>
    <definedName name="ACGA">#REF!</definedName>
    <definedName name="ACGB" localSheetId="6">#REF!</definedName>
    <definedName name="ACGB" localSheetId="7">#REF!</definedName>
    <definedName name="ACGB" localSheetId="12">#REF!</definedName>
    <definedName name="ACGB">#REF!</definedName>
    <definedName name="ACGC" localSheetId="6">#REF!</definedName>
    <definedName name="ACGC" localSheetId="7">#REF!</definedName>
    <definedName name="ACGC" localSheetId="12">#REF!</definedName>
    <definedName name="ACGC">#REF!</definedName>
    <definedName name="ACGD" localSheetId="6">#REF!</definedName>
    <definedName name="ACGD" localSheetId="7">#REF!</definedName>
    <definedName name="ACGD" localSheetId="12">#REF!</definedName>
    <definedName name="ACGD">#REF!</definedName>
    <definedName name="ACGE" localSheetId="6">#REF!</definedName>
    <definedName name="ACGE" localSheetId="7">#REF!</definedName>
    <definedName name="ACGE" localSheetId="12">#REF!</definedName>
    <definedName name="ACGE">#REF!</definedName>
    <definedName name="ACGF" localSheetId="6">#REF!</definedName>
    <definedName name="ACGF" localSheetId="7">#REF!</definedName>
    <definedName name="ACGF" localSheetId="12">#REF!</definedName>
    <definedName name="ACGF">#REF!</definedName>
    <definedName name="ACGG" localSheetId="6">#REF!</definedName>
    <definedName name="ACGG" localSheetId="7">#REF!</definedName>
    <definedName name="ACGG" localSheetId="12">#REF!</definedName>
    <definedName name="ACGG">#REF!</definedName>
    <definedName name="ACGH" localSheetId="6">#REF!</definedName>
    <definedName name="ACGH" localSheetId="7">#REF!</definedName>
    <definedName name="ACGH" localSheetId="12">#REF!</definedName>
    <definedName name="ACGH">#REF!</definedName>
    <definedName name="ACGI" localSheetId="6">#REF!</definedName>
    <definedName name="ACGI" localSheetId="7">#REF!</definedName>
    <definedName name="ACGI" localSheetId="12">#REF!</definedName>
    <definedName name="ACGI">#REF!</definedName>
    <definedName name="ACGJ" localSheetId="6">#REF!</definedName>
    <definedName name="ACGJ" localSheetId="7">#REF!</definedName>
    <definedName name="ACGJ" localSheetId="12">#REF!</definedName>
    <definedName name="ACGJ">#REF!</definedName>
    <definedName name="ACHA" localSheetId="6">#REF!</definedName>
    <definedName name="ACHA" localSheetId="7">#REF!</definedName>
    <definedName name="ACHA" localSheetId="12">#REF!</definedName>
    <definedName name="ACHA">#REF!</definedName>
    <definedName name="ACHB" localSheetId="6">#REF!</definedName>
    <definedName name="ACHB" localSheetId="7">#REF!</definedName>
    <definedName name="ACHB" localSheetId="12">#REF!</definedName>
    <definedName name="ACHB">#REF!</definedName>
    <definedName name="ACHC" localSheetId="6">#REF!</definedName>
    <definedName name="ACHC" localSheetId="7">#REF!</definedName>
    <definedName name="ACHC" localSheetId="12">#REF!</definedName>
    <definedName name="ACHC">#REF!</definedName>
    <definedName name="ACHD" localSheetId="6">#REF!</definedName>
    <definedName name="ACHD" localSheetId="7">#REF!</definedName>
    <definedName name="ACHD" localSheetId="12">#REF!</definedName>
    <definedName name="ACHD">#REF!</definedName>
    <definedName name="ACHE" localSheetId="6">#REF!</definedName>
    <definedName name="ACHE" localSheetId="7">#REF!</definedName>
    <definedName name="ACHE" localSheetId="12">#REF!</definedName>
    <definedName name="ACHE">#REF!</definedName>
    <definedName name="ACHF" localSheetId="6">#REF!</definedName>
    <definedName name="ACHF" localSheetId="7">#REF!</definedName>
    <definedName name="ACHF" localSheetId="12">#REF!</definedName>
    <definedName name="ACHF">#REF!</definedName>
    <definedName name="ACHG" localSheetId="6">#REF!</definedName>
    <definedName name="ACHG" localSheetId="7">#REF!</definedName>
    <definedName name="ACHG" localSheetId="12">#REF!</definedName>
    <definedName name="ACHG">#REF!</definedName>
    <definedName name="ACHH" localSheetId="6">#REF!</definedName>
    <definedName name="ACHH" localSheetId="7">#REF!</definedName>
    <definedName name="ACHH" localSheetId="12">#REF!</definedName>
    <definedName name="ACHH">#REF!</definedName>
    <definedName name="ACHI" localSheetId="6">#REF!</definedName>
    <definedName name="ACHI" localSheetId="7">#REF!</definedName>
    <definedName name="ACHI" localSheetId="12">#REF!</definedName>
    <definedName name="ACHI">#REF!</definedName>
    <definedName name="ACHJ" localSheetId="6">#REF!</definedName>
    <definedName name="ACHJ" localSheetId="7">#REF!</definedName>
    <definedName name="ACHJ" localSheetId="12">#REF!</definedName>
    <definedName name="ACHJ">#REF!</definedName>
    <definedName name="ACIA" localSheetId="6">#REF!</definedName>
    <definedName name="ACIA" localSheetId="7">#REF!</definedName>
    <definedName name="ACIA" localSheetId="12">#REF!</definedName>
    <definedName name="ACIA">#REF!</definedName>
    <definedName name="ACIB" localSheetId="6">#REF!</definedName>
    <definedName name="ACIB" localSheetId="7">#REF!</definedName>
    <definedName name="ACIB" localSheetId="12">#REF!</definedName>
    <definedName name="ACIB">#REF!</definedName>
    <definedName name="ACIC" localSheetId="6">#REF!</definedName>
    <definedName name="ACIC" localSheetId="7">#REF!</definedName>
    <definedName name="ACIC" localSheetId="12">#REF!</definedName>
    <definedName name="ACIC">#REF!</definedName>
    <definedName name="ACID" localSheetId="6">#REF!</definedName>
    <definedName name="ACID" localSheetId="7">#REF!</definedName>
    <definedName name="ACID" localSheetId="12">#REF!</definedName>
    <definedName name="ACID">#REF!</definedName>
    <definedName name="ACIE" localSheetId="6">#REF!</definedName>
    <definedName name="ACIE" localSheetId="7">#REF!</definedName>
    <definedName name="ACIE" localSheetId="12">#REF!</definedName>
    <definedName name="ACIE">#REF!</definedName>
    <definedName name="ACIF" localSheetId="6">#REF!</definedName>
    <definedName name="ACIF" localSheetId="7">#REF!</definedName>
    <definedName name="ACIF" localSheetId="12">#REF!</definedName>
    <definedName name="ACIF">#REF!</definedName>
    <definedName name="ACIG" localSheetId="6">#REF!</definedName>
    <definedName name="ACIG" localSheetId="7">#REF!</definedName>
    <definedName name="ACIG" localSheetId="12">#REF!</definedName>
    <definedName name="ACIG">#REF!</definedName>
    <definedName name="ACIH" localSheetId="6">#REF!</definedName>
    <definedName name="ACIH" localSheetId="7">#REF!</definedName>
    <definedName name="ACIH" localSheetId="12">#REF!</definedName>
    <definedName name="ACIH">#REF!</definedName>
    <definedName name="ACII" localSheetId="6">#REF!</definedName>
    <definedName name="ACII" localSheetId="7">#REF!</definedName>
    <definedName name="ACII" localSheetId="12">#REF!</definedName>
    <definedName name="ACII">#REF!</definedName>
    <definedName name="ACIJ" localSheetId="6">#REF!</definedName>
    <definedName name="ACIJ" localSheetId="7">#REF!</definedName>
    <definedName name="ACIJ" localSheetId="12">#REF!</definedName>
    <definedName name="ACIJ">#REF!</definedName>
    <definedName name="ACJA" localSheetId="6">#REF!</definedName>
    <definedName name="ACJA" localSheetId="7">#REF!</definedName>
    <definedName name="ACJA" localSheetId="12">#REF!</definedName>
    <definedName name="ACJA">#REF!</definedName>
    <definedName name="ACJB" localSheetId="6">#REF!</definedName>
    <definedName name="ACJB" localSheetId="7">#REF!</definedName>
    <definedName name="ACJB" localSheetId="12">#REF!</definedName>
    <definedName name="ACJB">#REF!</definedName>
    <definedName name="ACJC" localSheetId="6">#REF!</definedName>
    <definedName name="ACJC" localSheetId="7">#REF!</definedName>
    <definedName name="ACJC" localSheetId="12">#REF!</definedName>
    <definedName name="ACJC">#REF!</definedName>
    <definedName name="ACJD" localSheetId="6">#REF!</definedName>
    <definedName name="ACJD" localSheetId="7">#REF!</definedName>
    <definedName name="ACJD" localSheetId="12">#REF!</definedName>
    <definedName name="ACJD">#REF!</definedName>
    <definedName name="ACJE" localSheetId="6">#REF!</definedName>
    <definedName name="ACJE" localSheetId="7">#REF!</definedName>
    <definedName name="ACJE" localSheetId="12">#REF!</definedName>
    <definedName name="ACJE">#REF!</definedName>
    <definedName name="ACJF" localSheetId="6">#REF!</definedName>
    <definedName name="ACJF" localSheetId="7">#REF!</definedName>
    <definedName name="ACJF" localSheetId="12">#REF!</definedName>
    <definedName name="ACJF">#REF!</definedName>
    <definedName name="ACJG" localSheetId="6">#REF!</definedName>
    <definedName name="ACJG" localSheetId="7">#REF!</definedName>
    <definedName name="ACJG" localSheetId="12">#REF!</definedName>
    <definedName name="ACJG">#REF!</definedName>
    <definedName name="ACJH" localSheetId="6">#REF!</definedName>
    <definedName name="ACJH" localSheetId="7">#REF!</definedName>
    <definedName name="ACJH" localSheetId="12">#REF!</definedName>
    <definedName name="ACJH">#REF!</definedName>
    <definedName name="ACJI" localSheetId="6">#REF!</definedName>
    <definedName name="ACJI" localSheetId="7">#REF!</definedName>
    <definedName name="ACJI" localSheetId="12">#REF!</definedName>
    <definedName name="ACJI">#REF!</definedName>
    <definedName name="ACJJ" localSheetId="6">#REF!</definedName>
    <definedName name="ACJJ" localSheetId="7">#REF!</definedName>
    <definedName name="ACJJ" localSheetId="12">#REF!</definedName>
    <definedName name="ACJJ">#REF!</definedName>
    <definedName name="ACUAN1" localSheetId="11">#REF!</definedName>
    <definedName name="ACUAN1" localSheetId="9">#REF!</definedName>
    <definedName name="ACUAN1">#REF!</definedName>
    <definedName name="ACUAN2" localSheetId="11">#REF!</definedName>
    <definedName name="ACUAN2" localSheetId="9">#REF!</definedName>
    <definedName name="ACUAN2">#REF!</definedName>
    <definedName name="ad" localSheetId="6">[35]JAN09!#REF!</definedName>
    <definedName name="ad" localSheetId="11" hidden="1">{#N/A,#N/A,FALSE,"M.33"}</definedName>
    <definedName name="ad" localSheetId="9" hidden="1">{#N/A,#N/A,FALSE,"M.33"}</definedName>
    <definedName name="ad" localSheetId="7">[35]JAN09!#REF!</definedName>
    <definedName name="ad" localSheetId="12">[35]JAN09!#REF!</definedName>
    <definedName name="ad" localSheetId="13">[35]JAN09!#REF!</definedName>
    <definedName name="ad">[35]JAN09!#REF!</definedName>
    <definedName name="ADAA" localSheetId="6">#REF!</definedName>
    <definedName name="ADAA" localSheetId="7">#REF!</definedName>
    <definedName name="ADAA" localSheetId="5">#REF!</definedName>
    <definedName name="ADAA" localSheetId="12">#REF!</definedName>
    <definedName name="ADAA">#REF!</definedName>
    <definedName name="ADAB" localSheetId="6">#REF!</definedName>
    <definedName name="ADAB" localSheetId="7">#REF!</definedName>
    <definedName name="ADAB" localSheetId="12">#REF!</definedName>
    <definedName name="ADAB">#REF!</definedName>
    <definedName name="ADAC" localSheetId="6">#REF!</definedName>
    <definedName name="ADAC" localSheetId="7">#REF!</definedName>
    <definedName name="ADAC" localSheetId="12">#REF!</definedName>
    <definedName name="ADAC">#REF!</definedName>
    <definedName name="ADAD" localSheetId="6">#REF!</definedName>
    <definedName name="ADAD" localSheetId="7">#REF!</definedName>
    <definedName name="ADAD" localSheetId="12">#REF!</definedName>
    <definedName name="ADAD">#REF!</definedName>
    <definedName name="adadd" localSheetId="12">#REF!</definedName>
    <definedName name="adadd">#REF!</definedName>
    <definedName name="ADAE" localSheetId="6">#REF!</definedName>
    <definedName name="ADAE" localSheetId="7">#REF!</definedName>
    <definedName name="ADAE" localSheetId="12">#REF!</definedName>
    <definedName name="ADAE">#REF!</definedName>
    <definedName name="ADAF" localSheetId="6">#REF!</definedName>
    <definedName name="ADAF" localSheetId="7">#REF!</definedName>
    <definedName name="ADAF" localSheetId="12">#REF!</definedName>
    <definedName name="ADAF">#REF!</definedName>
    <definedName name="ADAG" localSheetId="6">#REF!</definedName>
    <definedName name="ADAG" localSheetId="7">#REF!</definedName>
    <definedName name="ADAG" localSheetId="12">#REF!</definedName>
    <definedName name="ADAG">#REF!</definedName>
    <definedName name="ADAH" localSheetId="6">#REF!</definedName>
    <definedName name="ADAH" localSheetId="7">#REF!</definedName>
    <definedName name="ADAH" localSheetId="12">#REF!</definedName>
    <definedName name="ADAH">#REF!</definedName>
    <definedName name="ADAI" localSheetId="6">#REF!</definedName>
    <definedName name="ADAI" localSheetId="7">#REF!</definedName>
    <definedName name="ADAI" localSheetId="12">#REF!</definedName>
    <definedName name="ADAI">#REF!</definedName>
    <definedName name="ADAJ" localSheetId="6">#REF!</definedName>
    <definedName name="ADAJ" localSheetId="7">#REF!</definedName>
    <definedName name="ADAJ" localSheetId="12">#REF!</definedName>
    <definedName name="ADAJ">#REF!</definedName>
    <definedName name="ADB" localSheetId="11" hidden="1">{#N/A,#N/A,FALSE,"M.01";#N/A,#N/A,FALSE,"M.01"}</definedName>
    <definedName name="ADB" localSheetId="9" hidden="1">{#N/A,#N/A,FALSE,"M.01";#N/A,#N/A,FALSE,"M.01"}</definedName>
    <definedName name="ADB" hidden="1">{#N/A,#N/A,FALSE,"M.01";#N/A,#N/A,FALSE,"M.01"}</definedName>
    <definedName name="ADBA" localSheetId="6">#REF!</definedName>
    <definedName name="ADBA" localSheetId="7">#REF!</definedName>
    <definedName name="ADBA" localSheetId="12">#REF!</definedName>
    <definedName name="ADBA">#REF!</definedName>
    <definedName name="ADBB" localSheetId="6">#REF!</definedName>
    <definedName name="ADBB" localSheetId="7">#REF!</definedName>
    <definedName name="ADBB" localSheetId="12">#REF!</definedName>
    <definedName name="ADBB">#REF!</definedName>
    <definedName name="ADBC" localSheetId="6">#REF!</definedName>
    <definedName name="ADBC" localSheetId="7">#REF!</definedName>
    <definedName name="ADBC" localSheetId="12">#REF!</definedName>
    <definedName name="ADBC">#REF!</definedName>
    <definedName name="ADBD" localSheetId="6">#REF!</definedName>
    <definedName name="ADBD" localSheetId="7">#REF!</definedName>
    <definedName name="ADBD" localSheetId="12">#REF!</definedName>
    <definedName name="ADBD">#REF!</definedName>
    <definedName name="ADBE" localSheetId="6">#REF!</definedName>
    <definedName name="ADBE" localSheetId="7">#REF!</definedName>
    <definedName name="ADBE" localSheetId="12">#REF!</definedName>
    <definedName name="ADBE">#REF!</definedName>
    <definedName name="ADBF" localSheetId="6">#REF!</definedName>
    <definedName name="ADBF" localSheetId="7">#REF!</definedName>
    <definedName name="ADBF" localSheetId="12">#REF!</definedName>
    <definedName name="ADBF">#REF!</definedName>
    <definedName name="ADBG" localSheetId="6">#REF!</definedName>
    <definedName name="ADBG" localSheetId="7">#REF!</definedName>
    <definedName name="ADBG" localSheetId="12">#REF!</definedName>
    <definedName name="ADBG">#REF!</definedName>
    <definedName name="ADBH" localSheetId="6">#REF!</definedName>
    <definedName name="ADBH" localSheetId="7">#REF!</definedName>
    <definedName name="ADBH" localSheetId="12">#REF!</definedName>
    <definedName name="ADBH">#REF!</definedName>
    <definedName name="ADBI" localSheetId="6">#REF!</definedName>
    <definedName name="ADBI" localSheetId="7">#REF!</definedName>
    <definedName name="ADBI" localSheetId="12">#REF!</definedName>
    <definedName name="ADBI">#REF!</definedName>
    <definedName name="ADBJ" localSheetId="6">#REF!</definedName>
    <definedName name="ADBJ" localSheetId="7">#REF!</definedName>
    <definedName name="ADBJ" localSheetId="12">#REF!</definedName>
    <definedName name="ADBJ">#REF!</definedName>
    <definedName name="ADCA" localSheetId="6">#REF!</definedName>
    <definedName name="ADCA" localSheetId="7">#REF!</definedName>
    <definedName name="ADCA" localSheetId="12">#REF!</definedName>
    <definedName name="ADCA">#REF!</definedName>
    <definedName name="ADCJ" localSheetId="6">#REF!</definedName>
    <definedName name="ADCJ" localSheetId="7">#REF!</definedName>
    <definedName name="ADCJ" localSheetId="12">#REF!</definedName>
    <definedName name="ADCJ">#REF!</definedName>
    <definedName name="adfasf" localSheetId="6">#REF!</definedName>
    <definedName name="adfasf" localSheetId="7">#REF!</definedName>
    <definedName name="adfasf" localSheetId="12">#REF!</definedName>
    <definedName name="adfasf">#REF!</definedName>
    <definedName name="ADJA" localSheetId="6">#REF!</definedName>
    <definedName name="ADJA" localSheetId="7">#REF!</definedName>
    <definedName name="ADJA" localSheetId="12">#REF!</definedName>
    <definedName name="ADJA">#REF!</definedName>
    <definedName name="ADJB" localSheetId="6">#REF!</definedName>
    <definedName name="ADJB" localSheetId="7">#REF!</definedName>
    <definedName name="ADJB" localSheetId="12">#REF!</definedName>
    <definedName name="ADJB">#REF!</definedName>
    <definedName name="ADJC" localSheetId="6">#REF!</definedName>
    <definedName name="ADJC" localSheetId="7">#REF!</definedName>
    <definedName name="ADJC" localSheetId="12">#REF!</definedName>
    <definedName name="ADJC">#REF!</definedName>
    <definedName name="ADJD" localSheetId="6">#REF!</definedName>
    <definedName name="ADJD" localSheetId="7">#REF!</definedName>
    <definedName name="ADJD" localSheetId="12">#REF!</definedName>
    <definedName name="ADJD">#REF!</definedName>
    <definedName name="ADJE" localSheetId="6">#REF!</definedName>
    <definedName name="ADJE" localSheetId="7">#REF!</definedName>
    <definedName name="ADJE" localSheetId="12">#REF!</definedName>
    <definedName name="ADJE">#REF!</definedName>
    <definedName name="ADJF" localSheetId="6">#REF!</definedName>
    <definedName name="ADJF" localSheetId="7">#REF!</definedName>
    <definedName name="ADJF" localSheetId="12">#REF!</definedName>
    <definedName name="ADJF">#REF!</definedName>
    <definedName name="ADJG" localSheetId="6">#REF!</definedName>
    <definedName name="ADJG" localSheetId="7">#REF!</definedName>
    <definedName name="ADJG" localSheetId="12">#REF!</definedName>
    <definedName name="ADJG">#REF!</definedName>
    <definedName name="ADJH" localSheetId="6">#REF!</definedName>
    <definedName name="ADJH" localSheetId="7">#REF!</definedName>
    <definedName name="ADJH" localSheetId="12">#REF!</definedName>
    <definedName name="ADJH">#REF!</definedName>
    <definedName name="ADJI" localSheetId="6">#REF!</definedName>
    <definedName name="ADJI" localSheetId="7">#REF!</definedName>
    <definedName name="ADJI" localSheetId="12">#REF!</definedName>
    <definedName name="ADJI">#REF!</definedName>
    <definedName name="ADJJ" localSheetId="6">#REF!</definedName>
    <definedName name="ADJJ" localSheetId="7">#REF!</definedName>
    <definedName name="ADJJ" localSheetId="12">#REF!</definedName>
    <definedName name="ADJJ">#REF!</definedName>
    <definedName name="AdmProBln" localSheetId="12">#N/A</definedName>
    <definedName name="AdmProBln" localSheetId="13">'[36]AHS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 localSheetId="12">#REF!</definedName>
    <definedName name="aegbn">#REF!</definedName>
    <definedName name="aep" localSheetId="11" hidden="1">{#N/A,#N/A,FALSE,"M.41"}</definedName>
    <definedName name="aep" localSheetId="9" hidden="1">{#N/A,#N/A,FALSE,"M.41"}</definedName>
    <definedName name="aep" hidden="1">{#N/A,#N/A,FALSE,"M.41"}</definedName>
    <definedName name="AF">#REF!</definedName>
    <definedName name="AFA" hidden="1">#REF!</definedName>
    <definedName name="afag" localSheetId="12">#REF!</definedName>
    <definedName name="afag">#REF!</definedName>
    <definedName name="afasdf" localSheetId="12" hidden="1">[11]DExp.Lmb!#REF!</definedName>
    <definedName name="afasdf" hidden="1">[11]DExp.Lmb!#REF!</definedName>
    <definedName name="afgggg" localSheetId="6" hidden="1">{#N/A,#N/A,FALSE,"M.43"}</definedName>
    <definedName name="afgggg" localSheetId="11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2" hidden="1">{#N/A,#N/A,FALSE,"M.43"}</definedName>
    <definedName name="afgggg" localSheetId="13" hidden="1">{#N/A,#N/A,FALSE,"M.43"}</definedName>
    <definedName name="afgggg" hidden="1">{#N/A,#N/A,FALSE,"M.43"}</definedName>
    <definedName name="ags">#REF!</definedName>
    <definedName name="AGUNG">#REF!</definedName>
    <definedName name="AGUNG1">#REF!</definedName>
    <definedName name="AGUS92">#N/A</definedName>
    <definedName name="aida" localSheetId="11" hidden="1">{#N/A,#N/A,FALSE,"M.34"}</definedName>
    <definedName name="aida" localSheetId="9" hidden="1">{#N/A,#N/A,FALSE,"M.34"}</definedName>
    <definedName name="aida" hidden="1">{#N/A,#N/A,FALSE,"M.34"}</definedName>
    <definedName name="AJAA" localSheetId="6">#REF!</definedName>
    <definedName name="AJAA" localSheetId="7">#REF!</definedName>
    <definedName name="AJAA" localSheetId="5">#REF!</definedName>
    <definedName name="AJAA" localSheetId="12">#REF!</definedName>
    <definedName name="AJAA">#REF!</definedName>
    <definedName name="AJAB" localSheetId="6">#REF!</definedName>
    <definedName name="AJAB" localSheetId="7">#REF!</definedName>
    <definedName name="AJAB" localSheetId="12">#REF!</definedName>
    <definedName name="AJAB">#REF!</definedName>
    <definedName name="AJAC" localSheetId="6">#REF!</definedName>
    <definedName name="AJAC" localSheetId="7">#REF!</definedName>
    <definedName name="AJAC" localSheetId="12">#REF!</definedName>
    <definedName name="AJAC">#REF!</definedName>
    <definedName name="AJAD" localSheetId="6">#REF!</definedName>
    <definedName name="AJAD" localSheetId="7">#REF!</definedName>
    <definedName name="AJAD" localSheetId="12">#REF!</definedName>
    <definedName name="AJAD">#REF!</definedName>
    <definedName name="AJAE" localSheetId="6">#REF!</definedName>
    <definedName name="AJAE" localSheetId="7">#REF!</definedName>
    <definedName name="AJAE" localSheetId="12">#REF!</definedName>
    <definedName name="AJAE">#REF!</definedName>
    <definedName name="AJAF" localSheetId="6">#REF!</definedName>
    <definedName name="AJAF" localSheetId="7">#REF!</definedName>
    <definedName name="AJAF" localSheetId="12">#REF!</definedName>
    <definedName name="AJAF">#REF!</definedName>
    <definedName name="AJAG" localSheetId="6">#REF!</definedName>
    <definedName name="AJAG" localSheetId="7">#REF!</definedName>
    <definedName name="AJAG" localSheetId="12">#REF!</definedName>
    <definedName name="AJAG">#REF!</definedName>
    <definedName name="AJAH" localSheetId="6">#REF!</definedName>
    <definedName name="AJAH" localSheetId="7">#REF!</definedName>
    <definedName name="AJAH" localSheetId="12">#REF!</definedName>
    <definedName name="AJAH">#REF!</definedName>
    <definedName name="AJAI" localSheetId="6">#REF!</definedName>
    <definedName name="AJAI" localSheetId="7">#REF!</definedName>
    <definedName name="AJAI" localSheetId="12">#REF!</definedName>
    <definedName name="AJAI">#REF!</definedName>
    <definedName name="AJAJ" localSheetId="6">#REF!</definedName>
    <definedName name="AJAJ" localSheetId="7">#REF!</definedName>
    <definedName name="AJAJ" localSheetId="12">#REF!</definedName>
    <definedName name="AJAJ">#REF!</definedName>
    <definedName name="AJBA" localSheetId="6">#REF!</definedName>
    <definedName name="AJBA" localSheetId="7">#REF!</definedName>
    <definedName name="AJBA" localSheetId="12">#REF!</definedName>
    <definedName name="AJBA">#REF!</definedName>
    <definedName name="AJBB" localSheetId="6">#REF!</definedName>
    <definedName name="AJBB" localSheetId="7">#REF!</definedName>
    <definedName name="AJBB" localSheetId="12">#REF!</definedName>
    <definedName name="AJBB">#REF!</definedName>
    <definedName name="AJBC" localSheetId="6">#REF!</definedName>
    <definedName name="AJBC" localSheetId="7">#REF!</definedName>
    <definedName name="AJBC" localSheetId="12">#REF!</definedName>
    <definedName name="AJBC">#REF!</definedName>
    <definedName name="AJBD" localSheetId="6">#REF!</definedName>
    <definedName name="AJBD" localSheetId="7">#REF!</definedName>
    <definedName name="AJBD" localSheetId="12">#REF!</definedName>
    <definedName name="AJBD">#REF!</definedName>
    <definedName name="AJBE" localSheetId="6">#REF!</definedName>
    <definedName name="AJBE" localSheetId="7">#REF!</definedName>
    <definedName name="AJBE" localSheetId="12">#REF!</definedName>
    <definedName name="AJBE">#REF!</definedName>
    <definedName name="AJBF" localSheetId="6">#REF!</definedName>
    <definedName name="AJBF" localSheetId="7">#REF!</definedName>
    <definedName name="AJBF" localSheetId="12">#REF!</definedName>
    <definedName name="AJBF">#REF!</definedName>
    <definedName name="AJBG" localSheetId="6">#REF!</definedName>
    <definedName name="AJBG" localSheetId="7">#REF!</definedName>
    <definedName name="AJBG" localSheetId="12">#REF!</definedName>
    <definedName name="AJBG">#REF!</definedName>
    <definedName name="AJBH" localSheetId="6">#REF!</definedName>
    <definedName name="AJBH" localSheetId="7">#REF!</definedName>
    <definedName name="AJBH" localSheetId="12">#REF!</definedName>
    <definedName name="AJBH">#REF!</definedName>
    <definedName name="AJBI" localSheetId="6">#REF!</definedName>
    <definedName name="AJBI" localSheetId="7">#REF!</definedName>
    <definedName name="AJBI" localSheetId="12">#REF!</definedName>
    <definedName name="AJBI">#REF!</definedName>
    <definedName name="AJBJ" localSheetId="6">#REF!</definedName>
    <definedName name="AJBJ" localSheetId="7">#REF!</definedName>
    <definedName name="AJBJ" localSheetId="12">#REF!</definedName>
    <definedName name="AJBJ">#REF!</definedName>
    <definedName name="AJCA" localSheetId="6">#REF!</definedName>
    <definedName name="AJCA" localSheetId="7">#REF!</definedName>
    <definedName name="AJCA" localSheetId="12">#REF!</definedName>
    <definedName name="AJCA">#REF!</definedName>
    <definedName name="AJCB" localSheetId="6">#REF!</definedName>
    <definedName name="AJCB" localSheetId="7">#REF!</definedName>
    <definedName name="AJCB" localSheetId="12">#REF!</definedName>
    <definedName name="AJCB">#REF!</definedName>
    <definedName name="AJCC" localSheetId="6">#REF!</definedName>
    <definedName name="AJCC" localSheetId="7">#REF!</definedName>
    <definedName name="AJCC" localSheetId="12">#REF!</definedName>
    <definedName name="AJCC">#REF!</definedName>
    <definedName name="AJCD" localSheetId="6">#REF!</definedName>
    <definedName name="AJCD" localSheetId="7">#REF!</definedName>
    <definedName name="AJCD" localSheetId="12">#REF!</definedName>
    <definedName name="AJCD">#REF!</definedName>
    <definedName name="AJCE" localSheetId="6">#REF!</definedName>
    <definedName name="AJCE" localSheetId="7">#REF!</definedName>
    <definedName name="AJCE" localSheetId="12">#REF!</definedName>
    <definedName name="AJCE">#REF!</definedName>
    <definedName name="AJCF" localSheetId="6">#REF!</definedName>
    <definedName name="AJCF" localSheetId="7">#REF!</definedName>
    <definedName name="AJCF" localSheetId="12">#REF!</definedName>
    <definedName name="AJCF">#REF!</definedName>
    <definedName name="AJCG" localSheetId="6">#REF!</definedName>
    <definedName name="AJCG" localSheetId="7">#REF!</definedName>
    <definedName name="AJCG" localSheetId="12">#REF!</definedName>
    <definedName name="AJCG">#REF!</definedName>
    <definedName name="AJCH" localSheetId="6">#REF!</definedName>
    <definedName name="AJCH" localSheetId="7">#REF!</definedName>
    <definedName name="AJCH" localSheetId="12">#REF!</definedName>
    <definedName name="AJCH">#REF!</definedName>
    <definedName name="AJCI" localSheetId="6">#REF!</definedName>
    <definedName name="AJCI" localSheetId="7">#REF!</definedName>
    <definedName name="AJCI" localSheetId="12">#REF!</definedName>
    <definedName name="AJCI">#REF!</definedName>
    <definedName name="AJCJ" localSheetId="6">#REF!</definedName>
    <definedName name="AJCJ" localSheetId="7">#REF!</definedName>
    <definedName name="AJCJ" localSheetId="12">#REF!</definedName>
    <definedName name="AJCJ">#REF!</definedName>
    <definedName name="AJDA" localSheetId="6">#REF!</definedName>
    <definedName name="AJDA" localSheetId="7">#REF!</definedName>
    <definedName name="AJDA" localSheetId="12">#REF!</definedName>
    <definedName name="AJDA">#REF!</definedName>
    <definedName name="AJDB" localSheetId="6">#REF!</definedName>
    <definedName name="AJDB" localSheetId="7">#REF!</definedName>
    <definedName name="AJDB" localSheetId="12">#REF!</definedName>
    <definedName name="AJDB">#REF!</definedName>
    <definedName name="AJDC" localSheetId="6">#REF!</definedName>
    <definedName name="AJDC" localSheetId="7">#REF!</definedName>
    <definedName name="AJDC" localSheetId="12">#REF!</definedName>
    <definedName name="AJDC">#REF!</definedName>
    <definedName name="AJDD" localSheetId="6">#REF!</definedName>
    <definedName name="AJDD" localSheetId="7">#REF!</definedName>
    <definedName name="AJDD" localSheetId="12">#REF!</definedName>
    <definedName name="AJDD">#REF!</definedName>
    <definedName name="AJDE" localSheetId="6">#REF!</definedName>
    <definedName name="AJDE" localSheetId="7">#REF!</definedName>
    <definedName name="AJDE" localSheetId="12">#REF!</definedName>
    <definedName name="AJDE">#REF!</definedName>
    <definedName name="AJDF" localSheetId="6">#REF!</definedName>
    <definedName name="AJDF" localSheetId="7">#REF!</definedName>
    <definedName name="AJDF" localSheetId="12">#REF!</definedName>
    <definedName name="AJDF">#REF!</definedName>
    <definedName name="AJDG" localSheetId="6">#REF!</definedName>
    <definedName name="AJDG" localSheetId="7">#REF!</definedName>
    <definedName name="AJDG" localSheetId="12">#REF!</definedName>
    <definedName name="AJDG">#REF!</definedName>
    <definedName name="AJDH" localSheetId="6">#REF!</definedName>
    <definedName name="AJDH" localSheetId="7">#REF!</definedName>
    <definedName name="AJDH" localSheetId="12">#REF!</definedName>
    <definedName name="AJDH">#REF!</definedName>
    <definedName name="AJDI" localSheetId="6">#REF!</definedName>
    <definedName name="AJDI" localSheetId="7">#REF!</definedName>
    <definedName name="AJDI" localSheetId="12">#REF!</definedName>
    <definedName name="AJDI">#REF!</definedName>
    <definedName name="AJDJ" localSheetId="6">#REF!</definedName>
    <definedName name="AJDJ" localSheetId="7">#REF!</definedName>
    <definedName name="AJDJ" localSheetId="12">#REF!</definedName>
    <definedName name="AJDJ">#REF!</definedName>
    <definedName name="AJEA" localSheetId="6">#REF!</definedName>
    <definedName name="AJEA" localSheetId="7">#REF!</definedName>
    <definedName name="AJEA" localSheetId="12">#REF!</definedName>
    <definedName name="AJEA">#REF!</definedName>
    <definedName name="AJEB" localSheetId="6">#REF!</definedName>
    <definedName name="AJEB" localSheetId="7">#REF!</definedName>
    <definedName name="AJEB" localSheetId="12">#REF!</definedName>
    <definedName name="AJEB">#REF!</definedName>
    <definedName name="AJEC" localSheetId="6">#REF!</definedName>
    <definedName name="AJEC" localSheetId="7">#REF!</definedName>
    <definedName name="AJEC" localSheetId="12">#REF!</definedName>
    <definedName name="AJEC">#REF!</definedName>
    <definedName name="AJED" localSheetId="6">#REF!</definedName>
    <definedName name="AJED" localSheetId="7">#REF!</definedName>
    <definedName name="AJED" localSheetId="12">#REF!</definedName>
    <definedName name="AJED">#REF!</definedName>
    <definedName name="AJEE" localSheetId="6">#REF!</definedName>
    <definedName name="AJEE" localSheetId="7">#REF!</definedName>
    <definedName name="AJEE" localSheetId="12">#REF!</definedName>
    <definedName name="AJEE">#REF!</definedName>
    <definedName name="AJEF" localSheetId="6">#REF!</definedName>
    <definedName name="AJEF" localSheetId="7">#REF!</definedName>
    <definedName name="AJEF" localSheetId="12">#REF!</definedName>
    <definedName name="AJEF">#REF!</definedName>
    <definedName name="AJEG" localSheetId="6">#REF!</definedName>
    <definedName name="AJEG" localSheetId="7">#REF!</definedName>
    <definedName name="AJEG" localSheetId="12">#REF!</definedName>
    <definedName name="AJEG">#REF!</definedName>
    <definedName name="AJEH" localSheetId="6">#REF!</definedName>
    <definedName name="AJEH" localSheetId="7">#REF!</definedName>
    <definedName name="AJEH" localSheetId="12">#REF!</definedName>
    <definedName name="AJEH">#REF!</definedName>
    <definedName name="AJEI" localSheetId="6">#REF!</definedName>
    <definedName name="AJEI" localSheetId="7">#REF!</definedName>
    <definedName name="AJEI" localSheetId="12">#REF!</definedName>
    <definedName name="AJEI">#REF!</definedName>
    <definedName name="AJEJ" localSheetId="6">#REF!</definedName>
    <definedName name="AJEJ" localSheetId="7">#REF!</definedName>
    <definedName name="AJEJ" localSheetId="12">#REF!</definedName>
    <definedName name="AJEJ">#REF!</definedName>
    <definedName name="AJFA" localSheetId="6">#REF!</definedName>
    <definedName name="AJFA" localSheetId="7">#REF!</definedName>
    <definedName name="AJFA" localSheetId="12">#REF!</definedName>
    <definedName name="AJFA">#REF!</definedName>
    <definedName name="AJFB" localSheetId="6">#REF!</definedName>
    <definedName name="AJFB" localSheetId="7">#REF!</definedName>
    <definedName name="AJFB" localSheetId="12">#REF!</definedName>
    <definedName name="AJFB">#REF!</definedName>
    <definedName name="AJFC" localSheetId="6">#REF!</definedName>
    <definedName name="AJFC" localSheetId="7">#REF!</definedName>
    <definedName name="AJFC" localSheetId="12">#REF!</definedName>
    <definedName name="AJFC">#REF!</definedName>
    <definedName name="AJFD" localSheetId="6">#REF!</definedName>
    <definedName name="AJFD" localSheetId="7">#REF!</definedName>
    <definedName name="AJFD" localSheetId="12">#REF!</definedName>
    <definedName name="AJFD">#REF!</definedName>
    <definedName name="AJFE" localSheetId="6">#REF!</definedName>
    <definedName name="AJFE" localSheetId="7">#REF!</definedName>
    <definedName name="AJFE" localSheetId="12">#REF!</definedName>
    <definedName name="AJFE">#REF!</definedName>
    <definedName name="AJFF" localSheetId="6">#REF!</definedName>
    <definedName name="AJFF" localSheetId="7">#REF!</definedName>
    <definedName name="AJFF" localSheetId="12">#REF!</definedName>
    <definedName name="AJFF">#REF!</definedName>
    <definedName name="AJFG" localSheetId="6">#REF!</definedName>
    <definedName name="AJFG" localSheetId="7">#REF!</definedName>
    <definedName name="AJFG" localSheetId="12">#REF!</definedName>
    <definedName name="AJFG">#REF!</definedName>
    <definedName name="AJFH" localSheetId="6">#REF!</definedName>
    <definedName name="AJFH" localSheetId="7">#REF!</definedName>
    <definedName name="AJFH" localSheetId="12">#REF!</definedName>
    <definedName name="AJFH">#REF!</definedName>
    <definedName name="AJFI" localSheetId="6">#REF!</definedName>
    <definedName name="AJFI" localSheetId="7">#REF!</definedName>
    <definedName name="AJFI" localSheetId="12">#REF!</definedName>
    <definedName name="AJFI">#REF!</definedName>
    <definedName name="AJFJ" localSheetId="6">#REF!</definedName>
    <definedName name="AJFJ" localSheetId="7">#REF!</definedName>
    <definedName name="AJFJ" localSheetId="12">#REF!</definedName>
    <definedName name="AJFJ">#REF!</definedName>
    <definedName name="AJGA" localSheetId="6">#REF!</definedName>
    <definedName name="AJGA" localSheetId="7">#REF!</definedName>
    <definedName name="AJGA" localSheetId="12">#REF!</definedName>
    <definedName name="AJGA">#REF!</definedName>
    <definedName name="AJGB" localSheetId="6">#REF!</definedName>
    <definedName name="AJGB" localSheetId="7">#REF!</definedName>
    <definedName name="AJGB" localSheetId="12">#REF!</definedName>
    <definedName name="AJGB">#REF!</definedName>
    <definedName name="AJGC" localSheetId="6">#REF!</definedName>
    <definedName name="AJGC" localSheetId="7">#REF!</definedName>
    <definedName name="AJGC" localSheetId="12">#REF!</definedName>
    <definedName name="AJGC">#REF!</definedName>
    <definedName name="AJGD" localSheetId="6">#REF!</definedName>
    <definedName name="AJGD" localSheetId="7">#REF!</definedName>
    <definedName name="AJGD" localSheetId="12">#REF!</definedName>
    <definedName name="AJGD">#REF!</definedName>
    <definedName name="AJGE" localSheetId="6">#REF!</definedName>
    <definedName name="AJGE" localSheetId="7">#REF!</definedName>
    <definedName name="AJGE" localSheetId="12">#REF!</definedName>
    <definedName name="AJGE">#REF!</definedName>
    <definedName name="AJGF" localSheetId="6">#REF!</definedName>
    <definedName name="AJGF" localSheetId="7">#REF!</definedName>
    <definedName name="AJGF" localSheetId="12">#REF!</definedName>
    <definedName name="AJGF">#REF!</definedName>
    <definedName name="AJGG" localSheetId="6">#REF!</definedName>
    <definedName name="AJGG" localSheetId="7">#REF!</definedName>
    <definedName name="AJGG" localSheetId="12">#REF!</definedName>
    <definedName name="AJGG">#REF!</definedName>
    <definedName name="AJGH" localSheetId="6">#REF!</definedName>
    <definedName name="AJGH" localSheetId="7">#REF!</definedName>
    <definedName name="AJGH" localSheetId="12">#REF!</definedName>
    <definedName name="AJGH">#REF!</definedName>
    <definedName name="AJGI" localSheetId="6">#REF!</definedName>
    <definedName name="AJGI" localSheetId="7">#REF!</definedName>
    <definedName name="AJGI" localSheetId="12">#REF!</definedName>
    <definedName name="AJGI">#REF!</definedName>
    <definedName name="AJGJ" localSheetId="6">#REF!</definedName>
    <definedName name="AJGJ" localSheetId="7">#REF!</definedName>
    <definedName name="AJGJ" localSheetId="12">#REF!</definedName>
    <definedName name="AJGJ">#REF!</definedName>
    <definedName name="AJHA" localSheetId="6">#REF!</definedName>
    <definedName name="AJHA" localSheetId="7">#REF!</definedName>
    <definedName name="AJHA" localSheetId="12">#REF!</definedName>
    <definedName name="AJHA">#REF!</definedName>
    <definedName name="AJHB" localSheetId="6">#REF!</definedName>
    <definedName name="AJHB" localSheetId="7">#REF!</definedName>
    <definedName name="AJHB" localSheetId="12">#REF!</definedName>
    <definedName name="AJHB">#REF!</definedName>
    <definedName name="AJHC" localSheetId="6">#REF!</definedName>
    <definedName name="AJHC" localSheetId="7">#REF!</definedName>
    <definedName name="AJHC" localSheetId="12">#REF!</definedName>
    <definedName name="AJHC">#REF!</definedName>
    <definedName name="AJHD" localSheetId="6">#REF!</definedName>
    <definedName name="AJHD" localSheetId="7">#REF!</definedName>
    <definedName name="AJHD" localSheetId="12">#REF!</definedName>
    <definedName name="AJHD">#REF!</definedName>
    <definedName name="AJHE" localSheetId="6">#REF!</definedName>
    <definedName name="AJHE" localSheetId="7">#REF!</definedName>
    <definedName name="AJHE" localSheetId="12">#REF!</definedName>
    <definedName name="AJHE">#REF!</definedName>
    <definedName name="AJHF" localSheetId="6">#REF!</definedName>
    <definedName name="AJHF" localSheetId="7">#REF!</definedName>
    <definedName name="AJHF" localSheetId="12">#REF!</definedName>
    <definedName name="AJHF">#REF!</definedName>
    <definedName name="AJHG" localSheetId="6">#REF!</definedName>
    <definedName name="AJHG" localSheetId="7">#REF!</definedName>
    <definedName name="AJHG" localSheetId="12">#REF!</definedName>
    <definedName name="AJHG">#REF!</definedName>
    <definedName name="AJHH" localSheetId="6">#REF!</definedName>
    <definedName name="AJHH" localSheetId="7">#REF!</definedName>
    <definedName name="AJHH" localSheetId="12">#REF!</definedName>
    <definedName name="AJHH">#REF!</definedName>
    <definedName name="AJHI" localSheetId="6">#REF!</definedName>
    <definedName name="AJHI" localSheetId="7">#REF!</definedName>
    <definedName name="AJHI" localSheetId="12">#REF!</definedName>
    <definedName name="AJHI">#REF!</definedName>
    <definedName name="AJHJ" localSheetId="6">#REF!</definedName>
    <definedName name="AJHJ" localSheetId="7">#REF!</definedName>
    <definedName name="AJHJ" localSheetId="12">#REF!</definedName>
    <definedName name="AJHJ">#REF!</definedName>
    <definedName name="AJI" localSheetId="12">#REF!</definedName>
    <definedName name="AJI">#REF!</definedName>
    <definedName name="AJIA" localSheetId="6">#REF!</definedName>
    <definedName name="AJIA" localSheetId="7">#REF!</definedName>
    <definedName name="AJIA" localSheetId="12">#REF!</definedName>
    <definedName name="AJIA">#REF!</definedName>
    <definedName name="AJIB" localSheetId="6">#REF!</definedName>
    <definedName name="AJIB" localSheetId="7">#REF!</definedName>
    <definedName name="AJIB" localSheetId="12">#REF!</definedName>
    <definedName name="AJIB">#REF!</definedName>
    <definedName name="AJIC" localSheetId="6">#REF!</definedName>
    <definedName name="AJIC" localSheetId="7">#REF!</definedName>
    <definedName name="AJIC" localSheetId="12">#REF!</definedName>
    <definedName name="AJIC">#REF!</definedName>
    <definedName name="AJID" localSheetId="6">#REF!</definedName>
    <definedName name="AJID" localSheetId="7">#REF!</definedName>
    <definedName name="AJID" localSheetId="12">#REF!</definedName>
    <definedName name="AJID">#REF!</definedName>
    <definedName name="AJIE" localSheetId="6">#REF!</definedName>
    <definedName name="AJIE" localSheetId="7">#REF!</definedName>
    <definedName name="AJIE" localSheetId="12">#REF!</definedName>
    <definedName name="AJIE">#REF!</definedName>
    <definedName name="AJIF" localSheetId="6">#REF!</definedName>
    <definedName name="AJIF" localSheetId="7">#REF!</definedName>
    <definedName name="AJIF" localSheetId="12">#REF!</definedName>
    <definedName name="AJIF">#REF!</definedName>
    <definedName name="AJIG" localSheetId="6">#REF!</definedName>
    <definedName name="AJIG" localSheetId="7">#REF!</definedName>
    <definedName name="AJIG" localSheetId="12">#REF!</definedName>
    <definedName name="AJIG">#REF!</definedName>
    <definedName name="AJIH" localSheetId="6">#REF!</definedName>
    <definedName name="AJIH" localSheetId="7">#REF!</definedName>
    <definedName name="AJIH" localSheetId="12">#REF!</definedName>
    <definedName name="AJIH">#REF!</definedName>
    <definedName name="AJII" localSheetId="6">#REF!</definedName>
    <definedName name="AJII" localSheetId="7">#REF!</definedName>
    <definedName name="AJII" localSheetId="12">#REF!</definedName>
    <definedName name="AJII">#REF!</definedName>
    <definedName name="AJIJ" localSheetId="6">#REF!</definedName>
    <definedName name="AJIJ" localSheetId="7">#REF!</definedName>
    <definedName name="AJIJ" localSheetId="12">#REF!</definedName>
    <definedName name="AJIJ">#REF!</definedName>
    <definedName name="AJJA" localSheetId="6">#REF!</definedName>
    <definedName name="AJJA" localSheetId="7">#REF!</definedName>
    <definedName name="AJJA" localSheetId="12">#REF!</definedName>
    <definedName name="AJJA">#REF!</definedName>
    <definedName name="AJJB" localSheetId="6">#REF!</definedName>
    <definedName name="AJJB" localSheetId="7">#REF!</definedName>
    <definedName name="AJJB" localSheetId="12">#REF!</definedName>
    <definedName name="AJJB">#REF!</definedName>
    <definedName name="AJJC" localSheetId="6">#REF!</definedName>
    <definedName name="AJJC" localSheetId="7">#REF!</definedName>
    <definedName name="AJJC" localSheetId="12">#REF!</definedName>
    <definedName name="AJJC">#REF!</definedName>
    <definedName name="AJJD" localSheetId="6">#REF!</definedName>
    <definedName name="AJJD" localSheetId="7">#REF!</definedName>
    <definedName name="AJJD" localSheetId="12">#REF!</definedName>
    <definedName name="AJJD">#REF!</definedName>
    <definedName name="AJJE" localSheetId="6">#REF!</definedName>
    <definedName name="AJJE" localSheetId="7">#REF!</definedName>
    <definedName name="AJJE" localSheetId="12">#REF!</definedName>
    <definedName name="AJJE">#REF!</definedName>
    <definedName name="AJJF" localSheetId="6">#REF!</definedName>
    <definedName name="AJJF" localSheetId="7">#REF!</definedName>
    <definedName name="AJJF" localSheetId="12">#REF!</definedName>
    <definedName name="AJJF">#REF!</definedName>
    <definedName name="AJJG" localSheetId="6">#REF!</definedName>
    <definedName name="AJJG" localSheetId="7">#REF!</definedName>
    <definedName name="AJJG" localSheetId="12">#REF!</definedName>
    <definedName name="AJJG">#REF!</definedName>
    <definedName name="AJJH" localSheetId="6">#REF!</definedName>
    <definedName name="AJJH" localSheetId="7">#REF!</definedName>
    <definedName name="AJJH" localSheetId="12">#REF!</definedName>
    <definedName name="AJJH">#REF!</definedName>
    <definedName name="AJJI" localSheetId="6">#REF!</definedName>
    <definedName name="AJJI" localSheetId="7">#REF!</definedName>
    <definedName name="AJJI" localSheetId="12">#REF!</definedName>
    <definedName name="AJJI">#REF!</definedName>
    <definedName name="aku" localSheetId="11" hidden="1">{#N/A,#N/A,FALSE,"M.43"}</definedName>
    <definedName name="aku" localSheetId="9" hidden="1">{#N/A,#N/A,FALSE,"M.43"}</definedName>
    <definedName name="aku" hidden="1">{#N/A,#N/A,FALSE,"M.43"}</definedName>
    <definedName name="AkumATFungsi" localSheetId="6">#REF!</definedName>
    <definedName name="AkumATFungsi" localSheetId="11">#REF!</definedName>
    <definedName name="AkumATFungsi" localSheetId="9">#REF!</definedName>
    <definedName name="AkumATFungsi" localSheetId="7">#REF!</definedName>
    <definedName name="AkumATFungsi" localSheetId="12">#REF!</definedName>
    <definedName name="AkumATFungsi">#REF!</definedName>
    <definedName name="AkumATJenis" localSheetId="6">#REF!</definedName>
    <definedName name="AkumATJenis" localSheetId="11">#REF!</definedName>
    <definedName name="AkumATJenis" localSheetId="9">#REF!</definedName>
    <definedName name="AkumATJenis" localSheetId="7">#REF!</definedName>
    <definedName name="AkumATJenis" localSheetId="12">#REF!</definedName>
    <definedName name="AkumATJenis">#REF!</definedName>
    <definedName name="ALAMAT" localSheetId="6">#REF!</definedName>
    <definedName name="ALAMAT" localSheetId="7">#REF!</definedName>
    <definedName name="ALAMAT" localSheetId="12">#REF!</definedName>
    <definedName name="ALAMAT">#REF!</definedName>
    <definedName name="AMPE" localSheetId="11" hidden="1">{#N/A,#N/A,FALSE,"M.31"}</definedName>
    <definedName name="AMPE" localSheetId="9" hidden="1">{#N/A,#N/A,FALSE,"M.31"}</definedName>
    <definedName name="AMPE" hidden="1">{#N/A,#N/A,FALSE,"M.31"}</definedName>
    <definedName name="an" localSheetId="6">[35]JAN09!#REF!</definedName>
    <definedName name="an" localSheetId="7">[35]JAN09!#REF!</definedName>
    <definedName name="an" localSheetId="12">[35]JAN09!#REF!</definedName>
    <definedName name="an">[35]JAN09!#REF!</definedName>
    <definedName name="anal" localSheetId="11" hidden="1">{#N/A,#N/A,FALSE,"M.31"}</definedName>
    <definedName name="anal" localSheetId="9" hidden="1">{#N/A,#N/A,FALSE,"M.31"}</definedName>
    <definedName name="anal" hidden="1">{#N/A,#N/A,FALSE,"M.31"}</definedName>
    <definedName name="analisa" localSheetId="6">#REF!</definedName>
    <definedName name="analisa" localSheetId="11">#REF!</definedName>
    <definedName name="analisa" localSheetId="9">#REF!</definedName>
    <definedName name="analisa" localSheetId="7">#REF!</definedName>
    <definedName name="analisa" localSheetId="5">#REF!</definedName>
    <definedName name="analisa" localSheetId="12">#REF!</definedName>
    <definedName name="analisa">#REF!</definedName>
    <definedName name="ANALISAHARGA1">#REF!</definedName>
    <definedName name="AnalisaPenjualan" localSheetId="6">#REF!</definedName>
    <definedName name="AnalisaPenjualan" localSheetId="7">#REF!</definedName>
    <definedName name="AnalisaPenjualan" localSheetId="12">#REF!</definedName>
    <definedName name="AnalisaPenjualan">#REF!</definedName>
    <definedName name="AnalisHari" localSheetId="12">#N/A</definedName>
    <definedName name="AnalisHari" localSheetId="13">'[36]AHS - Personel'!$G$10</definedName>
    <definedName name="AnalisHari">#N/A</definedName>
    <definedName name="and" localSheetId="6">[37]JAN09!#REF!</definedName>
    <definedName name="and" localSheetId="7">[37]JAN09!#REF!</definedName>
    <definedName name="and" localSheetId="12">[37]JAN09!#REF!</definedName>
    <definedName name="and" localSheetId="13">[37]JAN09!#REF!</definedName>
    <definedName name="and">[37]JAN09!#REF!</definedName>
    <definedName name="andrea" localSheetId="6">[35]JAN09!#REF!</definedName>
    <definedName name="andrea" localSheetId="7">[35]JAN09!#REF!</definedName>
    <definedName name="andrea" localSheetId="12">[35]JAN09!#REF!</definedName>
    <definedName name="andrea">[35]JAN09!#REF!</definedName>
    <definedName name="ANYA" localSheetId="11" hidden="1">{#N/A,#N/A,FALSE,"M.43"}</definedName>
    <definedName name="ANYA" localSheetId="9" hidden="1">{#N/A,#N/A,FALSE,"M.43"}</definedName>
    <definedName name="ANYA" hidden="1">{#N/A,#N/A,FALSE,"M.43"}</definedName>
    <definedName name="APA" localSheetId="11" hidden="1">{#N/A,#N/A,FALSE,"M.01";#N/A,#N/A,FALSE,"M.01"}</definedName>
    <definedName name="APA" localSheetId="9" hidden="1">{#N/A,#N/A,FALSE,"M.01";#N/A,#N/A,FALSE,"M.01"}</definedName>
    <definedName name="APA" hidden="1">{#N/A,#N/A,FALSE,"M.01";#N/A,#N/A,FALSE,"M.01"}</definedName>
    <definedName name="apdes">#REF!</definedName>
    <definedName name="apr">#REF!</definedName>
    <definedName name="APRIL92" localSheetId="6">#REF!</definedName>
    <definedName name="APRIL92" localSheetId="11">#REF!</definedName>
    <definedName name="APRIL92" localSheetId="9">#REF!</definedName>
    <definedName name="APRIL92" localSheetId="7">#REF!</definedName>
    <definedName name="APRIL92" localSheetId="5">#REF!</definedName>
    <definedName name="APRIL92" localSheetId="12">#REF!</definedName>
    <definedName name="APRIL92">#REF!</definedName>
    <definedName name="aqa" localSheetId="12">#REF!</definedName>
    <definedName name="aqa">#REF!</definedName>
    <definedName name="aqDAD" localSheetId="12">#REF!</definedName>
    <definedName name="aqDAD">#REF!</definedName>
    <definedName name="Area_data">[38]Area_Data!$C$7:$Y$29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 localSheetId="12">#REF!</definedName>
    <definedName name="area_print">#REF!</definedName>
    <definedName name="Area_print_Mi" localSheetId="6">#REF!</definedName>
    <definedName name="Area_print_Mi" localSheetId="7">#REF!</definedName>
    <definedName name="Area_print_Mi" localSheetId="12">#REF!</definedName>
    <definedName name="Area_print_Mi">#REF!</definedName>
    <definedName name="area_print1" localSheetId="6">#REF!</definedName>
    <definedName name="area_print1" localSheetId="7">#REF!</definedName>
    <definedName name="area_print1" localSheetId="12">#REF!</definedName>
    <definedName name="area_print1">#REF!</definedName>
    <definedName name="Area_type">OFFSET('[38]Working Page'!$K$8,0,0,COUNTA('[38]Working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 localSheetId="12">#REF!</definedName>
    <definedName name="AREATAPRKAP">#REF!</definedName>
    <definedName name="arest" localSheetId="6">#REF!</definedName>
    <definedName name="arest" localSheetId="7">#REF!</definedName>
    <definedName name="arest" localSheetId="12">#REF!</definedName>
    <definedName name="arest">#REF!</definedName>
    <definedName name="ART">#REF!</definedName>
    <definedName name="arus" localSheetId="6">#REF!</definedName>
    <definedName name="Arus" localSheetId="11" hidden="1">{#N/A,#N/A,FALSE,"M.42"}</definedName>
    <definedName name="Arus" localSheetId="9" hidden="1">{#N/A,#N/A,FALSE,"M.42"}</definedName>
    <definedName name="arus" localSheetId="7">#REF!</definedName>
    <definedName name="arus" localSheetId="12">#REF!</definedName>
    <definedName name="arus">#REF!</definedName>
    <definedName name="ArusKas" localSheetId="6">#REF!</definedName>
    <definedName name="ArusKas" localSheetId="11">#REF!</definedName>
    <definedName name="ArusKas" localSheetId="9">#REF!</definedName>
    <definedName name="ArusKas" localSheetId="7">#REF!</definedName>
    <definedName name="ArusKas" localSheetId="12">#REF!</definedName>
    <definedName name="ArusKas">#REF!</definedName>
    <definedName name="AS2DocOpenMode" hidden="1">"AS2DocumentBrowse"</definedName>
    <definedName name="asal" localSheetId="11" hidden="1">{#N/A,#N/A,FALSE,"M.31"}</definedName>
    <definedName name="asal" localSheetId="9" hidden="1">{#N/A,#N/A,FALSE,"M.31"}</definedName>
    <definedName name="asal" hidden="1">{#N/A,#N/A,FALSE,"M.31"}</definedName>
    <definedName name="ASASA" localSheetId="6">#REF!</definedName>
    <definedName name="ASASA" localSheetId="7">#REF!</definedName>
    <definedName name="ASASA" localSheetId="5">#REF!</definedName>
    <definedName name="ASASA" localSheetId="12">#REF!</definedName>
    <definedName name="ASASA">#REF!</definedName>
    <definedName name="asasdasd" localSheetId="6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2" hidden="1">{#N/A,#N/A,FALSE,"M.42"}</definedName>
    <definedName name="asasdasd" localSheetId="13" hidden="1">{#N/A,#N/A,FALSE,"M.42"}</definedName>
    <definedName name="asasdasd" hidden="1">{#N/A,#N/A,FALSE,"M.42"}</definedName>
    <definedName name="asd" localSheetId="11" hidden="1">{#N/A,#N/A,FALSE,"M.43"}</definedName>
    <definedName name="asd" localSheetId="9" hidden="1">{#N/A,#N/A,FALSE,"M.43"}</definedName>
    <definedName name="asd" hidden="1">{#N/A,#N/A,FALSE,"M.43"}</definedName>
    <definedName name="asDddd" localSheetId="11" hidden="1">{#N/A,#N/A,FALSE,"M.33"}</definedName>
    <definedName name="asDddd" localSheetId="9" hidden="1">{#N/A,#N/A,FALSE,"M.33"}</definedName>
    <definedName name="asDddd" hidden="1">{#N/A,#N/A,FALSE,"M.33"}</definedName>
    <definedName name="asdfsaf" localSheetId="11" hidden="1">{#N/A,#N/A,FALSE,"M.01"}</definedName>
    <definedName name="asdfsaf" localSheetId="9" hidden="1">{#N/A,#N/A,FALSE,"M.01"}</definedName>
    <definedName name="asdfsaf" hidden="1">{#N/A,#N/A,FALSE,"M.01"}</definedName>
    <definedName name="asdhfla" localSheetId="11" hidden="1">{#N/A,#N/A,FALSE,"M.02"}</definedName>
    <definedName name="asdhfla" localSheetId="9" hidden="1">{#N/A,#N/A,FALSE,"M.02"}</definedName>
    <definedName name="asdhfla" hidden="1">{#N/A,#N/A,FALSE,"M.02"}</definedName>
    <definedName name="ASF">#REF!</definedName>
    <definedName name="ASSA">#REF!</definedName>
    <definedName name="assumptions" localSheetId="11">#REF!</definedName>
    <definedName name="assumptions" localSheetId="9">#REF!</definedName>
    <definedName name="assumptions">#REF!</definedName>
    <definedName name="Asumsi" localSheetId="6">#REF!</definedName>
    <definedName name="Asumsi" localSheetId="7">#REF!</definedName>
    <definedName name="Asumsi" localSheetId="12">#REF!</definedName>
    <definedName name="Asumsi">#REF!</definedName>
    <definedName name="ATFungsi" localSheetId="6">#REF!</definedName>
    <definedName name="ATFungsi" localSheetId="7">#REF!</definedName>
    <definedName name="ATFungsi" localSheetId="12">#REF!</definedName>
    <definedName name="ATFungsi">#REF!</definedName>
    <definedName name="ATJenis" localSheetId="6">#REF!</definedName>
    <definedName name="ATJenis" localSheetId="7">#REF!</definedName>
    <definedName name="ATJenis" localSheetId="12">#REF!</definedName>
    <definedName name="ATJenis">#REF!</definedName>
    <definedName name="AUD" localSheetId="11">[39]L20Keu!$O$6</definedName>
    <definedName name="AUD" localSheetId="9">[39]L20Keu!$O$6</definedName>
    <definedName name="AUD">[40]L20Keu!$O$6</definedName>
    <definedName name="aw" localSheetId="6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2" hidden="1">{#N/A,#N/A,FALSE,"M.42"}</definedName>
    <definedName name="aw" localSheetId="13" hidden="1">{#N/A,#N/A,FALSE,"M.42"}</definedName>
    <definedName name="aw" hidden="1">{#N/A,#N/A,FALSE,"M.42"}</definedName>
    <definedName name="awal" localSheetId="11">#REF!</definedName>
    <definedName name="awal" localSheetId="9">#REF!</definedName>
    <definedName name="awal">#REF!</definedName>
    <definedName name="awsl" localSheetId="11" hidden="1">{#N/A,#N/A,FALSE,"M.42"}</definedName>
    <definedName name="awsl" localSheetId="9" hidden="1">{#N/A,#N/A,FALSE,"M.42"}</definedName>
    <definedName name="awsl" hidden="1">{#N/A,#N/A,FALSE,"M.42"}</definedName>
    <definedName name="B" localSheetId="6">#REF!</definedName>
    <definedName name="B" localSheetId="11">'[31]W-NAD'!#REF!</definedName>
    <definedName name="B" localSheetId="9">'[31]W-NAD'!#REF!</definedName>
    <definedName name="B" localSheetId="7">#REF!</definedName>
    <definedName name="B" localSheetId="5">#REF!</definedName>
    <definedName name="B" localSheetId="12">#REF!</definedName>
    <definedName name="B">#REF!</definedName>
    <definedName name="ba" localSheetId="6">[41]Usulan!#REF!</definedName>
    <definedName name="ba" localSheetId="7">[41]Usulan!#REF!</definedName>
    <definedName name="ba" localSheetId="5">[41]Usulan!#REF!</definedName>
    <definedName name="ba" localSheetId="12">[41]Usulan!#REF!</definedName>
    <definedName name="ba">[41]Usulan!#REF!</definedName>
    <definedName name="baba" localSheetId="6">#REF!</definedName>
    <definedName name="baba" localSheetId="5">#REF!</definedName>
    <definedName name="baba" localSheetId="12">#REF!</definedName>
    <definedName name="baba">#REF!</definedName>
    <definedName name="BALU" localSheetId="11" hidden="1">{#N/A,#N/A,FALSE,"M.31"}</definedName>
    <definedName name="BALU" localSheetId="9" hidden="1">{#N/A,#N/A,FALSE,"M.31"}</definedName>
    <definedName name="BALU" hidden="1">{#N/A,#N/A,FALSE,"M.31"}</definedName>
    <definedName name="Bangsri" localSheetId="6" hidden="1">#REF!</definedName>
    <definedName name="Bangsri" localSheetId="11" hidden="1">#REF!</definedName>
    <definedName name="Bangsri" localSheetId="9" hidden="1">#REF!</definedName>
    <definedName name="Bangsri" localSheetId="7" hidden="1">#REF!</definedName>
    <definedName name="Bangsri" localSheetId="12" hidden="1">#REF!</definedName>
    <definedName name="Bangsri" localSheetId="1" hidden="1">#REF!</definedName>
    <definedName name="Bangsri" localSheetId="3" hidden="1">#REF!</definedName>
    <definedName name="Bangsri" localSheetId="2" hidden="1">#REF!</definedName>
    <definedName name="Bangsri" hidden="1">#REF!</definedName>
    <definedName name="bank" localSheetId="6">#REF!</definedName>
    <definedName name="bank" localSheetId="7">#REF!</definedName>
    <definedName name="bank" localSheetId="12">#REF!</definedName>
    <definedName name="bank">#REF!</definedName>
    <definedName name="banyu" localSheetId="11" hidden="1">{#N/A,#N/A,FALSE,"M.01"}</definedName>
    <definedName name="banyu" localSheetId="9" hidden="1">{#N/A,#N/A,FALSE,"M.01"}</definedName>
    <definedName name="banyu" hidden="1">{#N/A,#N/A,FALSE,"M.01"}</definedName>
    <definedName name="BAR" localSheetId="6">'[42]FORM-B'!#REF!</definedName>
    <definedName name="BAR" localSheetId="11">'[43]FORM-B'!#REF!</definedName>
    <definedName name="BAR" localSheetId="9">'[43]FORM-B'!#REF!</definedName>
    <definedName name="BAR" localSheetId="7">'[42]FORM-B'!#REF!</definedName>
    <definedName name="BAR" localSheetId="12">'[42]FORM-B'!#REF!</definedName>
    <definedName name="BAR">'[42]FORM-B'!#REF!</definedName>
    <definedName name="BAR_19" localSheetId="6">'[42]FORM-B'!#REF!</definedName>
    <definedName name="BAR_19" localSheetId="11">'[43]FORM-B'!#REF!</definedName>
    <definedName name="BAR_19" localSheetId="9">'[43]FORM-B'!#REF!</definedName>
    <definedName name="BAR_19" localSheetId="7">'[42]FORM-B'!#REF!</definedName>
    <definedName name="BAR_19" localSheetId="12">'[42]FORM-B'!#REF!</definedName>
    <definedName name="BAR_19">'[42]FORM-B'!#REF!</definedName>
    <definedName name="BARU" localSheetId="6">#REF!</definedName>
    <definedName name="BARU" localSheetId="11" hidden="1">{#N/A,#N/A,FALSE,"M.01"}</definedName>
    <definedName name="BARU" localSheetId="9" hidden="1">{#N/A,#N/A,FALSE,"M.01"}</definedName>
    <definedName name="BARU" localSheetId="7">#REF!</definedName>
    <definedName name="BARU" localSheetId="5">#REF!</definedName>
    <definedName name="BARU" localSheetId="12">#REF!</definedName>
    <definedName name="BARU" localSheetId="13">#REF!</definedName>
    <definedName name="BARU">#REF!</definedName>
    <definedName name="Baru_19" localSheetId="6">'[42]FORM-B'!#REF!</definedName>
    <definedName name="Baru_19" localSheetId="11">'[43]FORM-B'!#REF!</definedName>
    <definedName name="Baru_19" localSheetId="9">'[43]FORM-B'!#REF!</definedName>
    <definedName name="Baru_19" localSheetId="7">'[42]FORM-B'!#REF!</definedName>
    <definedName name="Baru_19" localSheetId="5">'[42]FORM-B'!#REF!</definedName>
    <definedName name="Baru_19" localSheetId="12">'[42]FORM-B'!#REF!</definedName>
    <definedName name="Baru_19">'[42]FORM-B'!#REF!</definedName>
    <definedName name="Bases_of_absorption">OFFSET('[38]Working Page'!$J$8,0,0,COUNTA('[38]Working Page'!$J$8:$J$31),1)</definedName>
    <definedName name="Basis_of_absorption_Area_Overheads">'[38]Regional Overhead Allocation_WJ'!$C$381:$U$404</definedName>
    <definedName name="Basket" localSheetId="11">[44]Kamus!$D$2:$D$8</definedName>
    <definedName name="Basket" localSheetId="9">[44]Kamus!$D$2:$D$8</definedName>
    <definedName name="Basket">[45]Kamus!$D$2:$D$8</definedName>
    <definedName name="BATAL">#N/A</definedName>
    <definedName name="Batt.110V300ah">'[18]HARGA SATUAN'!$B$9</definedName>
    <definedName name="Battere48V300">'[18]HARGA SATUAN'!$B$13</definedName>
    <definedName name="batu" localSheetId="11" hidden="1">{#N/A,#N/A,FALSE,"M.01";#N/A,#N/A,FALSE,"M.01"}</definedName>
    <definedName name="batu" localSheetId="9" hidden="1">{#N/A,#N/A,FALSE,"M.01";#N/A,#N/A,FALSE,"M.01"}</definedName>
    <definedName name="batu" hidden="1">{#N/A,#N/A,FALSE,"M.01";#N/A,#N/A,FALSE,"M.01"}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 localSheetId="12">#REF!</definedName>
    <definedName name="Bayar_Tepsco_jpy">#REF!</definedName>
    <definedName name="BBakuTRWI" localSheetId="11">'[46]BBaku(12C3)'!$B$1:$S$46</definedName>
    <definedName name="BBakuTRWI" localSheetId="9">'[46]BBaku(12C3)'!$B$1:$S$46</definedName>
    <definedName name="BBakuTRWI">'[47]BBaku(12C3)'!$B$1:$S$46</definedName>
    <definedName name="BBakuTRWII" localSheetId="11">'[46]BBaku(12C3)'!$B$47:$S$93</definedName>
    <definedName name="BBakuTRWII" localSheetId="9">'[46]BBaku(12C3)'!$B$47:$S$93</definedName>
    <definedName name="BBakuTRWII">'[47]BBaku(12C3)'!$B$47:$S$93</definedName>
    <definedName name="BBakuTRWIII" localSheetId="11">'[46]BBaku(12C3)'!$B$94:$S$140</definedName>
    <definedName name="BBakuTRWIII" localSheetId="9">'[46]BBaku(12C3)'!$B$94:$S$140</definedName>
    <definedName name="BBakuTRWIII">'[47]BBaku(12C3)'!$B$94:$S$140</definedName>
    <definedName name="BBakuTRWIV" localSheetId="11">'[46]BBaku(12C3)'!$B$141:$S$187</definedName>
    <definedName name="BBakuTRWIV" localSheetId="9">'[46]BBaku(12C3)'!$B$141:$S$187</definedName>
    <definedName name="BBakuTRWIV">'[47]BBaku(12C3)'!$B$141:$S$187</definedName>
    <definedName name="bbb" localSheetId="6" hidden="1">{#N/A,#N/A,FALSE,"M.41"}</definedName>
    <definedName name="BBB" localSheetId="11" hidden="1">{#N/A,#N/A,FALSE,"M.32"}</definedName>
    <definedName name="BBB" localSheetId="9" hidden="1">{#N/A,#N/A,FALSE,"M.32"}</definedName>
    <definedName name="bbb" localSheetId="7" hidden="1">{#N/A,#N/A,FALSE,"M.41"}</definedName>
    <definedName name="bbb" localSheetId="5" hidden="1">{#N/A,#N/A,FALSE,"M.41"}</definedName>
    <definedName name="bbb" localSheetId="12" hidden="1">{#N/A,#N/A,FALSE,"M.41"}</definedName>
    <definedName name="bbb" localSheetId="13" hidden="1">{#N/A,#N/A,FALSE,"M.41"}</definedName>
    <definedName name="bbb" hidden="1">{#N/A,#N/A,FALSE,"M.41"}</definedName>
    <definedName name="BBMJenisTRWI" localSheetId="11">'[46]BBMJenis(12B1)'!$B$1:$K$38</definedName>
    <definedName name="BBMJenisTRWI" localSheetId="9">'[46]BBMJenis(12B1)'!$B$1:$K$38</definedName>
    <definedName name="BBMJenisTRWI">'[48]BBMJenis(12B1)'!$B$1:$K$38</definedName>
    <definedName name="BBMJenisTRWII" localSheetId="11">'[46]BBMJenis(12B1)'!$B$40:$K$77</definedName>
    <definedName name="BBMJenisTRWII" localSheetId="9">'[46]BBMJenis(12B1)'!$B$40:$K$77</definedName>
    <definedName name="BBMJenisTRWII">'[48]BBMJenis(12B1)'!$B$40:$K$77</definedName>
    <definedName name="BBMJenisTRWIII" localSheetId="11">'[46]BBMJenis(12B1)'!$B$79:$K$116</definedName>
    <definedName name="BBMJenisTRWIII" localSheetId="9">'[46]BBMJenis(12B1)'!$B$79:$K$116</definedName>
    <definedName name="BBMJenisTRWIII">'[48]BBMJenis(12B1)'!$B$79:$K$116</definedName>
    <definedName name="BBMJenisTRWIV" localSheetId="11">'[46]BBMJenis(12B1)'!$B$118:$K$155</definedName>
    <definedName name="BBMJenisTRWIV" localSheetId="9">'[46]BBMJenis(12B1)'!$B$118:$K$155</definedName>
    <definedName name="BBMJenisTRWIV">'[48]BBMJenis(12B1)'!$B$118:$K$155</definedName>
    <definedName name="BDR" localSheetId="11" hidden="1">{#N/A,#N/A,FALSE,"M.01";#N/A,#N/A,FALSE,"M.01"}</definedName>
    <definedName name="BDR" localSheetId="9" hidden="1">{#N/A,#N/A,FALSE,"M.01";#N/A,#N/A,FALSE,"M.01"}</definedName>
    <definedName name="BDR" hidden="1">{#N/A,#N/A,FALSE,"M.01";#N/A,#N/A,FALSE,"M.01"}</definedName>
    <definedName name="BDR_PLB" localSheetId="11" hidden="1">{#N/A,#N/A,FALSE,"M.32"}</definedName>
    <definedName name="BDR_PLB" localSheetId="9" hidden="1">{#N/A,#N/A,FALSE,"M.32"}</definedName>
    <definedName name="BDR_PLB" hidden="1">{#N/A,#N/A,FALSE,"M.32"}</definedName>
    <definedName name="beban">#REF!</definedName>
    <definedName name="BEBANKDS" localSheetId="6">#REF!</definedName>
    <definedName name="BEBANKDS" localSheetId="11">#REF!</definedName>
    <definedName name="BEBANKDS" localSheetId="9">#REF!</definedName>
    <definedName name="BEBANKDS" localSheetId="7">#REF!</definedName>
    <definedName name="BEBANKDS" localSheetId="5">#REF!</definedName>
    <definedName name="BEBANKDS" localSheetId="12">#REF!</definedName>
    <definedName name="BEBANKDS">#REF!</definedName>
    <definedName name="BEBANSLG" localSheetId="6">#REF!</definedName>
    <definedName name="BEBANSLG" localSheetId="7">#REF!</definedName>
    <definedName name="BEBANSLG" localSheetId="12">#REF!</definedName>
    <definedName name="BEBANSLG">#REF!</definedName>
    <definedName name="BEBANSMG" localSheetId="6">#REF!</definedName>
    <definedName name="BEBANSMG" localSheetId="7">#REF!</definedName>
    <definedName name="BEBANSMG" localSheetId="12">#REF!</definedName>
    <definedName name="BEBANSMG">#REF!</definedName>
    <definedName name="beli">#REF!</definedName>
    <definedName name="BENGKAYANG">#N/A</definedName>
    <definedName name="bf" localSheetId="6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2" hidden="1">{#N/A,#N/A,FALSE,"M.01";#N/A,#N/A,FALSE,"M.01"}</definedName>
    <definedName name="bf" localSheetId="13" hidden="1">{#N/A,#N/A,FALSE,"M.01";#N/A,#N/A,FALSE,"M.01"}</definedName>
    <definedName name="bf" hidden="1">{#N/A,#N/A,FALSE,"M.01";#N/A,#N/A,FALSE,"M.01"}</definedName>
    <definedName name="BFGF" localSheetId="11" hidden="1">{#N/A,#N/A,FALSE,"M.41"}</definedName>
    <definedName name="BFGF" localSheetId="9" hidden="1">{#N/A,#N/A,FALSE,"M.41"}</definedName>
    <definedName name="BFGF" hidden="1">{#N/A,#N/A,FALSE,"M.41"}</definedName>
    <definedName name="bg" localSheetId="6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2" hidden="1">{#N/A,#N/A,FALSE,"M.01";#N/A,#N/A,FALSE,"M.01"}</definedName>
    <definedName name="bg" localSheetId="13" hidden="1">{#N/A,#N/A,FALSE,"M.01";#N/A,#N/A,FALSE,"M.01"}</definedName>
    <definedName name="bg" hidden="1">{#N/A,#N/A,FALSE,"M.01";#N/A,#N/A,FALSE,"M.01"}</definedName>
    <definedName name="bgkjhljlj" localSheetId="11" hidden="1">{#N/A,#N/A,FALSE,"M.01";#N/A,#N/A,FALSE,"M.01"}</definedName>
    <definedName name="bgkjhljlj" localSheetId="9" hidden="1">{#N/A,#N/A,FALSE,"M.01";#N/A,#N/A,FALSE,"M.01"}</definedName>
    <definedName name="bgkjhljlj" hidden="1">{#N/A,#N/A,FALSE,"M.01";#N/A,#N/A,FALSE,"M.01"}</definedName>
    <definedName name="bh">[19]ca!#REF!</definedName>
    <definedName name="BHVHY" localSheetId="6">#REF!</definedName>
    <definedName name="BHVHY" localSheetId="11">#REF!</definedName>
    <definedName name="BHVHY" localSheetId="9">#REF!</definedName>
    <definedName name="BHVHY" localSheetId="7">#REF!</definedName>
    <definedName name="BHVHY" localSheetId="5">#REF!</definedName>
    <definedName name="BHVHY" localSheetId="12">#REF!</definedName>
    <definedName name="BHVHY">#REF!</definedName>
    <definedName name="Biak" localSheetId="6" hidden="1">{#N/A,#N/A,FALSE,"M.31"}</definedName>
    <definedName name="Biak" localSheetId="11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2" hidden="1">{#N/A,#N/A,FALSE,"M.31"}</definedName>
    <definedName name="Biak" localSheetId="13" hidden="1">{#N/A,#N/A,FALSE,"M.31"}</definedName>
    <definedName name="Biak" hidden="1">{#N/A,#N/A,FALSE,"M.31"}</definedName>
    <definedName name="BIAYA" localSheetId="6" hidden="1">{#N/A,#N/A,FALSE,"M.01"}</definedName>
    <definedName name="BIAYA" localSheetId="11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2" hidden="1">{#N/A,#N/A,FALSE,"M.01"}</definedName>
    <definedName name="BIAYA" localSheetId="13" hidden="1">{#N/A,#N/A,FALSE,"M.01"}</definedName>
    <definedName name="BIAYA" hidden="1">{#N/A,#N/A,FALSE,"M.01"}</definedName>
    <definedName name="biaya1">#REF!</definedName>
    <definedName name="biaya2">#REF!</definedName>
    <definedName name="BiInvest" localSheetId="6">#REF!</definedName>
    <definedName name="BiInvest" localSheetId="11">#REF!</definedName>
    <definedName name="BiInvest" localSheetId="9">#REF!</definedName>
    <definedName name="BiInvest" localSheetId="7">#REF!</definedName>
    <definedName name="BiInvest" localSheetId="5">#REF!</definedName>
    <definedName name="BiInvest" localSheetId="12">#REF!</definedName>
    <definedName name="BiInvest">#REF!</definedName>
    <definedName name="BiLuOp" localSheetId="11">'[46]BiLuOp(14)'!$B$1:$G$49</definedName>
    <definedName name="BiLuOp" localSheetId="9">'[46]BiLuOp(14)'!$B$1:$G$49</definedName>
    <definedName name="BiLuOp">'[47]BiLuOp(14)'!$B$1:$G$49</definedName>
    <definedName name="BIM" localSheetId="6">[8]prod03!#REF!</definedName>
    <definedName name="BIM" localSheetId="7">[8]prod03!#REF!</definedName>
    <definedName name="BIM" localSheetId="5">#REF!</definedName>
    <definedName name="BIM" localSheetId="12">#REF!</definedName>
    <definedName name="BIM" localSheetId="13">#REF!</definedName>
    <definedName name="BIM">#REF!</definedName>
    <definedName name="bima3" localSheetId="6" hidden="1">{#N/A,#N/A,FALSE,"M.02"}</definedName>
    <definedName name="bima3" localSheetId="11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2" hidden="1">{#N/A,#N/A,FALSE,"M.02"}</definedName>
    <definedName name="bima3" localSheetId="13" hidden="1">{#N/A,#N/A,FALSE,"M.02"}</definedName>
    <definedName name="bima3" hidden="1">{#N/A,#N/A,FALSE,"M.02"}</definedName>
    <definedName name="BiPegUTRWI" localSheetId="11">'[46]Bipeg-U(12D2)'!$B$1:$G$53</definedName>
    <definedName name="BiPegUTRWI" localSheetId="9">'[46]Bipeg-U(12D2)'!$B$1:$G$53</definedName>
    <definedName name="BiPegUTRWI">'[47]Bipeg-U(12D2)'!$B$1:$G$53</definedName>
    <definedName name="BiPegUTRWII">'[49]Bipeg-U(12D2)'!#REF!</definedName>
    <definedName name="BiPegUTRWIII">'[49]Bipeg-U(12D2)'!#REF!</definedName>
    <definedName name="BiPegUTRWIV">'[49]Bipeg-U(12D2)'!#REF!</definedName>
    <definedName name="BiPinjamin" localSheetId="11">'[46]BiPinjamin(15)'!$B$1:$G$49</definedName>
    <definedName name="BiPinjamin" localSheetId="9">'[46]BiPinjamin(15)'!$B$1:$G$49</definedName>
    <definedName name="BiPinjamin">'[48]BiPinjamin(15)'!$B$1:$G$49</definedName>
    <definedName name="bjm" localSheetId="6" hidden="1">{#N/A,#N/A,FALSE,"M.02"}</definedName>
    <definedName name="bjm" localSheetId="11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2" hidden="1">{#N/A,#N/A,FALSE,"M.02"}</definedName>
    <definedName name="bjm" localSheetId="13" hidden="1">{#N/A,#N/A,FALSE,"M.02"}</definedName>
    <definedName name="bjm" hidden="1">{#N/A,#N/A,FALSE,"M.02"}</definedName>
    <definedName name="bk" localSheetId="6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2" hidden="1">{#N/A,#N/A,FALSE,"M.32"}</definedName>
    <definedName name="bk" localSheetId="13" hidden="1">{#N/A,#N/A,FALSE,"M.32"}</definedName>
    <definedName name="bk" hidden="1">{#N/A,#N/A,FALSE,"M.32"}</definedName>
    <definedName name="bkimia4tb" localSheetId="11">[1]Uraian!$AB$121</definedName>
    <definedName name="bkimia4tb" localSheetId="9">[1]Uraian!$AB$121</definedName>
    <definedName name="bkimia4tb">[2]Uraian!$AB$121</definedName>
    <definedName name="bkimia4v" localSheetId="6">[50]Uraian!#REF!</definedName>
    <definedName name="bkimia4v" localSheetId="11">[51]Uraian!#REF!</definedName>
    <definedName name="bkimia4v" localSheetId="9">[51]Uraian!#REF!</definedName>
    <definedName name="bkimia4v" localSheetId="7">[50]Uraian!#REF!</definedName>
    <definedName name="bkimia4v" localSheetId="12">[50]Uraian!#REF!</definedName>
    <definedName name="bkimia4v">[50]Uraian!#REF!</definedName>
    <definedName name="bkimia6tb" localSheetId="11">[1]Uraian!$AB$289</definedName>
    <definedName name="bkimia6tb" localSheetId="9">[1]Uraian!$AB$289</definedName>
    <definedName name="bkimia6tb">[2]Uraian!$AB$289</definedName>
    <definedName name="bkimia7tb" localSheetId="11">[1]Uraian!$AB$380</definedName>
    <definedName name="bkimia7tb" localSheetId="9">[1]Uraian!$AB$380</definedName>
    <definedName name="bkimia7tb">[2]Uraian!$AB$380</definedName>
    <definedName name="bkimiapjb1tb" localSheetId="11">[1]Uraian!$AB$625</definedName>
    <definedName name="bkimiapjb1tb" localSheetId="9">[1]Uraian!$AB$625</definedName>
    <definedName name="bkimiapjb1tb">[2]Uraian!$AB$625</definedName>
    <definedName name="bkimiapjb2tb" localSheetId="11">[1]Uraian!$AB$684</definedName>
    <definedName name="bkimiapjb2tb" localSheetId="9">[1]Uraian!$AB$684</definedName>
    <definedName name="bkimiapjb2tb">[2]Uraian!$AB$684</definedName>
    <definedName name="BlanksRange">'[38]Working Page'!$F$53:$F$85</definedName>
    <definedName name="bln">[52]bantu!$A$1:$A$12</definedName>
    <definedName name="bn" localSheetId="6">#REF!</definedName>
    <definedName name="bn" localSheetId="7">#REF!</definedName>
    <definedName name="bn" localSheetId="5">#REF!</definedName>
    <definedName name="bn" localSheetId="12">#REF!</definedName>
    <definedName name="bn">#REF!</definedName>
    <definedName name="bnn" localSheetId="11">[19]ca!#REF!</definedName>
    <definedName name="bnn" localSheetId="9">[19]ca!#REF!</definedName>
    <definedName name="bnn">[19]ca!#REF!</definedName>
    <definedName name="BOLain" localSheetId="11">'[46]BOLain(12E2)'!$B$1:$G$43</definedName>
    <definedName name="BOLain" localSheetId="9">'[46]BOLain(12E2)'!$B$1:$G$43</definedName>
    <definedName name="BOLain">'[47]BOLain(12E2)'!$B$1:$G$43</definedName>
    <definedName name="BoLainTRWI" localSheetId="11">'[46]BOLain(12E2)'!$B$1:$L$44</definedName>
    <definedName name="BoLainTRWI" localSheetId="9">'[46]BOLain(12E2)'!$B$1:$L$44</definedName>
    <definedName name="BoLainTRWI">'[47]BOLain(12E2)'!$B$1:$L$44</definedName>
    <definedName name="BoLainTRWII" localSheetId="11">'[46]BOLain(12E2)'!$B$45:$L$88</definedName>
    <definedName name="BoLainTRWII" localSheetId="9">'[46]BOLain(12E2)'!$B$45:$L$88</definedName>
    <definedName name="BoLainTRWII">'[47]BOLain(12E2)'!$B$45:$L$88</definedName>
    <definedName name="BoLainTRWIII" localSheetId="11">'[46]BOLain(12E2)'!$B$89:$L$132</definedName>
    <definedName name="BoLainTRWIII" localSheetId="9">'[46]BOLain(12E2)'!$B$89:$L$132</definedName>
    <definedName name="BoLainTRWIII">'[47]BOLain(12E2)'!$B$89:$L$132</definedName>
    <definedName name="BoLainTRWIV" localSheetId="11">'[46]BOLain(12E2)'!$B$133:$L$175</definedName>
    <definedName name="BoLainTRWIV" localSheetId="9">'[46]BOLain(12E2)'!$B$133:$L$175</definedName>
    <definedName name="BoLainTRWIV">'[47]BOLain(12E2)'!$B$133:$L$175</definedName>
    <definedName name="Boq" hidden="1">#REF!</definedName>
    <definedName name="bp" localSheetId="11">#REF!</definedName>
    <definedName name="bp" localSheetId="9">#REF!</definedName>
    <definedName name="bp">[32]x!$H$9:$H$47</definedName>
    <definedName name="BPegFTRWI" localSheetId="11">'[46]BPeg-F(12D1)'!$B$1:$H$45</definedName>
    <definedName name="BPegFTRWI" localSheetId="9">'[46]BPeg-F(12D1)'!$B$1:$H$45</definedName>
    <definedName name="BPegFTRWI">'[47]BPeg-F(12D1)'!$B$1:$H$45</definedName>
    <definedName name="BPegFTRWII" localSheetId="11">'[46]BPeg-F(12D1)'!$B$47:$H$92</definedName>
    <definedName name="BPegFTRWII" localSheetId="9">'[46]BPeg-F(12D1)'!$B$47:$H$92</definedName>
    <definedName name="BPegFTRWII">'[47]BPeg-F(12D1)'!$B$47:$H$92</definedName>
    <definedName name="BPegFTRWIII" localSheetId="11">'[46]BPeg-F(12D1)'!$B$93:$H$138</definedName>
    <definedName name="BPegFTRWIII" localSheetId="9">'[46]BPeg-F(12D1)'!$B$93:$H$138</definedName>
    <definedName name="BPegFTRWIII">'[47]BPeg-F(12D1)'!$B$93:$H$138</definedName>
    <definedName name="BPegFTRWIV" localSheetId="11">'[46]BPeg-F(12D1)'!$B$139:$H$184</definedName>
    <definedName name="BPegFTRWIV" localSheetId="9">'[46]BPeg-F(12D1)'!$B$139:$H$184</definedName>
    <definedName name="BPegFTRWIV">'[47]BPeg-F(12D1)'!$B$139:$H$184</definedName>
    <definedName name="BPP" localSheetId="11">'[53]W-NAD'!#REF!</definedName>
    <definedName name="BPP" localSheetId="9">'[53]W-NAD'!#REF!</definedName>
    <definedName name="BPP">'[54]W-NAD'!#REF!</definedName>
    <definedName name="BSK">#REF!</definedName>
    <definedName name="BUANG" localSheetId="6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2" hidden="1">{#N/A,#N/A,FALSE,"M.01";#N/A,#N/A,FALSE,"M.01"}</definedName>
    <definedName name="BUANG" localSheetId="13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2" hidden="1">{#N/A,#N/A,FALSE,"M.01";#N/A,#N/A,FALSE,"M.01"}</definedName>
    <definedName name="BUANG1" localSheetId="13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11">#REF!</definedName>
    <definedName name="BukuBesar" localSheetId="9">#REF!</definedName>
    <definedName name="BukuBesar" localSheetId="7">#REF!</definedName>
    <definedName name="BukuBesar" localSheetId="5">#REF!</definedName>
    <definedName name="BukuBesar" localSheetId="12">#REF!</definedName>
    <definedName name="BukuBesar">#REF!</definedName>
    <definedName name="BukuBesarJawa" localSheetId="11">[55]LK2004!#REF!</definedName>
    <definedName name="BukuBesarJawa" localSheetId="9">[55]LK2004!#REF!</definedName>
    <definedName name="BukuBesarJawa">[56]LK2004!#REF!</definedName>
    <definedName name="BULAN" localSheetId="5">[57]MENU1!$D$4:$T$15</definedName>
    <definedName name="BULAN">[57]MENU1!$D$4:$T$15</definedName>
    <definedName name="Bulan_Ke" localSheetId="12">#N/A</definedName>
    <definedName name="Bulan_Ke" localSheetId="13">[58]CashFlow!$H$46</definedName>
    <definedName name="Bulan_Ke">#N/A</definedName>
    <definedName name="Bulan_lengkap">[52]Monitoring_Harian!$A$2:$A$13</definedName>
    <definedName name="Business_Revenue">'[38]Service Mapping'!$C$46:$Y$80</definedName>
    <definedName name="BYL" localSheetId="11" hidden="1">{#N/A,#N/A,FALSE,"M.01"}</definedName>
    <definedName name="BYL" localSheetId="9" hidden="1">{#N/A,#N/A,FALSE,"M.01"}</definedName>
    <definedName name="BYL" hidden="1">{#N/A,#N/A,FALSE,"M.01"}</definedName>
    <definedName name="C_" localSheetId="6">#REF!</definedName>
    <definedName name="C_" localSheetId="11">#REF!</definedName>
    <definedName name="C_" localSheetId="9">#REF!</definedName>
    <definedName name="C_" localSheetId="7">#REF!</definedName>
    <definedName name="C_" localSheetId="5">#REF!</definedName>
    <definedName name="C_" localSheetId="12">#REF!</definedName>
    <definedName name="C_">#REF!</definedName>
    <definedName name="Cab_APJ_3" localSheetId="6" hidden="1">{#N/A,#N/A,FALSE,"M.41"}</definedName>
    <definedName name="Cab_APJ_3" localSheetId="11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2" hidden="1">{#N/A,#N/A,FALSE,"M.41"}</definedName>
    <definedName name="Cab_APJ_3" localSheetId="13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11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2" hidden="1">{#N/A,#N/A,FALSE,"M.41"}</definedName>
    <definedName name="Cab_APJ4" localSheetId="13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11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2" hidden="1">{#N/A,#N/A,FALSE,"M.41"}</definedName>
    <definedName name="CAB_BRB1" localSheetId="13" hidden="1">{#N/A,#N/A,FALSE,"M.41"}</definedName>
    <definedName name="CAB_BRB1" hidden="1">{#N/A,#N/A,FALSE,"M.41"}</definedName>
    <definedName name="CABANG" localSheetId="6">#REF!</definedName>
    <definedName name="CABANG" localSheetId="11">#REF!</definedName>
    <definedName name="CABANG" localSheetId="9">#REF!</definedName>
    <definedName name="CABANG" localSheetId="7">#REF!</definedName>
    <definedName name="CABANG" localSheetId="5">#REF!</definedName>
    <definedName name="CABANG" localSheetId="12">#REF!</definedName>
    <definedName name="CABANG">#REF!</definedName>
    <definedName name="cancel" localSheetId="11" hidden="1">{#N/A,#N/A,FALSE,"M.01"}</definedName>
    <definedName name="cancel" localSheetId="9" hidden="1">{#N/A,#N/A,FALSE,"M.01"}</definedName>
    <definedName name="cancel" hidden="1">{#N/A,#N/A,FALSE,"M.01"}</definedName>
    <definedName name="CAPASITOR">'[18]HARGA SATUAN'!$B$39</definedName>
    <definedName name="cash" localSheetId="11" hidden="1">{#N/A,#N/A,FALSE,"M.43"}</definedName>
    <definedName name="cash" localSheetId="9" hidden="1">{#N/A,#N/A,FALSE,"M.43"}</definedName>
    <definedName name="cash" hidden="1">{#N/A,#N/A,FALSE,"M.43"}</definedName>
    <definedName name="cashflowoperasi">#REF!</definedName>
    <definedName name="CBJM" localSheetId="6" hidden="1">{#N/A,#N/A,FALSE,"M.01";#N/A,#N/A,FALSE,"M.01"}</definedName>
    <definedName name="CBJM" localSheetId="11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2" hidden="1">{#N/A,#N/A,FALSE,"M.01";#N/A,#N/A,FALSE,"M.01"}</definedName>
    <definedName name="CBJM" localSheetId="13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11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2" hidden="1">{#N/A,#N/A,FALSE,"M.02"}</definedName>
    <definedName name="CBRB" localSheetId="13" hidden="1">{#N/A,#N/A,FALSE,"M.02"}</definedName>
    <definedName name="CBRB" hidden="1">{#N/A,#N/A,FALSE,"M.02"}</definedName>
    <definedName name="CC">#REF!</definedName>
    <definedName name="CCC" localSheetId="6" hidden="1">#REF!</definedName>
    <definedName name="CCC" localSheetId="5" hidden="1">#REF!</definedName>
    <definedName name="CCC" localSheetId="12" hidden="1">#REF!</definedName>
    <definedName name="CCC" hidden="1">#REF!</definedName>
    <definedName name="cccccccccc" localSheetId="6">#REF!</definedName>
    <definedName name="cccccccccc" localSheetId="7">#REF!</definedName>
    <definedName name="cccccccccc" localSheetId="12">#REF!</definedName>
    <definedName name="cccccccccc">#REF!</definedName>
    <definedName name="Central_Overhead">'[38]Central Overhead Allocation'!$C$432:$AL$455</definedName>
    <definedName name="cetak" localSheetId="6">#REF!</definedName>
    <definedName name="cetak" localSheetId="11">#REF!</definedName>
    <definedName name="cetak" localSheetId="9">#REF!</definedName>
    <definedName name="cetak" localSheetId="7">#REF!</definedName>
    <definedName name="cetak" localSheetId="5">#REF!</definedName>
    <definedName name="cetak" localSheetId="12">#REF!</definedName>
    <definedName name="cetak">#REF!</definedName>
    <definedName name="cf" localSheetId="11">#REF!</definedName>
    <definedName name="cf" localSheetId="9">#REF!</definedName>
    <definedName name="cf">#REF!</definedName>
    <definedName name="Charger75">'[18]HARGA SATUAN'!$B$16</definedName>
    <definedName name="Chart1">OFFSET('[38]Working Page'!$C$115,0,0,33-COUNTIF('[38]Working Page'!$C$115:$C$147,"=#N/A"),1)</definedName>
    <definedName name="Chart1_data">OFFSET('[38]Working Page'!$N$115,0,0,33-COUNTIF('[38]Working Page'!$C$115:$C$147,"=#N/A"),1)</definedName>
    <definedName name="Chart2_data">OFFSET('[38]Working Page'!$G$151,0,0,33-COUNTIF('[38]Working Page'!$C$115:$C$147,"=#N/A"),1)</definedName>
    <definedName name="cibinong" localSheetId="6">#REF!</definedName>
    <definedName name="cibinong" localSheetId="11">#REF!</definedName>
    <definedName name="cibinong" localSheetId="9">#REF!</definedName>
    <definedName name="cibinong" localSheetId="7">#REF!</definedName>
    <definedName name="cibinong" localSheetId="5">#REF!</definedName>
    <definedName name="cibinong" localSheetId="12">#REF!</definedName>
    <definedName name="cibinong">#REF!</definedName>
    <definedName name="CITRA" localSheetId="6">#REF!</definedName>
    <definedName name="CITRA" localSheetId="7">#REF!</definedName>
    <definedName name="CITRA" localSheetId="12">#REF!</definedName>
    <definedName name="CITRA">#REF!</definedName>
    <definedName name="CKTB" localSheetId="6" hidden="1">{#N/A,#N/A,FALSE,"M.31"}</definedName>
    <definedName name="CKTB" localSheetId="11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2" hidden="1">{#N/A,#N/A,FALSE,"M.31"}</definedName>
    <definedName name="CKTB" localSheetId="13" hidden="1">{#N/A,#N/A,FALSE,"M.31"}</definedName>
    <definedName name="CKTB" hidden="1">{#N/A,#N/A,FALSE,"M.31"}</definedName>
    <definedName name="coba" localSheetId="6" hidden="1">{#N/A,#N/A,FALSE,"M.41"}</definedName>
    <definedName name="coba" localSheetId="11" hidden="1">{#N/A,#N/A,FALSE,"M.01"}</definedName>
    <definedName name="coba" localSheetId="9" hidden="1">{#N/A,#N/A,FALSE,"M.01"}</definedName>
    <definedName name="coba" localSheetId="7" hidden="1">{#N/A,#N/A,FALSE,"M.41"}</definedName>
    <definedName name="coba" localSheetId="5" hidden="1">{#N/A,#N/A,FALSE,"M.41"}</definedName>
    <definedName name="coba" localSheetId="12" hidden="1">{#N/A,#N/A,FALSE,"M.41"}</definedName>
    <definedName name="coba" localSheetId="13" hidden="1">{#N/A,#N/A,FALSE,"M.41"}</definedName>
    <definedName name="coba" hidden="1">{#N/A,#N/A,FALSE,"M.41"}</definedName>
    <definedName name="COLR" localSheetId="6">#REF!</definedName>
    <definedName name="COLR" localSheetId="11">#REF!</definedName>
    <definedName name="COLR" localSheetId="9">#REF!</definedName>
    <definedName name="COLR" localSheetId="7">#REF!</definedName>
    <definedName name="COLR" localSheetId="5">#REF!</definedName>
    <definedName name="COLR" localSheetId="12">#REF!</definedName>
    <definedName name="COLR">#REF!</definedName>
    <definedName name="Contracted_Revenue">'[38]Service Mapping'!$C$46:$Y$79</definedName>
    <definedName name="COP_UNIT" localSheetId="11" hidden="1">{#N/A,#N/A,FALSE,"M.42"}</definedName>
    <definedName name="COP_UNIT" localSheetId="9" hidden="1">{#N/A,#N/A,FALSE,"M.42"}</definedName>
    <definedName name="COP_UNIT" hidden="1">{#N/A,#N/A,FALSE,"M.42"}</definedName>
    <definedName name="COPY">'[59]REAL-LR'!$G$17:$G$54</definedName>
    <definedName name="COREALLR" localSheetId="6">#REF!</definedName>
    <definedName name="COREALLR" localSheetId="11">#REF!</definedName>
    <definedName name="COREALLR" localSheetId="9">#REF!</definedName>
    <definedName name="COREALLR" localSheetId="7">#REF!</definedName>
    <definedName name="COREALLR" localSheetId="5">#REF!</definedName>
    <definedName name="COREALLR" localSheetId="12">#REF!</definedName>
    <definedName name="COREALLR">#REF!</definedName>
    <definedName name="COUNTER" localSheetId="6">#REF!</definedName>
    <definedName name="COUNTER" localSheetId="11">#REF!</definedName>
    <definedName name="COUNTER" localSheetId="9">#REF!</definedName>
    <definedName name="COUNTER" localSheetId="7">#REF!</definedName>
    <definedName name="COUNTER" localSheetId="12">#REF!</definedName>
    <definedName name="COUNTER">#REF!</definedName>
    <definedName name="COUNTER_CHECK" localSheetId="11">#REF!</definedName>
    <definedName name="COUNTER_CHECK" localSheetId="9">#REF!</definedName>
    <definedName name="COUNTER_CHECK">#REF!</definedName>
    <definedName name="Cover" localSheetId="6">#REF!</definedName>
    <definedName name="Cover" localSheetId="7">#REF!</definedName>
    <definedName name="Cover" localSheetId="12">#REF!</definedName>
    <definedName name="Cover">#REF!</definedName>
    <definedName name="Crit" localSheetId="12">#N/A</definedName>
    <definedName name="Crit" localSheetId="13">[58]CashFlow!$I$56:$J$57</definedName>
    <definedName name="Crit">#N/A</definedName>
    <definedName name="_xlnm.Criteria" localSheetId="6">#REF!</definedName>
    <definedName name="_xlnm.Criteria" localSheetId="11">#REF!</definedName>
    <definedName name="_xlnm.Criteria" localSheetId="9">#REF!</definedName>
    <definedName name="_xlnm.Criteria" localSheetId="7">#REF!</definedName>
    <definedName name="_xlnm.Criteria" localSheetId="12">#REF!</definedName>
    <definedName name="_xlnm.Criteria" localSheetId="1">#REF!</definedName>
    <definedName name="_xlnm.Criteria" localSheetId="3">#REF!</definedName>
    <definedName name="_xlnm.Criteria" localSheetId="2">#REF!</definedName>
    <definedName name="_xlnm.Criteria">#REF!</definedName>
    <definedName name="Criteria_MI" localSheetId="6">#REF!</definedName>
    <definedName name="Criteria_MI" localSheetId="7">#REF!</definedName>
    <definedName name="Criteria_MI" localSheetId="12">#REF!</definedName>
    <definedName name="Criteria_MI">#REF!</definedName>
    <definedName name="csa" localSheetId="6">[35]JAN09!#REF!</definedName>
    <definedName name="csa" localSheetId="7">[35]JAN09!#REF!</definedName>
    <definedName name="csa" localSheetId="12">[35]JAN09!#REF!</definedName>
    <definedName name="csa">[35]JAN09!#REF!</definedName>
    <definedName name="csDesignMode">1</definedName>
    <definedName name="ct150kv">'[18]HARGA SATUAN'!$B$27</definedName>
    <definedName name="cus" localSheetId="11">[60]Resume!$E$54</definedName>
    <definedName name="cus" localSheetId="9">[60]Resume!$E$54</definedName>
    <definedName name="cus">[61]Resume!$E$54</definedName>
    <definedName name="Customer_data">'[38]Service Mapping'!$C$85:$Y$119</definedName>
    <definedName name="D" localSheetId="6">#REF!</definedName>
    <definedName name="D" localSheetId="11" hidden="1">{#N/A,#N/A,FALSE,"M.33"}</definedName>
    <definedName name="D" localSheetId="9" hidden="1">{#N/A,#N/A,FALSE,"M.33"}</definedName>
    <definedName name="D" localSheetId="7">#REF!</definedName>
    <definedName name="D" localSheetId="5">#REF!</definedName>
    <definedName name="D" localSheetId="12">#REF!</definedName>
    <definedName name="D">#REF!</definedName>
    <definedName name="DAF13A" localSheetId="6">#REF!</definedName>
    <definedName name="DAF13A" localSheetId="11">#REF!</definedName>
    <definedName name="DAF13A" localSheetId="9">#REF!</definedName>
    <definedName name="DAF13A" localSheetId="7">#REF!</definedName>
    <definedName name="DAF13A" localSheetId="12">#REF!</definedName>
    <definedName name="DAF13A">#REF!</definedName>
    <definedName name="DAF13B" localSheetId="6">#REF!</definedName>
    <definedName name="DAF13B" localSheetId="11">#REF!</definedName>
    <definedName name="DAF13B" localSheetId="9">#REF!</definedName>
    <definedName name="DAF13B" localSheetId="7">#REF!</definedName>
    <definedName name="DAF13B" localSheetId="12">#REF!</definedName>
    <definedName name="DAF13B">#REF!</definedName>
    <definedName name="DAF14A" localSheetId="6">#REF!</definedName>
    <definedName name="DAF14A" localSheetId="11">#REF!</definedName>
    <definedName name="DAF14A" localSheetId="9">#REF!</definedName>
    <definedName name="DAF14A" localSheetId="7">#REF!</definedName>
    <definedName name="DAF14A" localSheetId="12">#REF!</definedName>
    <definedName name="DAF14A">#REF!</definedName>
    <definedName name="DAF14B" localSheetId="6">#REF!</definedName>
    <definedName name="DAF14B" localSheetId="7">#REF!</definedName>
    <definedName name="DAF14B" localSheetId="12">#REF!</definedName>
    <definedName name="DAF14B">#REF!</definedName>
    <definedName name="DAF14C" localSheetId="6">#REF!</definedName>
    <definedName name="DAF14C" localSheetId="7">#REF!</definedName>
    <definedName name="DAF14C" localSheetId="12">#REF!</definedName>
    <definedName name="DAF14C">#REF!</definedName>
    <definedName name="DAF14D" localSheetId="6">#REF!</definedName>
    <definedName name="DAF14D" localSheetId="7">#REF!</definedName>
    <definedName name="DAF14D" localSheetId="12">#REF!</definedName>
    <definedName name="DAF14D">#REF!</definedName>
    <definedName name="DAF14E" localSheetId="6">#REF!</definedName>
    <definedName name="DAF14E" localSheetId="7">#REF!</definedName>
    <definedName name="DAF14E" localSheetId="12">#REF!</definedName>
    <definedName name="DAF14E">#REF!</definedName>
    <definedName name="DAFT.SIB" localSheetId="11" hidden="1">{#N/A,#N/A,FALSE,"M.42"}</definedName>
    <definedName name="DAFT.SIB" localSheetId="9" hidden="1">{#N/A,#N/A,FALSE,"M.42"}</definedName>
    <definedName name="DAFT.SIB" hidden="1">{#N/A,#N/A,FALSE,"M.42"}</definedName>
    <definedName name="Daftar">#REF!</definedName>
    <definedName name="Dampak" localSheetId="6">#REF!</definedName>
    <definedName name="Dampak" localSheetId="11">#REF!</definedName>
    <definedName name="Dampak" localSheetId="9">#REF!</definedName>
    <definedName name="Dampak" localSheetId="7">#REF!</definedName>
    <definedName name="Dampak" localSheetId="12">#REF!</definedName>
    <definedName name="Dampak">#REF!</definedName>
    <definedName name="danny">#N/A</definedName>
    <definedName name="dasf" localSheetId="6">#REF!</definedName>
    <definedName name="dasf" localSheetId="5">#REF!</definedName>
    <definedName name="dasf" localSheetId="12">#REF!</definedName>
    <definedName name="dasf">#REF!</definedName>
    <definedName name="DATA" localSheetId="11">[62]Data!$A$8:$AB$19</definedName>
    <definedName name="DATA" localSheetId="9">[62]Data!$A$8:$AB$19</definedName>
    <definedName name="DATA">[63]item!$C$2:$C$550</definedName>
    <definedName name="data_sebar">#REF!</definedName>
    <definedName name="data_tarif">[64]tarif_baru!$B$8:$J$34</definedName>
    <definedName name="DATA1">#REF!</definedName>
    <definedName name="DATA10">#REF!</definedName>
    <definedName name="DATA11">#REF!</definedName>
    <definedName name="DATA12">#REF!</definedName>
    <definedName name="DATA13">#REF!</definedName>
    <definedName name="DATA14">#REF!</definedName>
    <definedName name="DATA15">#REF!</definedName>
    <definedName name="DATA16">#REF!</definedName>
    <definedName name="DATA17">#REF!</definedName>
    <definedName name="DATA18">#REF!</definedName>
    <definedName name="DATA19">#REF!</definedName>
    <definedName name="DATA2">#REF!</definedName>
    <definedName name="DATA20">#REF!</definedName>
    <definedName name="DATA21">#REF!</definedName>
    <definedName name="DATA22">#REF!</definedName>
    <definedName name="DATA23">#REF!</definedName>
    <definedName name="DATA24">#REF!</definedName>
    <definedName name="DATA25">#REF!</definedName>
    <definedName name="DATA26">#REF!</definedName>
    <definedName name="DATA27">#REF!</definedName>
    <definedName name="DATA28">#REF!</definedName>
    <definedName name="DATA29">#REF!</definedName>
    <definedName name="DATA3">#REF!</definedName>
    <definedName name="DATA30">#REF!</definedName>
    <definedName name="DATA309" localSheetId="6">#REF!</definedName>
    <definedName name="DATA309" localSheetId="7">#REF!</definedName>
    <definedName name="DATA309" localSheetId="5">#REF!</definedName>
    <definedName name="DATA309" localSheetId="12">#REF!</definedName>
    <definedName name="DATA309">#REF!</definedName>
    <definedName name="DATA31">#REF!</definedName>
    <definedName name="DATA32">#REF!</definedName>
    <definedName name="DATA33">#REF!</definedName>
    <definedName name="DATA34">#REF!</definedName>
    <definedName name="DATA35">#REF!</definedName>
    <definedName name="DATA36">#REF!</definedName>
    <definedName name="DATA37">#REF!</definedName>
    <definedName name="DATA38">#REF!</definedName>
    <definedName name="DATA39">#REF!</definedName>
    <definedName name="DATA4">#REF!</definedName>
    <definedName name="DATA40">#REF!</definedName>
    <definedName name="DATA41">#REF!</definedName>
    <definedName name="DATA42">#REF!</definedName>
    <definedName name="DATA43">#REF!</definedName>
    <definedName name="DATA44">#REF!</definedName>
    <definedName name="DATA45">#REF!</definedName>
    <definedName name="DATA46">#REF!</definedName>
    <definedName name="DATA47">#REF!</definedName>
    <definedName name="DATA48">#REF!</definedName>
    <definedName name="DATA49">#REF!</definedName>
    <definedName name="DATA5">#REF!</definedName>
    <definedName name="DATA50">#REF!</definedName>
    <definedName name="DATA51">#REF!</definedName>
    <definedName name="DATA52">#REF!</definedName>
    <definedName name="DATA53">#REF!</definedName>
    <definedName name="DATA54">#REF!</definedName>
    <definedName name="DATA55">#REF!</definedName>
    <definedName name="DATA56">#REF!</definedName>
    <definedName name="DATA57">#REF!</definedName>
    <definedName name="DATA6">#REF!</definedName>
    <definedName name="DATA7">#REF!</definedName>
    <definedName name="DATA8">#REF!</definedName>
    <definedName name="DATA9">#REF!</definedName>
    <definedName name="_xlnm.Database" localSheetId="6">#REF!</definedName>
    <definedName name="_xlnm.Database" localSheetId="11">#REF!</definedName>
    <definedName name="_xlnm.Database" localSheetId="9">#REF!</definedName>
    <definedName name="_xlnm.Database" localSheetId="7">#REF!</definedName>
    <definedName name="_xlnm.Database" localSheetId="12">#REF!</definedName>
    <definedName name="_xlnm.Database" localSheetId="1">#REF!</definedName>
    <definedName name="_xlnm.Database" localSheetId="3">#REF!</definedName>
    <definedName name="_xlnm.Database" localSheetId="2">#REF!</definedName>
    <definedName name="_xlnm.Database">#REF!</definedName>
    <definedName name="Database_MI" localSheetId="6">#REF!</definedName>
    <definedName name="Database_MI" localSheetId="7">#REF!</definedName>
    <definedName name="Database_MI" localSheetId="12">#REF!</definedName>
    <definedName name="Database_MI">#REF!</definedName>
    <definedName name="DATES" localSheetId="11">'[65]Harga BBM Indonesia'!$A$8:$A$60</definedName>
    <definedName name="DATES" localSheetId="9">'[65]Harga BBM Indonesia'!$A$8:$A$60</definedName>
    <definedName name="DATES">'[66]Harga BBM Indonesia'!$A$8:$A$60</definedName>
    <definedName name="dave" localSheetId="11" hidden="1">{#N/A,#N/A,FALSE,"M.41"}</definedName>
    <definedName name="dave" localSheetId="9" hidden="1">{#N/A,#N/A,FALSE,"M.41"}</definedName>
    <definedName name="dave" hidden="1">{#N/A,#N/A,FALSE,"M.41"}</definedName>
    <definedName name="DAWDFAFD" localSheetId="6">[67]Sheet5!#REF!</definedName>
    <definedName name="DAWDFAFD" localSheetId="7">[67]Sheet5!#REF!</definedName>
    <definedName name="DAWDFAFD" localSheetId="12">[67]Sheet5!#REF!</definedName>
    <definedName name="DAWDFAFD">[67]Sheet5!#REF!</definedName>
    <definedName name="daya" localSheetId="11">#REF!</definedName>
    <definedName name="daya" localSheetId="9">#REF!</definedName>
    <definedName name="daya">#REF!</definedName>
    <definedName name="DBGGNSMG" localSheetId="6">#REF!</definedName>
    <definedName name="DBGGNSMG" localSheetId="11">#REF!</definedName>
    <definedName name="DBGGNSMG" localSheetId="9">#REF!</definedName>
    <definedName name="DBGGNSMG" localSheetId="7">#REF!</definedName>
    <definedName name="DBGGNSMG" localSheetId="5">#REF!</definedName>
    <definedName name="DBGGNSMG" localSheetId="12">#REF!</definedName>
    <definedName name="DBGGNSMG">#REF!</definedName>
    <definedName name="DBSend" localSheetId="11">[68]Asumsi!$S$10</definedName>
    <definedName name="DBSend" localSheetId="9">[68]Asumsi!$S$10</definedName>
    <definedName name="DBSend" localSheetId="12">[69]Asumsi!$S$10</definedName>
    <definedName name="DBSend" localSheetId="13">[70]Asumsi!$S$10</definedName>
    <definedName name="DBSend">[71]Asumsi!$S$10</definedName>
    <definedName name="DBSend_2" localSheetId="11">[72]Asumsi!$T$4</definedName>
    <definedName name="DBSend_2" localSheetId="9">[72]Asumsi!$T$4</definedName>
    <definedName name="DBSend_2">[73]Asumsi!$T$4</definedName>
    <definedName name="DBSend_3" localSheetId="11">[74]Asumsi!$U$4</definedName>
    <definedName name="DBSend_3" localSheetId="9">[74]Asumsi!$U$4</definedName>
    <definedName name="DBSend_3">[75]Asumsi!$U$4</definedName>
    <definedName name="dc" localSheetId="6">[76]JAN07!#REF!</definedName>
    <definedName name="dc" localSheetId="11">[77]JAN07!#REF!</definedName>
    <definedName name="dc" localSheetId="9">[77]JAN07!#REF!</definedName>
    <definedName name="dc" localSheetId="7">[76]JAN07!#REF!</definedName>
    <definedName name="dc" localSheetId="5">[78]JAN07!#REF!</definedName>
    <definedName name="dc" localSheetId="12">[78]JAN07!#REF!</definedName>
    <definedName name="dc">[78]JAN07!#REF!</definedName>
    <definedName name="dd" localSheetId="6" hidden="1">{#N/A,#N/A,FALSE,"M.42"}</definedName>
    <definedName name="DD" localSheetId="11" hidden="1">{#N/A,#N/A,FALSE,"M.34"}</definedName>
    <definedName name="DD" localSheetId="9" hidden="1">{#N/A,#N/A,FALSE,"M.34"}</definedName>
    <definedName name="dd" localSheetId="7" hidden="1">{#N/A,#N/A,FALSE,"M.42"}</definedName>
    <definedName name="dd" localSheetId="5" hidden="1">{#N/A,#N/A,FALSE,"M.42"}</definedName>
    <definedName name="dd" localSheetId="12" hidden="1">{#N/A,#N/A,FALSE,"M.42"}</definedName>
    <definedName name="dd" localSheetId="13" hidden="1">{#N/A,#N/A,FALSE,"M.42"}</definedName>
    <definedName name="dd" hidden="1">{#N/A,#N/A,FALSE,"M.42"}</definedName>
    <definedName name="DDD" localSheetId="6" hidden="1">[11]DExp.Lmb!#REF!</definedName>
    <definedName name="DDD" localSheetId="11">#REF!</definedName>
    <definedName name="DDD" localSheetId="9">#REF!</definedName>
    <definedName name="DDD" localSheetId="7" hidden="1">[11]DExp.Lmb!#REF!</definedName>
    <definedName name="DDD" localSheetId="12" hidden="1">[11]DExp.Lmb!#REF!</definedName>
    <definedName name="DDD" hidden="1">[11]DExp.Lmb!#REF!</definedName>
    <definedName name="ddddddddddd" localSheetId="11">#REF!</definedName>
    <definedName name="ddddddddddd" localSheetId="9">#REF!</definedName>
    <definedName name="ddddddddddd">#REF!</definedName>
    <definedName name="de" localSheetId="11" hidden="1">{#N/A,#N/A,FALSE,"M.34"}</definedName>
    <definedName name="de" localSheetId="9" hidden="1">{#N/A,#N/A,FALSE,"M.34"}</definedName>
    <definedName name="de" hidden="1">{#N/A,#N/A,FALSE,"M.34"}</definedName>
    <definedName name="DEN" localSheetId="6">[8]prod03!#REF!</definedName>
    <definedName name="DEN" localSheetId="7">[8]prod03!#REF!</definedName>
    <definedName name="DEN" localSheetId="12">[8]prod03!#REF!</definedName>
    <definedName name="DEN">[8]prod03!#REF!</definedName>
    <definedName name="DENPASAR">[79]DENPASAR!$A$5:$AG$436</definedName>
    <definedName name="deposito" localSheetId="11">#REF!</definedName>
    <definedName name="deposito" localSheetId="9">#REF!</definedName>
    <definedName name="deposito">#REF!</definedName>
    <definedName name="DER" localSheetId="11" hidden="1">{#N/A,#N/A,FALSE,"M.01"}</definedName>
    <definedName name="DER" localSheetId="9" hidden="1">{#N/A,#N/A,FALSE,"M.01"}</definedName>
    <definedName name="DER" hidden="1">{#N/A,#N/A,FALSE,"M.01"}</definedName>
    <definedName name="des">#REF!</definedName>
    <definedName name="deviasi" localSheetId="11">[80]DeVIASI!$A$4:$AC$20</definedName>
    <definedName name="deviasi" localSheetId="9">[80]DeVIASI!$A$4:$AC$20</definedName>
    <definedName name="deviasi">[81]DeVIASI!$A$4:$AC$20</definedName>
    <definedName name="DFG" localSheetId="11" hidden="1">{#N/A,#N/A,FALSE,"M.34"}</definedName>
    <definedName name="DFG" localSheetId="9" hidden="1">{#N/A,#N/A,FALSE,"M.34"}</definedName>
    <definedName name="DFG" hidden="1">{#N/A,#N/A,FALSE,"M.34"}</definedName>
    <definedName name="DFR">'[18]HARGA SATUAN'!$B$17</definedName>
    <definedName name="dfssfdhn" localSheetId="6" hidden="1">{#N/A,#N/A,FALSE,"M.42"}</definedName>
    <definedName name="dfssfdhn" localSheetId="11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2" hidden="1">{#N/A,#N/A,FALSE,"M.42"}</definedName>
    <definedName name="dfssfdhn" localSheetId="13" hidden="1">{#N/A,#N/A,FALSE,"M.42"}</definedName>
    <definedName name="dfssfdhn" hidden="1">{#N/A,#N/A,FALSE,"M.42"}</definedName>
    <definedName name="DFWSA" localSheetId="11" hidden="1">{#N/A,#N/A,FALSE,"M.33"}</definedName>
    <definedName name="DFWSA" localSheetId="9" hidden="1">{#N/A,#N/A,FALSE,"M.33"}</definedName>
    <definedName name="DFWSA" hidden="1">{#N/A,#N/A,FALSE,"M.33"}</definedName>
    <definedName name="dgx" localSheetId="6" hidden="1">{#N/A,#N/A,FALSE,"M.41"}</definedName>
    <definedName name="dgx" localSheetId="11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2" hidden="1">{#N/A,#N/A,FALSE,"M.41"}</definedName>
    <definedName name="dgx" localSheetId="13" hidden="1">{#N/A,#N/A,FALSE,"M.41"}</definedName>
    <definedName name="dgx" hidden="1">{#N/A,#N/A,FALSE,"M.41"}</definedName>
    <definedName name="DIL" localSheetId="6">[8]prod03!#REF!</definedName>
    <definedName name="DIL" localSheetId="7">[8]prod03!#REF!</definedName>
    <definedName name="DIL" localSheetId="12">[8]prod03!#REF!</definedName>
    <definedName name="DIL">[8]prod03!#REF!</definedName>
    <definedName name="discount" localSheetId="11">#REF!</definedName>
    <definedName name="discount" localSheetId="9">#REF!</definedName>
    <definedName name="discount">#REF!</definedName>
    <definedName name="discount1" localSheetId="11">#REF!</definedName>
    <definedName name="discount1" localSheetId="9">#REF!</definedName>
    <definedName name="discount1">#REF!</definedName>
    <definedName name="discount2" localSheetId="11">#REF!</definedName>
    <definedName name="discount2" localSheetId="9">#REF!</definedName>
    <definedName name="discount2">#REF!</definedName>
    <definedName name="DISPATCHER" localSheetId="11">[82]MENU!$H$17:$H$35</definedName>
    <definedName name="DISPATCHER" localSheetId="9">[82]MENU!$H$17:$H$35</definedName>
    <definedName name="DISPATCHER" localSheetId="12">#N/A</definedName>
    <definedName name="DISPATCHER" localSheetId="13">[83]MENU!$H$17:$H$35</definedName>
    <definedName name="DISPATCHER">#N/A</definedName>
    <definedName name="Dist.rele">'[18]HARGA SATUAN'!$B$15</definedName>
    <definedName name="dpt" localSheetId="11" hidden="1">{#N/A,#N/A,FALSE,"M.42"}</definedName>
    <definedName name="dpt" localSheetId="9" hidden="1">{#N/A,#N/A,FALSE,"M.42"}</definedName>
    <definedName name="dpt" hidden="1">{#N/A,#N/A,FALSE,"M.42"}</definedName>
    <definedName name="DQDQWDQWDQWD" localSheetId="6">#REF!</definedName>
    <definedName name="DQDQWDQWDQWD" localSheetId="7">#REF!</definedName>
    <definedName name="DQDQWDQWDQWD" localSheetId="5">#REF!</definedName>
    <definedName name="DQDQWDQWDQWD" localSheetId="12">#REF!</definedName>
    <definedName name="DQDQWDQWDQWD">#REF!</definedName>
    <definedName name="DrafterHari" localSheetId="12">#N/A</definedName>
    <definedName name="DrafterHari" localSheetId="13">'[36]AHS - Personel'!$G$17</definedName>
    <definedName name="DrafterHari">#N/A</definedName>
    <definedName name="ds" localSheetId="6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2" hidden="1">{#N/A,#N/A,FALSE,"M.02"}</definedName>
    <definedName name="ds" localSheetId="13" hidden="1">{#N/A,#N/A,FALSE,"M.02"}</definedName>
    <definedName name="ds" hidden="1">{#N/A,#N/A,FALSE,"M.02"}</definedName>
    <definedName name="DSD" localSheetId="6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2" hidden="1">{#N/A,#N/A,FALSE,"M.31"}</definedName>
    <definedName name="DSD" localSheetId="13" hidden="1">{#N/A,#N/A,FALSE,"M.31"}</definedName>
    <definedName name="DSD" hidden="1">{#N/A,#N/A,FALSE,"M.31"}</definedName>
    <definedName name="dtrf">#REF!</definedName>
    <definedName name="DUIT" localSheetId="11" hidden="1">{#N/A,#N/A,FALSE,"M.34"}</definedName>
    <definedName name="DUIT" localSheetId="9" hidden="1">{#N/A,#N/A,FALSE,"M.34"}</definedName>
    <definedName name="DUIT" hidden="1">{#N/A,#N/A,FALSE,"M.34"}</definedName>
    <definedName name="dyah" localSheetId="6" hidden="1">{#N/A,#N/A,FALSE,"M.31"}</definedName>
    <definedName name="dyah" localSheetId="11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2" hidden="1">{#N/A,#N/A,FALSE,"M.31"}</definedName>
    <definedName name="dyah" localSheetId="13" hidden="1">{#N/A,#N/A,FALSE,"M.31"}</definedName>
    <definedName name="dyah" hidden="1">{#N/A,#N/A,FALSE,"M.31"}</definedName>
    <definedName name="E" localSheetId="6">#REF!</definedName>
    <definedName name="E" localSheetId="11" hidden="1">{#N/A,#N/A,FALSE,"M.34"}</definedName>
    <definedName name="E" localSheetId="9" hidden="1">{#N/A,#N/A,FALSE,"M.34"}</definedName>
    <definedName name="E" localSheetId="7">#REF!</definedName>
    <definedName name="E" localSheetId="5">#REF!</definedName>
    <definedName name="E" localSheetId="12">#REF!</definedName>
    <definedName name="E">#REF!</definedName>
    <definedName name="EDFSADG" localSheetId="11" hidden="1">{#N/A,#N/A,FALSE,"M.02"}</definedName>
    <definedName name="EDFSADG" localSheetId="9" hidden="1">{#N/A,#N/A,FALSE,"M.02"}</definedName>
    <definedName name="EDFSADG" hidden="1">{#N/A,#N/A,FALSE,"M.02"}</definedName>
    <definedName name="ee" localSheetId="11" hidden="1">{#N/A,#N/A,FALSE,"M.42"}</definedName>
    <definedName name="ee" localSheetId="9" hidden="1">{#N/A,#N/A,FALSE,"M.42"}</definedName>
    <definedName name="ee" hidden="1">{#N/A,#N/A,FALSE,"M.42"}</definedName>
    <definedName name="eee" localSheetId="11" hidden="1">{#N/A,#N/A,FALSE,"M.31"}</definedName>
    <definedName name="eee" localSheetId="9" hidden="1">{#N/A,#N/A,FALSE,"M.31"}</definedName>
    <definedName name="eee" hidden="1">{#N/A,#N/A,FALSE,"M.31"}</definedName>
    <definedName name="eeee" localSheetId="11" hidden="1">{#N/A,#N/A,FALSE,"M.01"}</definedName>
    <definedName name="eeee" localSheetId="9" hidden="1">{#N/A,#N/A,FALSE,"M.01"}</definedName>
    <definedName name="eeee" hidden="1">{#N/A,#N/A,FALSE,"M.01"}</definedName>
    <definedName name="egfegrg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fegrg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Egiapbn1">#REF!</definedName>
    <definedName name="Egiapbn2">#REF!</definedName>
    <definedName name="Egiapbn4">#REF!</definedName>
    <definedName name="Egiapln1">#REF!</definedName>
    <definedName name="Egiapln2">#REF!</definedName>
    <definedName name="Egiapln3">#REF!</definedName>
    <definedName name="Egiapln4">#REF!</definedName>
    <definedName name="Egisla2">#REF!</definedName>
    <definedName name="Egisla4">#REF!</definedName>
    <definedName name="EHM" localSheetId="6" hidden="1">#REF!</definedName>
    <definedName name="EHM" localSheetId="7" hidden="1">#REF!</definedName>
    <definedName name="EHM" localSheetId="12" hidden="1">#REF!</definedName>
    <definedName name="EHM" hidden="1">#REF!</definedName>
    <definedName name="ehs" localSheetId="11" hidden="1">{#N/A,#N/A,FALSE,"M.41"}</definedName>
    <definedName name="ehs" localSheetId="9" hidden="1">{#N/A,#N/A,FALSE,"M.41"}</definedName>
    <definedName name="ehs" hidden="1">{#N/A,#N/A,FALSE,"M.41"}</definedName>
    <definedName name="Employee_data">'[38]Service Mapping'!$C$125:$Y$159</definedName>
    <definedName name="END" localSheetId="6">[8]prod03!#REF!</definedName>
    <definedName name="END" localSheetId="7">[8]prod03!#REF!</definedName>
    <definedName name="END" localSheetId="5">[8]prod03!#REF!</definedName>
    <definedName name="END" localSheetId="12">[8]prod03!#REF!</definedName>
    <definedName name="END">[8]prod03!#REF!</definedName>
    <definedName name="Epltaapln4" localSheetId="11">#REF!</definedName>
    <definedName name="Epltaapln4" localSheetId="9">#REF!</definedName>
    <definedName name="Epltaapln4">#REF!</definedName>
    <definedName name="Epltdapln1" localSheetId="11">#REF!</definedName>
    <definedName name="Epltdapln1" localSheetId="9">#REF!</definedName>
    <definedName name="Epltdapln1">#REF!</definedName>
    <definedName name="Epltdapln4" localSheetId="11">#REF!</definedName>
    <definedName name="Epltdapln4" localSheetId="9">#REF!</definedName>
    <definedName name="Epltdapln4">#REF!</definedName>
    <definedName name="Epltdsla1">#REF!</definedName>
    <definedName name="Epltdsla4">#REF!</definedName>
    <definedName name="Epltmapln1">#REF!</definedName>
    <definedName name="Epltmsla1">#REF!</definedName>
    <definedName name="Epltuapln1">#REF!</definedName>
    <definedName name="Epltuapln2">#REF!</definedName>
    <definedName name="Epltuapln3">#REF!</definedName>
    <definedName name="epltuapln4">#REF!</definedName>
    <definedName name="Epltuapln5">#REF!</definedName>
    <definedName name="Epltusla5">#REF!</definedName>
    <definedName name="eppjb2tb" localSheetId="11">[1]Uraian!$U$689</definedName>
    <definedName name="eppjb2tb" localSheetId="9">[1]Uraian!$U$689</definedName>
    <definedName name="eppjb2tb">[2]Uraian!$U$689</definedName>
    <definedName name="er" localSheetId="6" hidden="1">{#N/A,#N/A,FALSE,"M.41"}</definedName>
    <definedName name="ER" localSheetId="11">[39]ASUMSI!$C$8</definedName>
    <definedName name="ER" localSheetId="9">[39]ASUMSI!$C$8</definedName>
    <definedName name="er" localSheetId="7" hidden="1">{#N/A,#N/A,FALSE,"M.41"}</definedName>
    <definedName name="er" localSheetId="5" hidden="1">{#N/A,#N/A,FALSE,"M.41"}</definedName>
    <definedName name="er" localSheetId="12" hidden="1">{#N/A,#N/A,FALSE,"M.41"}</definedName>
    <definedName name="er" localSheetId="13" hidden="1">{#N/A,#N/A,FALSE,"M.41"}</definedName>
    <definedName name="er" hidden="1">{#N/A,#N/A,FALSE,"M.41"}</definedName>
    <definedName name="ERA">#N/A</definedName>
    <definedName name="erri" localSheetId="11" hidden="1">{#N/A,#N/A,FALSE,"M.42"}</definedName>
    <definedName name="erri" localSheetId="9" hidden="1">{#N/A,#N/A,FALSE,"M.42"}</definedName>
    <definedName name="erri" hidden="1">{#N/A,#N/A,FALSE,"M.42"}</definedName>
    <definedName name="ert" localSheetId="11" hidden="1">{#N/A,#N/A,FALSE,"M.01"}</definedName>
    <definedName name="ert" localSheetId="9" hidden="1">{#N/A,#N/A,FALSE,"M.01"}</definedName>
    <definedName name="ert" hidden="1">{#N/A,#N/A,FALSE,"M.01"}</definedName>
    <definedName name="ERWER" localSheetId="11" hidden="1">{#N/A,#N/A,FALSE,"M.42"}</definedName>
    <definedName name="ERWER" localSheetId="9" hidden="1">{#N/A,#N/A,FALSE,"M.42"}</definedName>
    <definedName name="ERWER" hidden="1">{#N/A,#N/A,FALSE,"M.42"}</definedName>
    <definedName name="ESTIMASIKINERJA2004" localSheetId="11" hidden="1">{#N/A,#N/A,FALSE,"M.31"}</definedName>
    <definedName name="ESTIMASIKINERJA2004" localSheetId="9" hidden="1">{#N/A,#N/A,FALSE,"M.31"}</definedName>
    <definedName name="ESTIMASIKINERJA2004" hidden="1">{#N/A,#N/A,FALSE,"M.31"}</definedName>
    <definedName name="Esuttapbn1">#REF!</definedName>
    <definedName name="Esuttapbn2">#REF!</definedName>
    <definedName name="Esuttapbn4">#REF!</definedName>
    <definedName name="Esuttapln1">#REF!</definedName>
    <definedName name="Esuttapln2">#REF!</definedName>
    <definedName name="Esuttapln3">#REF!</definedName>
    <definedName name="Esuttapln4">#REF!</definedName>
    <definedName name="Esuttsla2">#REF!</definedName>
    <definedName name="Esuttsla4">#REF!</definedName>
    <definedName name="EUR" localSheetId="11">[39]L20Keu!$O$7</definedName>
    <definedName name="EUR" localSheetId="9">[39]L20Keu!$O$7</definedName>
    <definedName name="EUR">[40]L20Keu!$O$7</definedName>
    <definedName name="ew" localSheetId="6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2" hidden="1">{#N/A,#N/A,FALSE,"M.34"}</definedName>
    <definedName name="ew" localSheetId="13" hidden="1">{#N/A,#N/A,FALSE,"M.34"}</definedName>
    <definedName name="ew" hidden="1">{#N/A,#N/A,FALSE,"M.34"}</definedName>
    <definedName name="ewr" localSheetId="6">#REF!</definedName>
    <definedName name="EWR" localSheetId="11" hidden="1">{#N/A,#N/A,FALSE,"M.32"}</definedName>
    <definedName name="EWR" localSheetId="9" hidden="1">{#N/A,#N/A,FALSE,"M.32"}</definedName>
    <definedName name="ewr" localSheetId="7">#REF!</definedName>
    <definedName name="ewr" localSheetId="5">#REF!</definedName>
    <definedName name="ewr" localSheetId="12">#REF!</definedName>
    <definedName name="ewr">#REF!</definedName>
    <definedName name="ewrt" localSheetId="6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2" hidden="1">{#N/A,#N/A,FALSE,"M.33"}</definedName>
    <definedName name="ewrt" localSheetId="13" hidden="1">{#N/A,#N/A,FALSE,"M.33"}</definedName>
    <definedName name="ewrt" hidden="1">{#N/A,#N/A,FALSE,"M.33"}</definedName>
    <definedName name="ewrwef" localSheetId="11" hidden="1">{#N/A,#N/A,FALSE,"M.43"}</definedName>
    <definedName name="ewrwef" localSheetId="9" hidden="1">{#N/A,#N/A,FALSE,"M.43"}</definedName>
    <definedName name="ewrwef" hidden="1">{#N/A,#N/A,FALSE,"M.43"}</definedName>
    <definedName name="Excel_BuiltIn_Database">"$#REF!.$N$34"</definedName>
    <definedName name="Excel_BuiltIn_Print_Area" localSheetId="6">#REF!</definedName>
    <definedName name="Excel_BuiltIn_Print_Area" localSheetId="11">#REF!</definedName>
    <definedName name="Excel_BuiltIn_Print_Area" localSheetId="9">#REF!</definedName>
    <definedName name="Excel_BuiltIn_Print_Area" localSheetId="7">#REF!</definedName>
    <definedName name="Excel_BuiltIn_Print_Area" localSheetId="5">#REF!</definedName>
    <definedName name="Excel_BuiltIn_Print_Area" localSheetId="12">#REF!</definedName>
    <definedName name="Excel_BuiltIn_Print_Area">#REF!</definedName>
    <definedName name="Excel_BuiltIn_Print_Area_1" localSheetId="6">#REF!</definedName>
    <definedName name="Excel_BuiltIn_Print_Area_1" localSheetId="11">#REF!</definedName>
    <definedName name="Excel_BuiltIn_Print_Area_1" localSheetId="9">#REF!</definedName>
    <definedName name="Excel_BuiltIn_Print_Area_1" localSheetId="7">#REF!</definedName>
    <definedName name="Excel_BuiltIn_Print_Area_1" localSheetId="12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 localSheetId="12">#REF!</definedName>
    <definedName name="Excel_BuiltIn_Print_Area_2">#REF!</definedName>
    <definedName name="Excel_BuiltIn_Print_Area_3" localSheetId="6">#REF!</definedName>
    <definedName name="Excel_BuiltIn_Print_Area_3" localSheetId="11">#REF!</definedName>
    <definedName name="Excel_BuiltIn_Print_Area_3" localSheetId="9">#REF!</definedName>
    <definedName name="Excel_BuiltIn_Print_Area_3" localSheetId="7">#REF!</definedName>
    <definedName name="Excel_BuiltIn_Print_Area_3" localSheetId="12">#REF!</definedName>
    <definedName name="Excel_BuiltIn_Print_Area_3">#REF!</definedName>
    <definedName name="Excel_BuiltIn_Print_Area_4" localSheetId="6">#REF!</definedName>
    <definedName name="Excel_BuiltIn_Print_Area_4" localSheetId="7">#REF!</definedName>
    <definedName name="Excel_BuiltIn_Print_Area_4" localSheetId="12">#REF!</definedName>
    <definedName name="Excel_BuiltIn_Print_Area_4">#REF!</definedName>
    <definedName name="Excel_BuiltIn_Print_Area_5" localSheetId="6">#REF!</definedName>
    <definedName name="Excel_BuiltIn_Print_Area_5" localSheetId="7">#REF!</definedName>
    <definedName name="Excel_BuiltIn_Print_Area_5" localSheetId="12">#REF!</definedName>
    <definedName name="Excel_BuiltIn_Print_Area_5">#REF!</definedName>
    <definedName name="Excel_BuiltIn_Print_Area_6" localSheetId="6">#REF!</definedName>
    <definedName name="Excel_BuiltIn_Print_Area_6" localSheetId="7">#REF!</definedName>
    <definedName name="Excel_BuiltIn_Print_Area_6" localSheetId="12">#REF!</definedName>
    <definedName name="Excel_BuiltIn_Print_Area_6">#REF!</definedName>
    <definedName name="Excel_BuiltIn_Print_Area_7" localSheetId="6">#REF!</definedName>
    <definedName name="Excel_BuiltIn_Print_Area_7" localSheetId="7">#REF!</definedName>
    <definedName name="Excel_BuiltIn_Print_Area_7" localSheetId="12">#REF!</definedName>
    <definedName name="Excel_BuiltIn_Print_Area_7">#REF!</definedName>
    <definedName name="Excel_BuiltIn_Print_Area_8" localSheetId="6">#REF!</definedName>
    <definedName name="Excel_BuiltIn_Print_Area_8" localSheetId="7">#REF!</definedName>
    <definedName name="Excel_BuiltIn_Print_Area_8" localSheetId="12">#REF!</definedName>
    <definedName name="Excel_BuiltIn_Print_Area_8">#REF!</definedName>
    <definedName name="Excel_BuiltIn_Print_Titles" localSheetId="6">#REF!</definedName>
    <definedName name="Excel_BuiltIn_Print_Titles" localSheetId="11">"$#REF!.$A$8101:$IC$8112"</definedName>
    <definedName name="Excel_BuiltIn_Print_Titles" localSheetId="9">"$#REF!.$A$8101:$IC$8112"</definedName>
    <definedName name="Excel_BuiltIn_Print_Titles" localSheetId="7">#REF!</definedName>
    <definedName name="Excel_BuiltIn_Print_Titles" localSheetId="12">#REF!</definedName>
    <definedName name="Excel_BuiltIn_Print_Titles">#REF!</definedName>
    <definedName name="Excel_BuiltIn_Print_Titles_1" localSheetId="6">#REF!</definedName>
    <definedName name="Excel_BuiltIn_Print_Titles_1" localSheetId="11">#REF!</definedName>
    <definedName name="Excel_BuiltIn_Print_Titles_1" localSheetId="9">#REF!</definedName>
    <definedName name="Excel_BuiltIn_Print_Titles_1" localSheetId="7">#REF!</definedName>
    <definedName name="Excel_BuiltIn_Print_Titles_1" localSheetId="12">#REF!</definedName>
    <definedName name="Excel_BuiltIn_Print_Titles_1">#REF!</definedName>
    <definedName name="Excel_BuiltIn_Print_Titles_19" localSheetId="6">#REF!</definedName>
    <definedName name="Excel_BuiltIn_Print_Titles_19" localSheetId="11">#REF!</definedName>
    <definedName name="Excel_BuiltIn_Print_Titles_19" localSheetId="9">#REF!</definedName>
    <definedName name="Excel_BuiltIn_Print_Titles_19" localSheetId="7">#REF!</definedName>
    <definedName name="Excel_BuiltIn_Print_Titles_19" localSheetId="12">#REF!</definedName>
    <definedName name="Excel_BuiltIn_Print_Titles_19">#REF!</definedName>
    <definedName name="Excel_BuiltIn_Print_Titles_2" localSheetId="6">(#REF!,#REF!)</definedName>
    <definedName name="Excel_BuiltIn_Print_Titles_2" localSheetId="11">(#REF!,#REF!)</definedName>
    <definedName name="Excel_BuiltIn_Print_Titles_2" localSheetId="9">(#REF!,#REF!)</definedName>
    <definedName name="Excel_BuiltIn_Print_Titles_2" localSheetId="7">(#REF!,#REF!)</definedName>
    <definedName name="Excel_BuiltIn_Print_Titles_2" localSheetId="5">(#REF!,#REF!)</definedName>
    <definedName name="Excel_BuiltIn_Print_Titles_2" localSheetId="12">(#REF!,#REF!)</definedName>
    <definedName name="Excel_BuiltIn_Print_Titles_2">(#REF!,#REF!)</definedName>
    <definedName name="Exchange_Rate">'[84]O &amp; M'!$F$2</definedName>
    <definedName name="exis" localSheetId="11" hidden="1">{#N/A,#N/A,FALSE,"M.43"}</definedName>
    <definedName name="exis" localSheetId="9" hidden="1">{#N/A,#N/A,FALSE,"M.43"}</definedName>
    <definedName name="exis" hidden="1">{#N/A,#N/A,FALSE,"M.43"}</definedName>
    <definedName name="expend_balanced_fund">#REF!</definedName>
    <definedName name="expend_central_govt">#REF!</definedName>
    <definedName name="expend_current">#REF!</definedName>
    <definedName name="expend_devt">#REF!</definedName>
    <definedName name="expenditures">#REF!</definedName>
    <definedName name="_xlnm.Extract" localSheetId="6">#REF!</definedName>
    <definedName name="_xlnm.Extract" localSheetId="11">#REF!</definedName>
    <definedName name="_xlnm.Extract" localSheetId="9">#REF!</definedName>
    <definedName name="_xlnm.Extract" localSheetId="7">#REF!</definedName>
    <definedName name="_xlnm.Extract" localSheetId="12">#REF!</definedName>
    <definedName name="_xlnm.Extract" localSheetId="1">#REF!</definedName>
    <definedName name="_xlnm.Extract" localSheetId="3">#REF!</definedName>
    <definedName name="_xlnm.Extract" localSheetId="2">#REF!</definedName>
    <definedName name="_xlnm.Extract">#REF!</definedName>
    <definedName name="Extract_MI" localSheetId="6">#REF!</definedName>
    <definedName name="Extract_MI" localSheetId="7">#REF!</definedName>
    <definedName name="Extract_MI" localSheetId="12">#REF!</definedName>
    <definedName name="Extract_MI">#REF!</definedName>
    <definedName name="F" localSheetId="6">#REF!</definedName>
    <definedName name="F" localSheetId="11" hidden="1">{#N/A,#N/A,FALSE,"M.41"}</definedName>
    <definedName name="F" localSheetId="9" hidden="1">{#N/A,#N/A,FALSE,"M.41"}</definedName>
    <definedName name="F" localSheetId="7">#REF!</definedName>
    <definedName name="F" localSheetId="12">#REF!</definedName>
    <definedName name="F">#REF!</definedName>
    <definedName name="FAD" localSheetId="6">#REF!</definedName>
    <definedName name="FAD" localSheetId="11">#REF!</definedName>
    <definedName name="FAD" localSheetId="9">#REF!</definedName>
    <definedName name="FAD" localSheetId="7">#REF!</definedName>
    <definedName name="FAD" localSheetId="12">#REF!</definedName>
    <definedName name="FAD">#REF!</definedName>
    <definedName name="FADF" localSheetId="6">#REF!</definedName>
    <definedName name="FADF" localSheetId="11">#REF!</definedName>
    <definedName name="FADF" localSheetId="9">#REF!</definedName>
    <definedName name="FADF" localSheetId="7">#REF!</definedName>
    <definedName name="FADF" localSheetId="12">#REF!</definedName>
    <definedName name="FADF">#REF!</definedName>
    <definedName name="FADS" localSheetId="6">#REF!</definedName>
    <definedName name="FADS" localSheetId="11">#REF!</definedName>
    <definedName name="FADS" localSheetId="9">#REF!</definedName>
    <definedName name="FADS" localSheetId="7">#REF!</definedName>
    <definedName name="FADS" localSheetId="12">#REF!</definedName>
    <definedName name="FADS">#REF!</definedName>
    <definedName name="FAFA">#REF!</definedName>
    <definedName name="FASDF" localSheetId="6">#REF!</definedName>
    <definedName name="FASDF" localSheetId="7">#REF!</definedName>
    <definedName name="FASDF" localSheetId="12">#REF!</definedName>
    <definedName name="FASDF">#REF!</definedName>
    <definedName name="FCO" localSheetId="6">#REF!</definedName>
    <definedName name="FCO" localSheetId="7">#REF!</definedName>
    <definedName name="FCO" localSheetId="12">#REF!</definedName>
    <definedName name="FCO">#REF!</definedName>
    <definedName name="fd">#REF!</definedName>
    <definedName name="fdf" localSheetId="6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2" hidden="1">{#N/A,#N/A,FALSE,"M.31"}</definedName>
    <definedName name="fdf" localSheetId="13" hidden="1">{#N/A,#N/A,FALSE,"M.31"}</definedName>
    <definedName name="fdf" hidden="1">{#N/A,#N/A,FALSE,"M.31"}</definedName>
    <definedName name="FEEDERGGNKDS" localSheetId="6">[30]JAN07!#REF!</definedName>
    <definedName name="FEEDERGGNKDS" localSheetId="11">[35]JAN09!#REF!</definedName>
    <definedName name="FEEDERGGNKDS" localSheetId="9">[35]JAN09!#REF!</definedName>
    <definedName name="FEEDERGGNKDS" localSheetId="7">[30]JAN07!#REF!</definedName>
    <definedName name="FEEDERGGNKDS" localSheetId="12">[85]JAN07!#REF!</definedName>
    <definedName name="FEEDERGGNKDS">[85]JAN07!#REF!</definedName>
    <definedName name="FEEDERGGNSLG" localSheetId="6">[30]JAN07!#REF!</definedName>
    <definedName name="FEEDERGGNSLG" localSheetId="11">[35]JAN09!#REF!</definedName>
    <definedName name="FEEDERGGNSLG" localSheetId="9">[35]JAN09!#REF!</definedName>
    <definedName name="FEEDERGGNSLG" localSheetId="7">[30]JAN07!#REF!</definedName>
    <definedName name="FEEDERGGNSLG" localSheetId="12">[85]JAN07!#REF!</definedName>
    <definedName name="FEEDERGGNSLG">[85]JAN07!#REF!</definedName>
    <definedName name="FEEDERKDS" localSheetId="6">#REF!</definedName>
    <definedName name="FEEDERKDS" localSheetId="11">#REF!</definedName>
    <definedName name="FEEDERKDS" localSheetId="9">#REF!</definedName>
    <definedName name="FEEDERKDS" localSheetId="7">#REF!</definedName>
    <definedName name="FEEDERKDS" localSheetId="5">#REF!</definedName>
    <definedName name="FEEDERKDS" localSheetId="12">#REF!</definedName>
    <definedName name="FEEDERKDS">#REF!</definedName>
    <definedName name="FEEDERSLG" localSheetId="6">#REF!</definedName>
    <definedName name="FEEDERSLG" localSheetId="7">#REF!</definedName>
    <definedName name="FEEDERSLG" localSheetId="12">#REF!</definedName>
    <definedName name="FEEDERSLG">#REF!</definedName>
    <definedName name="FEEDERSMG" localSheetId="6">#REF!</definedName>
    <definedName name="FEEDERSMG" localSheetId="11">[86]Smg!$A$1:$A$968</definedName>
    <definedName name="FEEDERSMG" localSheetId="9">[86]Smg!$A$1:$A$968</definedName>
    <definedName name="FEEDERSMG" localSheetId="7">#REF!</definedName>
    <definedName name="FEEDERSMG" localSheetId="12">#REF!</definedName>
    <definedName name="FEEDERSMG" localSheetId="13">#REF!</definedName>
    <definedName name="FEEDERSMG">#REF!</definedName>
    <definedName name="ff" localSheetId="6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2" hidden="1">{#N/A,#N/A,FALSE,"M.01"}</definedName>
    <definedName name="ff" localSheetId="13" hidden="1">{#N/A,#N/A,FALSE,"M.01"}</definedName>
    <definedName name="ff" hidden="1">{#N/A,#N/A,FALSE,"M.01"}</definedName>
    <definedName name="ffe" localSheetId="6">#REF!</definedName>
    <definedName name="ffe" localSheetId="11">#REF!</definedName>
    <definedName name="ffe" localSheetId="9">#REF!</definedName>
    <definedName name="ffe" localSheetId="7">#REF!</definedName>
    <definedName name="ffe" localSheetId="5">#REF!</definedName>
    <definedName name="ffe" localSheetId="12">#REF!</definedName>
    <definedName name="ffe">#REF!</definedName>
    <definedName name="FFF" localSheetId="11" hidden="1">{#N/A,#N/A,FALSE,"M.31"}</definedName>
    <definedName name="FFF" localSheetId="9" hidden="1">{#N/A,#N/A,FALSE,"M.31"}</definedName>
    <definedName name="FFF" hidden="1">{#N/A,#N/A,FALSE,"M.31"}</definedName>
    <definedName name="fffff" localSheetId="6">#REF!</definedName>
    <definedName name="fffff" localSheetId="11">#REF!</definedName>
    <definedName name="fffff" localSheetId="9">#REF!</definedName>
    <definedName name="fffff" localSheetId="7">#REF!</definedName>
    <definedName name="fffff" localSheetId="12">#REF!</definedName>
    <definedName name="fffff">#REF!</definedName>
    <definedName name="fghd" localSheetId="11" hidden="1">{#N/A,#N/A,FALSE,"M.43"}</definedName>
    <definedName name="fghd" localSheetId="9" hidden="1">{#N/A,#N/A,FALSE,"M.43"}</definedName>
    <definedName name="fghd" hidden="1">{#N/A,#N/A,FALSE,"M.43"}</definedName>
    <definedName name="fghfghdh">#REF!</definedName>
    <definedName name="FILL" localSheetId="11" hidden="1">[87]UshDeb00!#REF!</definedName>
    <definedName name="FILL" localSheetId="9" hidden="1">[87]UshDeb00!#REF!</definedName>
    <definedName name="FILL" hidden="1">[88]UshDeb00!#REF!</definedName>
    <definedName name="final" localSheetId="6" hidden="1">{#N/A,#N/A,FALSE,"M.34"}</definedName>
    <definedName name="final" localSheetId="11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2" hidden="1">{#N/A,#N/A,FALSE,"M.34"}</definedName>
    <definedName name="final" localSheetId="13" hidden="1">{#N/A,#N/A,FALSE,"M.34"}</definedName>
    <definedName name="final" hidden="1">{#N/A,#N/A,FALSE,"M.34"}</definedName>
    <definedName name="financing">#REF!</definedName>
    <definedName name="FIREALARM">'[18]HARGA SATUAN'!$B$33</definedName>
    <definedName name="FOF" localSheetId="11" hidden="1">{#N/A,#N/A,FALSE,"M.42"}</definedName>
    <definedName name="FOF" localSheetId="9" hidden="1">{#N/A,#N/A,FALSE,"M.42"}</definedName>
    <definedName name="FOF" hidden="1">{#N/A,#N/A,FALSE,"M.42"}</definedName>
    <definedName name="FOREX">'[89]Resource Plan (2)'!$H$120</definedName>
    <definedName name="fp" localSheetId="11">[33]x!$G$9:$G$47</definedName>
    <definedName name="fp" localSheetId="9">[33]x!$G$9:$G$47</definedName>
    <definedName name="fp">[32]x!$G$9:$G$47</definedName>
    <definedName name="fr" localSheetId="11" hidden="1">{#N/A,#N/A,FALSE,"M.31"}</definedName>
    <definedName name="fr" localSheetId="9" hidden="1">{#N/A,#N/A,FALSE,"M.31"}</definedName>
    <definedName name="fr" hidden="1">{#N/A,#N/A,FALSE,"M.31"}</definedName>
    <definedName name="FRD" localSheetId="11" hidden="1">{#N/A,#N/A,FALSE,"M.32"}</definedName>
    <definedName name="FRD" localSheetId="9" hidden="1">{#N/A,#N/A,FALSE,"M.32"}</definedName>
    <definedName name="FRD" hidden="1">{#N/A,#N/A,FALSE,"M.32"}</definedName>
    <definedName name="Frekuensi" localSheetId="6">#REF!</definedName>
    <definedName name="Frekuensi" localSheetId="11">#REF!</definedName>
    <definedName name="Frekuensi" localSheetId="9">#REF!</definedName>
    <definedName name="Frekuensi" localSheetId="7">#REF!</definedName>
    <definedName name="Frekuensi" localSheetId="5">#REF!</definedName>
    <definedName name="Frekuensi" localSheetId="12">#REF!</definedName>
    <definedName name="Frekuensi">#REF!</definedName>
    <definedName name="FSA">#REF!</definedName>
    <definedName name="FSDF" localSheetId="6">#REF!</definedName>
    <definedName name="FSDF" localSheetId="7">#REF!</definedName>
    <definedName name="FSDF" localSheetId="12">#REF!</definedName>
    <definedName name="FSDF">#REF!</definedName>
    <definedName name="FXXHBGH" localSheetId="6" hidden="1">#REF!</definedName>
    <definedName name="FXXHBGH" localSheetId="7" hidden="1">#REF!</definedName>
    <definedName name="FXXHBGH" localSheetId="12" hidden="1">#REF!</definedName>
    <definedName name="FXXHBGH" localSheetId="1" hidden="1">#REF!</definedName>
    <definedName name="FXXHBGH" localSheetId="3" hidden="1">#REF!</definedName>
    <definedName name="FXXHBGH" localSheetId="2" hidden="1">#REF!</definedName>
    <definedName name="FXXHBGH" hidden="1">#REF!</definedName>
    <definedName name="g" localSheetId="11" hidden="1">{#N/A,#N/A,FALSE,"M.42"}</definedName>
    <definedName name="g" localSheetId="9" hidden="1">{#N/A,#N/A,FALSE,"M.42"}</definedName>
    <definedName name="G">[90]Smg!$I$1:$I$863</definedName>
    <definedName name="gambar" localSheetId="6">#REF!</definedName>
    <definedName name="gambar" localSheetId="7">#REF!</definedName>
    <definedName name="gambar" localSheetId="5">#REF!</definedName>
    <definedName name="gambar" localSheetId="12">#REF!</definedName>
    <definedName name="gambar">#REF!</definedName>
    <definedName name="Gambar_2" localSheetId="6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2" hidden="1">{#N/A,#N/A,FALSE,"M.02"}</definedName>
    <definedName name="Gambar_2" localSheetId="13" hidden="1">{#N/A,#N/A,FALSE,"M.02"}</definedName>
    <definedName name="Gambar_2" hidden="1">{#N/A,#N/A,FALSE,"M.02"}</definedName>
    <definedName name="GANGGUAN" localSheetId="11">[82]MENU!$M$11:$M$124</definedName>
    <definedName name="GANGGUAN" localSheetId="9">[82]MENU!$M$11:$M$124</definedName>
    <definedName name="GANGGUAN" localSheetId="12">#N/A</definedName>
    <definedName name="GANGGUAN" localSheetId="13">[83]MENU!$M$11:$M$124</definedName>
    <definedName name="GANGGUAN">#N/A</definedName>
    <definedName name="GARDU" localSheetId="11">[82]PARAMETER!$A$11:$A$1059</definedName>
    <definedName name="GARDU" localSheetId="9">[82]PARAMETER!$A$11:$A$1059</definedName>
    <definedName name="GARDU" localSheetId="12">#N/A</definedName>
    <definedName name="GARDU" localSheetId="13">[83]PARAMETER!$A$11:$A$1059</definedName>
    <definedName name="GARDU">#N/A</definedName>
    <definedName name="GARDU1" localSheetId="11">[82]MENU!$A$11:$A$110</definedName>
    <definedName name="GARDU1" localSheetId="9">[82]MENU!$A$11:$A$110</definedName>
    <definedName name="GARDU1" localSheetId="12">#N/A</definedName>
    <definedName name="GARDU1" localSheetId="13">[83]MENU!$A$11:$A$110</definedName>
    <definedName name="GARDU1">#N/A</definedName>
    <definedName name="GBP" localSheetId="11">[39]L20Keu!$O$8</definedName>
    <definedName name="GBP" localSheetId="9">[39]L20Keu!$O$8</definedName>
    <definedName name="GBP">[40]L20Keu!$O$8</definedName>
    <definedName name="GBR">INDEX(KKO!#REF!,MATCH(KKO!#REF!:KKO!#REF!,0)*2)</definedName>
    <definedName name="gdfg" localSheetId="11">#REF!</definedName>
    <definedName name="gdfg" localSheetId="9">#REF!</definedName>
    <definedName name="gdfg">#REF!</definedName>
    <definedName name="gdt" localSheetId="11" hidden="1">{#N/A,#N/A,FALSE,"M.34"}</definedName>
    <definedName name="gdt" localSheetId="9" hidden="1">{#N/A,#N/A,FALSE,"M.34"}</definedName>
    <definedName name="gdt" hidden="1">{#N/A,#N/A,FALSE,"M.34"}</definedName>
    <definedName name="gf" localSheetId="6">#REF!</definedName>
    <definedName name="gf" localSheetId="5">#REF!</definedName>
    <definedName name="gf" localSheetId="12">#REF!</definedName>
    <definedName name="gf">#REF!</definedName>
    <definedName name="GFAFGFD" localSheetId="11" hidden="1">{#N/A,#N/A,FALSE,"M.34"}</definedName>
    <definedName name="GFAFGFD" localSheetId="9" hidden="1">{#N/A,#N/A,FALSE,"M.34"}</definedName>
    <definedName name="GFAFGFD" hidden="1">{#N/A,#N/A,FALSE,"M.34"}</definedName>
    <definedName name="GFHHG" localSheetId="6">#REF!</definedName>
    <definedName name="GFHHG" localSheetId="11">#REF!</definedName>
    <definedName name="GFHHG" localSheetId="9">#REF!</definedName>
    <definedName name="GFHHG" localSheetId="7">#REF!</definedName>
    <definedName name="GFHHG" localSheetId="12">#REF!</definedName>
    <definedName name="GFHHG">#REF!</definedName>
    <definedName name="GFRKDS" localSheetId="6">#REF!</definedName>
    <definedName name="GFRKDS" localSheetId="7">#REF!</definedName>
    <definedName name="GFRKDS" localSheetId="12">#REF!</definedName>
    <definedName name="GFRKDS">#REF!</definedName>
    <definedName name="GFRSLG" localSheetId="6">#REF!</definedName>
    <definedName name="GFRSLG" localSheetId="7">#REF!</definedName>
    <definedName name="GFRSLG" localSheetId="12">#REF!</definedName>
    <definedName name="GFRSLG">#REF!</definedName>
    <definedName name="GFRSMG" localSheetId="6">#REF!</definedName>
    <definedName name="GFRSMG" localSheetId="11">[86]Smg!$I$1:$I$968</definedName>
    <definedName name="GFRSMG" localSheetId="9">[86]Smg!$I$1:$I$968</definedName>
    <definedName name="GFRSMG" localSheetId="7">#REF!</definedName>
    <definedName name="GFRSMG" localSheetId="12">#REF!</definedName>
    <definedName name="GFRSMG" localSheetId="13">#REF!</definedName>
    <definedName name="GFRSMG">#REF!</definedName>
    <definedName name="gg" localSheetId="6">#REF!</definedName>
    <definedName name="gg" localSheetId="11">#REF!</definedName>
    <definedName name="gg" localSheetId="9">#REF!</definedName>
    <definedName name="gg" localSheetId="7">#REF!</definedName>
    <definedName name="gg" localSheetId="12">#REF!</definedName>
    <definedName name="gg">#REF!</definedName>
    <definedName name="ggg" localSheetId="6">#REF!</definedName>
    <definedName name="ggg" localSheetId="7">#REF!</definedName>
    <definedName name="ggg" localSheetId="12">#REF!</definedName>
    <definedName name="ggg">#REF!</definedName>
    <definedName name="giapbn1" localSheetId="11">#REF!</definedName>
    <definedName name="giapbn1" localSheetId="9">#REF!</definedName>
    <definedName name="giapbn1">#REF!</definedName>
    <definedName name="giapbn2">#REF!</definedName>
    <definedName name="giapbn4">#REF!</definedName>
    <definedName name="giapln1">#REF!</definedName>
    <definedName name="giapln2">#REF!</definedName>
    <definedName name="giapln3">#REF!</definedName>
    <definedName name="giapln4">#REF!</definedName>
    <definedName name="gisla2">#REF!</definedName>
    <definedName name="gisla4">#REF!</definedName>
    <definedName name="GNKSS.">"Chart 1"</definedName>
    <definedName name="gps">'[18]HARGA SATUAN'!$B$18</definedName>
    <definedName name="grafik" localSheetId="6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2" hidden="1">{#N/A,#N/A,FALSE,"M.41"}</definedName>
    <definedName name="grafik" localSheetId="13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localSheetId="12" hidden="1">#REF!</definedName>
    <definedName name="GRAIK" hidden="1">#REF!</definedName>
    <definedName name="GT" localSheetId="11" hidden="1">{#N/A,#N/A,FALSE,"M.34"}</definedName>
    <definedName name="GT" localSheetId="9" hidden="1">{#N/A,#N/A,FALSE,"M.34"}</definedName>
    <definedName name="GT" hidden="1">{#N/A,#N/A,FALSE,"M.34"}</definedName>
    <definedName name="H" localSheetId="6">#REF!</definedName>
    <definedName name="h" localSheetId="11" hidden="1">{#N/A,#N/A,FALSE,"M.43"}</definedName>
    <definedName name="h" localSheetId="9" hidden="1">{#N/A,#N/A,FALSE,"M.43"}</definedName>
    <definedName name="H" localSheetId="7">#REF!</definedName>
    <definedName name="H" localSheetId="12">#REF!</definedName>
    <definedName name="H">#REF!</definedName>
    <definedName name="harga" localSheetId="11">#REF!</definedName>
    <definedName name="harga" localSheetId="9">#REF!</definedName>
    <definedName name="harga">[91]RAB!$F$12:$J$175</definedName>
    <definedName name="hari" localSheetId="11">#REF!</definedName>
    <definedName name="hari" localSheetId="9">#REF!</definedName>
    <definedName name="hari" localSheetId="12">[92]Format!$AA$1:$AG$1</definedName>
    <definedName name="hari" localSheetId="13">[92]Format!$AA$1:$AG$1</definedName>
    <definedName name="hari">[93]Format!$AA$1:$AG$1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 localSheetId="12">#REF!</definedName>
    <definedName name="HarJaborTRWI">#REF!</definedName>
    <definedName name="HarJaborTRWII" localSheetId="6">#REF!</definedName>
    <definedName name="HarJaborTRWII" localSheetId="7">#REF!</definedName>
    <definedName name="HarJaborTRWII" localSheetId="12">#REF!</definedName>
    <definedName name="HarJaborTRWII">#REF!</definedName>
    <definedName name="HarJaborTRWIII" localSheetId="6">#REF!</definedName>
    <definedName name="HarJaborTRWIII" localSheetId="7">#REF!</definedName>
    <definedName name="HarJaborTRWIII" localSheetId="12">#REF!</definedName>
    <definedName name="HarJaborTRWIII">#REF!</definedName>
    <definedName name="HarJaborTRWIV" localSheetId="6">#REF!</definedName>
    <definedName name="HarJaborTRWIV" localSheetId="7">#REF!</definedName>
    <definedName name="HarJaborTRWIV" localSheetId="12">#REF!</definedName>
    <definedName name="HarJaborTRWIV">#REF!</definedName>
    <definedName name="HarMatTRWI" localSheetId="6">#REF!</definedName>
    <definedName name="HarMatTRWI" localSheetId="7">#REF!</definedName>
    <definedName name="HarMatTRWI" localSheetId="12">#REF!</definedName>
    <definedName name="HarMatTRWI">#REF!</definedName>
    <definedName name="HarMatTRWII" localSheetId="6">#REF!</definedName>
    <definedName name="HarMatTRWII" localSheetId="7">#REF!</definedName>
    <definedName name="HarMatTRWII" localSheetId="12">#REF!</definedName>
    <definedName name="HarMatTRWII">#REF!</definedName>
    <definedName name="HarMatTRWIII" localSheetId="6">#REF!</definedName>
    <definedName name="HarMatTRWIII" localSheetId="7">#REF!</definedName>
    <definedName name="HarMatTRWIII" localSheetId="12">#REF!</definedName>
    <definedName name="HarMatTRWIII">#REF!</definedName>
    <definedName name="HarMatTRWIV" localSheetId="6">#REF!</definedName>
    <definedName name="HarMatTRWIV" localSheetId="7">#REF!</definedName>
    <definedName name="HarMatTRWIV" localSheetId="12">#REF!</definedName>
    <definedName name="HarMatTRWIV">#REF!</definedName>
    <definedName name="HARTO" localSheetId="6">#REF!</definedName>
    <definedName name="HARTO" localSheetId="7">#REF!</definedName>
    <definedName name="HARTO" localSheetId="12">#REF!</definedName>
    <definedName name="HARTO">#REF!</definedName>
    <definedName name="HASIL">#REF!</definedName>
    <definedName name="HB" localSheetId="6">#REF!</definedName>
    <definedName name="HB" localSheetId="7">#REF!</definedName>
    <definedName name="HB" localSheetId="12">#REF!</definedName>
    <definedName name="HB">#REF!</definedName>
    <definedName name="HBDUA" localSheetId="6">#REF!</definedName>
    <definedName name="HBDUA" localSheetId="7">#REF!</definedName>
    <definedName name="HBDUA" localSheetId="12">#REF!</definedName>
    <definedName name="HBDUA">#REF!</definedName>
    <definedName name="HBsatu" localSheetId="6">#REF!</definedName>
    <definedName name="HBsatu" localSheetId="7">#REF!</definedName>
    <definedName name="HBsatu" localSheetId="12">#REF!</definedName>
    <definedName name="HBsatu">#REF!</definedName>
    <definedName name="HEXING">#REF!</definedName>
    <definedName name="hg" localSheetId="11" hidden="1">{#N/A,#N/A,FALSE,"M.42"}</definedName>
    <definedName name="hg" localSheetId="9" hidden="1">{#N/A,#N/A,FALSE,"M.42"}</definedName>
    <definedName name="hg" hidden="1">{#N/A,#N/A,FALSE,"M.42"}</definedName>
    <definedName name="hh" localSheetId="6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2" hidden="1">{#N/A,#N/A,FALSE,"M.32"}</definedName>
    <definedName name="hh" localSheetId="13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 localSheetId="12">#REF!</definedName>
    <definedName name="hhhhhhhhhhh">#REF!</definedName>
    <definedName name="hist" localSheetId="11" hidden="1">{#N/A,#N/A,FALSE,"M.42"}</definedName>
    <definedName name="hist" localSheetId="9" hidden="1">{#N/A,#N/A,FALSE,"M.42"}</definedName>
    <definedName name="hist" hidden="1">{#N/A,#N/A,FALSE,"M.42"}</definedName>
    <definedName name="hjk" localSheetId="11" hidden="1">{#N/A,#N/A,FALSE,"M.01"}</definedName>
    <definedName name="hjk" localSheetId="9" hidden="1">{#N/A,#N/A,FALSE,"M.01"}</definedName>
    <definedName name="hjk" hidden="1">{#N/A,#N/A,FALSE,"M.01"}</definedName>
    <definedName name="hjkkj">#REF!</definedName>
    <definedName name="HMAT" localSheetId="12">'[94]MATERIAL juni 05'!$A:$AH</definedName>
    <definedName name="HMAT" localSheetId="13">'[94]MATERIAL juni 05'!$A$1:$AH$65536</definedName>
    <definedName name="HMAT">'[94]MATERIAL juni 05'!$A$1:$AH$65536</definedName>
    <definedName name="HMRIEL" localSheetId="11">'[94]UPDATE 25 JANUARI 2007'!$1:$1048576</definedName>
    <definedName name="HMRIEL" localSheetId="9">'[94]UPDATE 25 JANUARI 2007'!$1:$1048576</definedName>
    <definedName name="HMRIEL" localSheetId="12">'[94]UPDATE 25 JANUARI 2007'!$1:$1048576</definedName>
    <definedName name="HMRIEL" localSheetId="13">'[94]UPDATE 25 JANUARI 2007'!$A:$IV</definedName>
    <definedName name="HMRIEL">'[94]UPDATE 25 JANUARI 2007'!$A:$IV</definedName>
    <definedName name="HOE" localSheetId="11" hidden="1">{#N/A,#N/A,FALSE,"M.31"}</definedName>
    <definedName name="HOE" localSheetId="9" hidden="1">{#N/A,#N/A,FALSE,"M.31"}</definedName>
    <definedName name="HOE" hidden="1">{#N/A,#N/A,FALSE,"M.31"}</definedName>
    <definedName name="HOUOUOUO" localSheetId="5" hidden="1">{#N/A,#N/A,FALSE,"M.31"}</definedName>
    <definedName name="HOUOUOUO" localSheetId="12" hidden="1">{#N/A,#N/A,FALSE,"M.31"}</definedName>
    <definedName name="HOUOUOUO" localSheetId="13" hidden="1">{#N/A,#N/A,FALSE,"M.31"}</definedName>
    <definedName name="HOUOUOUO" hidden="1">{#N/A,#N/A,FALSE,"M.31"}</definedName>
    <definedName name="HR" localSheetId="6">#REF!</definedName>
    <definedName name="HR" localSheetId="11">#REF!</definedName>
    <definedName name="HR" localSheetId="9">#REF!</definedName>
    <definedName name="HR" localSheetId="7">#REF!</definedName>
    <definedName name="HR" localSheetId="5">#REF!</definedName>
    <definedName name="HR" localSheetId="12">#REF!</definedName>
    <definedName name="HR">#REF!</definedName>
    <definedName name="HSCT3">0.1</definedName>
    <definedName name="hsdbaru" localSheetId="11">[1]Catatan!$C$142</definedName>
    <definedName name="hsdbaru" localSheetId="9">[1]Catatan!$C$142</definedName>
    <definedName name="hsdbaru">[2]Catatan!$C$142</definedName>
    <definedName name="HTML_CodePage" hidden="1">1252</definedName>
    <definedName name="HTML_Control" localSheetId="11" hidden="1">{"'Juli'!$A$1:$J$57","'Juli'!$A$24:$J$57"}</definedName>
    <definedName name="HTML_Control" localSheetId="9" hidden="1">{"'Juli'!$A$1:$J$57","'Juli'!$A$24:$J$57"}</definedName>
    <definedName name="HTML_Control" hidden="1">{"'Juli'!$A$1:$J$57","'Juli'!$A$24:$J$57"}</definedName>
    <definedName name="HTML_Description" hidden="1">""</definedName>
    <definedName name="HTML_Email" hidden="1">""</definedName>
    <definedName name="HTML_Header" hidden="1">"Juli"</definedName>
    <definedName name="HTML_LastUpdate" hidden="1">"8/4/99"</definedName>
    <definedName name="HTML_LineAfter" hidden="1">FALSE</definedName>
    <definedName name="HTML_LineBefore" hidden="1">FALSE</definedName>
    <definedName name="HTML_Name" hidden="1">"tritamto"</definedName>
    <definedName name="HTML_OBDlg2" hidden="1">TRUE</definedName>
    <definedName name="HTML_OBDlg4" hidden="1">TRUE</definedName>
    <definedName name="HTML_OS" hidden="1">0</definedName>
    <definedName name="HTML_PathFile" hidden="1">"C:\My Documents\cob.htm"</definedName>
    <definedName name="HTML_Title" hidden="1">"cob"</definedName>
    <definedName name="HUTANG" localSheetId="11" hidden="1">{#N/A,#N/A,FALSE,"M.01"}</definedName>
    <definedName name="HUTANG" localSheetId="9" hidden="1">{#N/A,#N/A,FALSE,"M.01"}</definedName>
    <definedName name="HUTANG" hidden="1">{#N/A,#N/A,FALSE,"M.01"}</definedName>
    <definedName name="i" localSheetId="6">#REF!</definedName>
    <definedName name="i" localSheetId="11" hidden="1">{#N/A,#N/A,FALSE,"M.31"}</definedName>
    <definedName name="i" localSheetId="9" hidden="1">{#N/A,#N/A,FALSE,"M.31"}</definedName>
    <definedName name="i" localSheetId="7">#REF!</definedName>
    <definedName name="i" localSheetId="5">#REF!</definedName>
    <definedName name="i" localSheetId="12">#REF!</definedName>
    <definedName name="i">#REF!</definedName>
    <definedName name="I_Acc" localSheetId="11">#REF!</definedName>
    <definedName name="I_Acc" localSheetId="9">#REF!</definedName>
    <definedName name="I_Acc">#REF!</definedName>
    <definedName name="idobaru" localSheetId="11">[1]Catatan!$C$143</definedName>
    <definedName name="idobaru" localSheetId="9">[1]Catatan!$C$143</definedName>
    <definedName name="idobaru">[2]Catatan!$C$143</definedName>
    <definedName name="IDS" localSheetId="11">'[65]Harga BBM Indonesia'!$B$5:$D$5</definedName>
    <definedName name="IDS" localSheetId="9">'[65]Harga BBM Indonesia'!$B$5:$D$5</definedName>
    <definedName name="IDS">'[66]Harga BBM Indonesia'!$B$5:$D$5</definedName>
    <definedName name="IK" localSheetId="11">#REF!</definedName>
    <definedName name="IK" localSheetId="9">#REF!</definedName>
    <definedName name="IK">#REF!</definedName>
    <definedName name="ike" localSheetId="6">#REF!</definedName>
    <definedName name="ike" localSheetId="11">#REF!</definedName>
    <definedName name="ike" localSheetId="9">#REF!</definedName>
    <definedName name="ike" localSheetId="7">#REF!</definedName>
    <definedName name="ike" localSheetId="12">#REF!</definedName>
    <definedName name="ike">#REF!</definedName>
    <definedName name="IkhtBiopTRWI" localSheetId="11">'[46]IkhtisarBiop(12.0)'!$B$1:$M$49</definedName>
    <definedName name="IkhtBiopTRWI" localSheetId="9">'[46]IkhtisarBiop(12.0)'!$B$1:$M$49</definedName>
    <definedName name="IkhtBiopTRWI">'[48]IkhtisarBiop(12.0)'!$B$1:$M$49</definedName>
    <definedName name="IkhtBiopTRWII" localSheetId="11">'[46]IkhtisarBiop(12.0)'!$B$51:$M$99</definedName>
    <definedName name="IkhtBiopTRWII" localSheetId="9">'[46]IkhtisarBiop(12.0)'!$B$51:$M$99</definedName>
    <definedName name="IkhtBiopTRWII">'[48]IkhtisarBiop(12.0)'!$B$51:$M$99</definedName>
    <definedName name="IkhtBiopTRWIII" localSheetId="11">'[46]IkhtisarBiop(12.0)'!$B$101:$M$149</definedName>
    <definedName name="IkhtBiopTRWIII" localSheetId="9">'[46]IkhtisarBiop(12.0)'!$B$101:$M$149</definedName>
    <definedName name="IkhtBiopTRWIII">'[48]IkhtisarBiop(12.0)'!$B$101:$M$149</definedName>
    <definedName name="IkhtBiopTRWIV" localSheetId="11">'[46]IkhtisarBiop(12.0)'!$B$151:$M$199</definedName>
    <definedName name="IkhtBiopTRWIV" localSheetId="9">'[46]IkhtisarBiop(12.0)'!$B$151:$M$199</definedName>
    <definedName name="IkhtBiopTRWIV">'[48]IkhtisarBiop(12.0)'!$B$151:$M$199</definedName>
    <definedName name="Impor_W1_W2" localSheetId="11">[95]NerSubsis!$D$41</definedName>
    <definedName name="Impor_W1_W2" localSheetId="9">[95]NerSubsis!$D$41</definedName>
    <definedName name="Impor_W1_W2">[96]NerSubsis!$D$41</definedName>
    <definedName name="INDEX_KODE" localSheetId="11">[82]MENU!$O$11:$O$124</definedName>
    <definedName name="INDEX_KODE" localSheetId="9">[82]MENU!$O$11:$O$124</definedName>
    <definedName name="INDEX_KODE" localSheetId="12">#N/A</definedName>
    <definedName name="INDEX_KODE" localSheetId="13">[83]MENU!$O$11:$O$124</definedName>
    <definedName name="INDEX_KODE">#N/A</definedName>
    <definedName name="INDEX1" localSheetId="11">[82]MENU!$C$11:$C$110</definedName>
    <definedName name="INDEX1" localSheetId="9">[82]MENU!$C$11:$C$110</definedName>
    <definedName name="INDEX1" localSheetId="12">#N/A</definedName>
    <definedName name="INDEX1" localSheetId="13">[83]MENU!$C$11:$C$110</definedName>
    <definedName name="INDEX1">#N/A</definedName>
    <definedName name="indi" localSheetId="11" hidden="1">{#N/A,#N/A,FALSE,"M.02"}</definedName>
    <definedName name="indi" localSheetId="9" hidden="1">{#N/A,#N/A,FALSE,"M.02"}</definedName>
    <definedName name="indi" hidden="1">{#N/A,#N/A,FALSE,"M.02"}</definedName>
    <definedName name="Indikator210" localSheetId="6">#REF!</definedName>
    <definedName name="Indikator210" localSheetId="11">#REF!</definedName>
    <definedName name="Indikator210" localSheetId="9">#REF!</definedName>
    <definedName name="Indikator210" localSheetId="7">#REF!</definedName>
    <definedName name="Indikator210" localSheetId="5">#REF!</definedName>
    <definedName name="Indikator210" localSheetId="12">#REF!</definedName>
    <definedName name="Indikator210">#REF!</definedName>
    <definedName name="Indikator215" localSheetId="6">#REF!</definedName>
    <definedName name="Indikator215" localSheetId="7">#REF!</definedName>
    <definedName name="Indikator215" localSheetId="12">#REF!</definedName>
    <definedName name="Indikator215">#REF!</definedName>
    <definedName name="indikatorlurruptl" localSheetId="11" hidden="1">{#N/A,#N/A,FALSE,"M.31"}</definedName>
    <definedName name="indikatorlurruptl" localSheetId="9" hidden="1">{#N/A,#N/A,FALSE,"M.31"}</definedName>
    <definedName name="indikatorlurruptl" hidden="1">{#N/A,#N/A,FALSE,"M.31"}</definedName>
    <definedName name="INDUK">[97]DTU!$B$2:$D$48</definedName>
    <definedName name="inflasi" localSheetId="11">#REF!</definedName>
    <definedName name="inflasi" localSheetId="9">#REF!</definedName>
    <definedName name="inflasi">#REF!</definedName>
    <definedName name="inflasi1" localSheetId="11">#REF!</definedName>
    <definedName name="inflasi1" localSheetId="9">#REF!</definedName>
    <definedName name="inflasi1">#REF!</definedName>
    <definedName name="inflasi2" localSheetId="11">#REF!</definedName>
    <definedName name="inflasi2" localSheetId="9">#REF!</definedName>
    <definedName name="inflasi2">#REF!</definedName>
    <definedName name="input" localSheetId="6">'[98]Neraca seAPJ'!#REF!</definedName>
    <definedName name="input" localSheetId="11">'[98]Neraca seAPJ'!#REF!</definedName>
    <definedName name="input" localSheetId="9">'[98]Neraca seAPJ'!#REF!</definedName>
    <definedName name="input" localSheetId="7">'[98]Neraca seAPJ'!#REF!</definedName>
    <definedName name="input" localSheetId="5">'[98]Neraca seAPJ'!#REF!</definedName>
    <definedName name="input" localSheetId="12">'[98]Neraca seAPJ'!#REF!</definedName>
    <definedName name="input">'[98]Neraca seAPJ'!#REF!</definedName>
    <definedName name="INTAKE" localSheetId="11">#REF!</definedName>
    <definedName name="INTAKE" localSheetId="9">#REF!</definedName>
    <definedName name="INTAKE">#REF!</definedName>
    <definedName name="inves1" localSheetId="11">#REF!</definedName>
    <definedName name="inves1" localSheetId="9">#REF!</definedName>
    <definedName name="inves1">#REF!</definedName>
    <definedName name="inves2" localSheetId="11">[19]ca!#REF!</definedName>
    <definedName name="inves2" localSheetId="9">[19]ca!#REF!</definedName>
    <definedName name="inves2">[19]ca!#REF!</definedName>
    <definedName name="INVMlgNew">#N/A</definedName>
    <definedName name="iopl" localSheetId="11" hidden="1">{#N/A,#N/A,FALSE,"M.34"}</definedName>
    <definedName name="iopl" localSheetId="9" hidden="1">{#N/A,#N/A,FALSE,"M.34"}</definedName>
    <definedName name="iopl" hidden="1">{#N/A,#N/A,FALSE,"M.34"}</definedName>
    <definedName name="Ipo" localSheetId="11" hidden="1">{#N/A,#N/A,FALSE,"M.02"}</definedName>
    <definedName name="Ipo" localSheetId="9" hidden="1">{#N/A,#N/A,FALSE,"M.02"}</definedName>
    <definedName name="Ipo" hidden="1">{#N/A,#N/A,FALSE,"M.02"}</definedName>
    <definedName name="IPP" localSheetId="6">#REF!</definedName>
    <definedName name="IPP" localSheetId="11" hidden="1">{#N/A,#N/A,FALSE,"M.01";#N/A,#N/A,FALSE,"M.01"}</definedName>
    <definedName name="IPP" localSheetId="9" hidden="1">{#N/A,#N/A,FALSE,"M.01";#N/A,#N/A,FALSE,"M.01"}</definedName>
    <definedName name="IPP" localSheetId="7">#REF!</definedName>
    <definedName name="IPP" localSheetId="5">#REF!</definedName>
    <definedName name="IPP" localSheetId="12">#REF!</definedName>
    <definedName name="IPP">#REF!</definedName>
    <definedName name="ips" localSheetId="6">[35]JAN09!#REF!</definedName>
    <definedName name="ips" localSheetId="5">[35]JAN09!#REF!</definedName>
    <definedName name="ips" localSheetId="12">[35]JAN09!#REF!</definedName>
    <definedName name="ips">[35]JAN09!#REF!</definedName>
    <definedName name="IS" localSheetId="6">#REF!</definedName>
    <definedName name="IS" localSheetId="11">#REF!</definedName>
    <definedName name="IS" localSheetId="9">#REF!</definedName>
    <definedName name="IS" localSheetId="7">#REF!</definedName>
    <definedName name="IS" localSheetId="5">#REF!</definedName>
    <definedName name="IS" localSheetId="12">#REF!</definedName>
    <definedName name="IS">#REF!</definedName>
    <definedName name="IS1TRWI" localSheetId="11">#REF!</definedName>
    <definedName name="IS1TRWI" localSheetId="9">#REF!</definedName>
    <definedName name="IS1TRWI">#REF!</definedName>
    <definedName name="IS1TRWII">#REF!</definedName>
    <definedName name="IS1TRWIII">#REF!</definedName>
    <definedName name="IS1TRWIV">#REF!</definedName>
    <definedName name="IS21TRWI">#REF!</definedName>
    <definedName name="IS21TRWII">#REF!</definedName>
    <definedName name="IS21TRWIII">#REF!</definedName>
    <definedName name="IS21TRWIV">#REF!</definedName>
    <definedName name="IS22TRWI">#REF!</definedName>
    <definedName name="IS22TRWII">#REF!</definedName>
    <definedName name="IS22TRWIII">#REF!</definedName>
    <definedName name="IS22TRWIV">#REF!</definedName>
    <definedName name="itung" localSheetId="6">#REF!</definedName>
    <definedName name="itung" localSheetId="7">#REF!</definedName>
    <definedName name="itung" localSheetId="12">#REF!</definedName>
    <definedName name="itung">#REF!</definedName>
    <definedName name="iujnyhnuh" localSheetId="6">#REF!</definedName>
    <definedName name="iujnyhnuh" localSheetId="7">#REF!</definedName>
    <definedName name="iujnyhnuh" localSheetId="12">#REF!</definedName>
    <definedName name="iujnyhnuh">#REF!</definedName>
    <definedName name="j" localSheetId="6">#REF!</definedName>
    <definedName name="j" localSheetId="11" hidden="1">{#N/A,#N/A,FALSE,"M.42"}</definedName>
    <definedName name="j" localSheetId="9" hidden="1">{#N/A,#N/A,FALSE,"M.42"}</definedName>
    <definedName name="j" localSheetId="7">#REF!</definedName>
    <definedName name="j" localSheetId="12">#REF!</definedName>
    <definedName name="j">#REF!</definedName>
    <definedName name="JAJA" localSheetId="6">'[99]W-NAD'!#REF!</definedName>
    <definedName name="JAJA" localSheetId="11">'[31]W-NAD'!#REF!</definedName>
    <definedName name="JAJA" localSheetId="9">'[31]W-NAD'!#REF!</definedName>
    <definedName name="JAJA" localSheetId="7">'[99]W-NAD'!#REF!</definedName>
    <definedName name="JAJA" localSheetId="12">'[99]W-NAD'!#REF!</definedName>
    <definedName name="JAJA">'[99]W-NAD'!#REF!</definedName>
    <definedName name="jamkerja">'[100]D2. ANALISA HS INSHAR'!$D$2</definedName>
    <definedName name="JamKerja01">'[101]E3. ANALISA HS HAR TEK SUTM'!$D$2</definedName>
    <definedName name="jamkerjaentri" localSheetId="6">'[100]D2. ANALISA HS INSHAR'!#REF!</definedName>
    <definedName name="jamkerjaentri" localSheetId="7">'[100]D2. ANALISA HS INSHAR'!#REF!</definedName>
    <definedName name="jamkerjaentri" localSheetId="5">'[100]D2. ANALISA HS INSHAR'!#REF!</definedName>
    <definedName name="jamkerjaentri" localSheetId="12">'[100]D2. ANALISA HS INSHAR'!#REF!</definedName>
    <definedName name="jamkerjaentri">'[100]D2. ANALISA HS INSHAR'!#REF!</definedName>
    <definedName name="jamkerjahar">'[101]E6. ANALISA HS HAR'!$D$2</definedName>
    <definedName name="JARDIST" localSheetId="6">#REF!</definedName>
    <definedName name="JARDIST" localSheetId="11">#REF!</definedName>
    <definedName name="JARDIST" localSheetId="9">#REF!</definedName>
    <definedName name="JARDIST" localSheetId="7">#REF!</definedName>
    <definedName name="JARDIST" localSheetId="5">#REF!</definedName>
    <definedName name="JARDIST" localSheetId="12">#REF!</definedName>
    <definedName name="JARDIST">#REF!</definedName>
    <definedName name="jasa" localSheetId="11">[102]Jasa!$B:$F</definedName>
    <definedName name="jasa" localSheetId="9">[102]Jasa!$B:$F</definedName>
    <definedName name="jasa" localSheetId="12">[102]Jasa!$B:$F</definedName>
    <definedName name="jasa" localSheetId="13">[102]Jasa!$B$1:$F$65536</definedName>
    <definedName name="jasa">[102]Jasa!$B$1:$F$65536</definedName>
    <definedName name="jasa." localSheetId="12">[102]Jasa!$B:$F</definedName>
    <definedName name="jasa." localSheetId="13">[102]Jasa!$B$1:$F$65536</definedName>
    <definedName name="jasa.">[102]Jasa!$B$1:$F$65536</definedName>
    <definedName name="jawa" localSheetId="11" hidden="1">{#N/A,#N/A,FALSE,"M.41"}</definedName>
    <definedName name="jawa" localSheetId="9" hidden="1">{#N/A,#N/A,FALSE,"M.41"}</definedName>
    <definedName name="jawa" hidden="1">{#N/A,#N/A,FALSE,"M.41"}</definedName>
    <definedName name="jawabali" localSheetId="11" hidden="1">{#N/A,#N/A,FALSE,"M.31"}</definedName>
    <definedName name="jawabali" localSheetId="9" hidden="1">{#N/A,#N/A,FALSE,"M.31"}</definedName>
    <definedName name="jawabali" hidden="1">{#N/A,#N/A,FALSE,"M.31"}</definedName>
    <definedName name="jbnrev2" localSheetId="11" hidden="1">{#N/A,#N/A,FALSE,"M.32"}</definedName>
    <definedName name="jbnrev2" localSheetId="9" hidden="1">{#N/A,#N/A,FALSE,"M.32"}</definedName>
    <definedName name="jbnrev2" hidden="1">{#N/A,#N/A,FALSE,"M.32"}</definedName>
    <definedName name="JBRpst" localSheetId="6" hidden="1">{#N/A,#N/A,FALSE,"M.31"}</definedName>
    <definedName name="JBRpst" localSheetId="11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2" hidden="1">{#N/A,#N/A,FALSE,"M.31"}</definedName>
    <definedName name="JBRpst" localSheetId="13" hidden="1">{#N/A,#N/A,FALSE,"M.31"}</definedName>
    <definedName name="JBRpst" hidden="1">{#N/A,#N/A,FALSE,"M.31"}</definedName>
    <definedName name="jbrpst2" localSheetId="6" hidden="1">{#N/A,#N/A,FALSE,"M.31"}</definedName>
    <definedName name="jbrpst2" localSheetId="11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2" hidden="1">{#N/A,#N/A,FALSE,"M.31"}</definedName>
    <definedName name="jbrpst2" localSheetId="13" hidden="1">{#N/A,#N/A,FALSE,"M.31"}</definedName>
    <definedName name="jbrpst2" hidden="1">{#N/A,#N/A,FALSE,"M.31"}</definedName>
    <definedName name="jenis_kontrak">[103]data!$F$2:$F$4</definedName>
    <definedName name="jenis_pph">[103]data!$E$2:$E$7</definedName>
    <definedName name="jesi">#REF!</definedName>
    <definedName name="JFYDYFG" hidden="1">[104]PkRp!#REF!</definedName>
    <definedName name="jg" localSheetId="11" hidden="1">{#N/A,#N/A,FALSE,"M.33"}</definedName>
    <definedName name="jg" localSheetId="9" hidden="1">{#N/A,#N/A,FALSE,"M.33"}</definedName>
    <definedName name="jg" hidden="1">{#N/A,#N/A,FALSE,"M.33"}</definedName>
    <definedName name="jgdgj">#REF!</definedName>
    <definedName name="jh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JHKJ" localSheetId="6">#REF!</definedName>
    <definedName name="JHKJ" localSheetId="7">#REF!</definedName>
    <definedName name="JHKJ" localSheetId="5">#REF!</definedName>
    <definedName name="JHKJ" localSheetId="12">#REF!</definedName>
    <definedName name="JHKJ">#REF!</definedName>
    <definedName name="ji" localSheetId="11">#REF!</definedName>
    <definedName name="ji" localSheetId="9">#REF!</definedName>
    <definedName name="ji">#REF!</definedName>
    <definedName name="JILHK">#REF!</definedName>
    <definedName name="jj" localSheetId="6" hidden="1">{#N/A,#N/A,FALSE,"M.42"}</definedName>
    <definedName name="jj" localSheetId="11" hidden="1">{#N/A,#N/A,FALSE,"M.01"}</definedName>
    <definedName name="jj" localSheetId="9" hidden="1">{#N/A,#N/A,FALSE,"M.01"}</definedName>
    <definedName name="jj" localSheetId="7" hidden="1">{#N/A,#N/A,FALSE,"M.42"}</definedName>
    <definedName name="jj" localSheetId="5" hidden="1">{#N/A,#N/A,FALSE,"M.42"}</definedName>
    <definedName name="jj" localSheetId="12" hidden="1">{#N/A,#N/A,FALSE,"M.42"}</definedName>
    <definedName name="jj" localSheetId="13" hidden="1">{#N/A,#N/A,FALSE,"M.42"}</definedName>
    <definedName name="jj" hidden="1">{#N/A,#N/A,FALSE,"M.42"}</definedName>
    <definedName name="JJJ">#N/A</definedName>
    <definedName name="jjjj" localSheetId="6">#REF!</definedName>
    <definedName name="jjjj" localSheetId="7">#REF!</definedName>
    <definedName name="jjjj" localSheetId="5">#REF!</definedName>
    <definedName name="jjjj" localSheetId="12">#REF!</definedName>
    <definedName name="jjjj">#REF!</definedName>
    <definedName name="jk" localSheetId="11">#REF!</definedName>
    <definedName name="jk" localSheetId="9">#REF!</definedName>
    <definedName name="jk">#REF!</definedName>
    <definedName name="JKL" localSheetId="11" hidden="1">{#N/A,#N/A,FALSE,"M.32"}</definedName>
    <definedName name="JKL" localSheetId="9" hidden="1">{#N/A,#N/A,FALSE,"M.32"}</definedName>
    <definedName name="JKL" hidden="1">{#N/A,#N/A,FALSE,"M.32"}</definedName>
    <definedName name="JKLJL" localSheetId="6">#REF!</definedName>
    <definedName name="JKLJL" localSheetId="11">#REF!</definedName>
    <definedName name="JKLJL" localSheetId="9">#REF!</definedName>
    <definedName name="JKLJL" localSheetId="7">#REF!</definedName>
    <definedName name="JKLJL" localSheetId="12">#REF!</definedName>
    <definedName name="JKLJL">#REF!</definedName>
    <definedName name="JL">#N/A</definedName>
    <definedName name="jmlh2" localSheetId="11" hidden="1">{#N/A,#N/A,FALSE,"M.01"}</definedName>
    <definedName name="jmlh2" localSheetId="9" hidden="1">{#N/A,#N/A,FALSE,"M.01"}</definedName>
    <definedName name="jmlh2" hidden="1">{#N/A,#N/A,FALSE,"M.01"}</definedName>
    <definedName name="JP" localSheetId="6">#REF!</definedName>
    <definedName name="JP" localSheetId="11">#REF!</definedName>
    <definedName name="JP" localSheetId="9">#REF!</definedName>
    <definedName name="JP" localSheetId="7">#REF!</definedName>
    <definedName name="JP" localSheetId="12">#REF!</definedName>
    <definedName name="JP">#REF!</definedName>
    <definedName name="JPY" localSheetId="11">[39]L20Keu!$O$9</definedName>
    <definedName name="JPY" localSheetId="9">[39]L20Keu!$O$9</definedName>
    <definedName name="JPY">[40]L20Keu!$O$9</definedName>
    <definedName name="JTG" localSheetId="11" hidden="1">{#N/A,#N/A,FALSE,"M.31"}</definedName>
    <definedName name="JTG" localSheetId="9" hidden="1">{#N/A,#N/A,FALSE,"M.31"}</definedName>
    <definedName name="JTG" hidden="1">{#N/A,#N/A,FALSE,"M.31"}</definedName>
    <definedName name="JTR" localSheetId="6">#REF!</definedName>
    <definedName name="JTR" localSheetId="7">#REF!</definedName>
    <definedName name="JTR" localSheetId="12">#REF!</definedName>
    <definedName name="JTR">#REF!</definedName>
    <definedName name="JUA">#N/A</definedName>
    <definedName name="jual">#REF!</definedName>
    <definedName name="JualGLangTRWI" localSheetId="6">#REF!</definedName>
    <definedName name="JualGLangTRWI" localSheetId="11">#REF!</definedName>
    <definedName name="JualGLangTRWI" localSheetId="9">#REF!</definedName>
    <definedName name="JualGLangTRWI" localSheetId="7">#REF!</definedName>
    <definedName name="JualGLangTRWI" localSheetId="12">#REF!</definedName>
    <definedName name="JualGLangTRWI">#REF!</definedName>
    <definedName name="JualGLangTRWII" localSheetId="6">#REF!</definedName>
    <definedName name="JualGLangTRWII" localSheetId="11">#REF!</definedName>
    <definedName name="JualGLangTRWII" localSheetId="9">#REF!</definedName>
    <definedName name="JualGLangTRWII" localSheetId="7">#REF!</definedName>
    <definedName name="JualGLangTRWII" localSheetId="12">#REF!</definedName>
    <definedName name="JualGLangTRWII">#REF!</definedName>
    <definedName name="JualGLangTRWIII" localSheetId="6">#REF!</definedName>
    <definedName name="JualGLangTRWIII" localSheetId="7">#REF!</definedName>
    <definedName name="JualGLangTRWIII" localSheetId="12">#REF!</definedName>
    <definedName name="JualGLangTRWIII">#REF!</definedName>
    <definedName name="JualGLangTRWIV" localSheetId="6">#REF!</definedName>
    <definedName name="JualGLangTRWIV" localSheetId="7">#REF!</definedName>
    <definedName name="JualGLangTRWIV" localSheetId="12">#REF!</definedName>
    <definedName name="JualGLangTRWIV">#REF!</definedName>
    <definedName name="JualGTarifTRWI" localSheetId="11">'[46]JualGTarif(11A)'!$B$1:$I$59</definedName>
    <definedName name="JualGTarifTRWI" localSheetId="9">'[46]JualGTarif(11A)'!$B$1:$I$59</definedName>
    <definedName name="JualGTarifTRWI">'[48]JualGTarif(11A)'!$B$1:$I$59</definedName>
    <definedName name="JualGTarifTRWII" localSheetId="11">'[46]JualGTarif(11A)'!$B$61:$I$119</definedName>
    <definedName name="JualGTarifTRWII" localSheetId="9">'[46]JualGTarif(11A)'!$B$61:$I$119</definedName>
    <definedName name="JualGTarifTRWII">'[48]JualGTarif(11A)'!$B$61:$I$119</definedName>
    <definedName name="JualGTarifTRWIII" localSheetId="11">'[46]JualGTarif(11A)'!$B$121:$I$178</definedName>
    <definedName name="JualGTarifTRWIII" localSheetId="9">'[46]JualGTarif(11A)'!$B$121:$I$178</definedName>
    <definedName name="JualGTarifTRWIII">'[48]JualGTarif(11A)'!$B$121:$I$178</definedName>
    <definedName name="JualGTarifTRWIV" localSheetId="11">'[46]JualGTarif(11A)'!$B$180:$I$237</definedName>
    <definedName name="JualGTarifTRWIV" localSheetId="9">'[46]JualGTarif(11A)'!$B$180:$I$237</definedName>
    <definedName name="JualGTarifTRWIV">'[48]JualGTarif(11A)'!$B$180:$I$237</definedName>
    <definedName name="JUDUL">#N/A</definedName>
    <definedName name="jul">#REF!</definedName>
    <definedName name="JULI92">#N/A</definedName>
    <definedName name="JUMLAH" localSheetId="6">#REF!</definedName>
    <definedName name="JUMLAH" localSheetId="7">#REF!</definedName>
    <definedName name="JUMLAH" localSheetId="5">#REF!</definedName>
    <definedName name="JUMLAH" localSheetId="12">#REF!</definedName>
    <definedName name="JUMLAH">#REF!</definedName>
    <definedName name="jun" localSheetId="11">#REF!</definedName>
    <definedName name="jun" localSheetId="9">#REF!</definedName>
    <definedName name="jun">#REF!</definedName>
    <definedName name="JUNI92" localSheetId="6">#REF!</definedName>
    <definedName name="JUNI92" localSheetId="11">#REF!</definedName>
    <definedName name="JUNI92" localSheetId="9">#REF!</definedName>
    <definedName name="JUNI92" localSheetId="7">#REF!</definedName>
    <definedName name="JUNI92" localSheetId="12">#REF!</definedName>
    <definedName name="JUNI92">#REF!</definedName>
    <definedName name="jus" localSheetId="6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2" hidden="1">{#N/A,#N/A,FALSE,"M.41"}</definedName>
    <definedName name="jus" localSheetId="13" hidden="1">{#N/A,#N/A,FALSE,"M.41"}</definedName>
    <definedName name="jus" hidden="1">{#N/A,#N/A,FALSE,"M.41"}</definedName>
    <definedName name="Justy2" localSheetId="6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2" hidden="1">{#N/A,#N/A,FALSE,"M.02"}</definedName>
    <definedName name="Justy2" localSheetId="13" hidden="1">{#N/A,#N/A,FALSE,"M.02"}</definedName>
    <definedName name="Justy2" hidden="1">{#N/A,#N/A,FALSE,"M.02"}</definedName>
    <definedName name="jx" localSheetId="6">#REF!</definedName>
    <definedName name="jx" localSheetId="5">#REF!</definedName>
    <definedName name="jx" localSheetId="12">#REF!</definedName>
    <definedName name="jx">#REF!</definedName>
    <definedName name="jy" localSheetId="11" hidden="1">{#N/A,#N/A,FALSE,"M.32"}</definedName>
    <definedName name="jy" localSheetId="9" hidden="1">{#N/A,#N/A,FALSE,"M.32"}</definedName>
    <definedName name="jy" hidden="1">{#N/A,#N/A,FALSE,"M.32"}</definedName>
    <definedName name="JYJYTJ" localSheetId="6">#REF!</definedName>
    <definedName name="JYJYTJ" localSheetId="11">#REF!</definedName>
    <definedName name="JYJYTJ" localSheetId="9">#REF!</definedName>
    <definedName name="JYJYTJ" localSheetId="7">#REF!</definedName>
    <definedName name="JYJYTJ" localSheetId="12">#REF!</definedName>
    <definedName name="JYJYTJ">#REF!</definedName>
    <definedName name="K">#N/A</definedName>
    <definedName name="kal" localSheetId="6">[37]JAN09!#REF!</definedName>
    <definedName name="kal" localSheetId="7">[37]JAN09!#REF!</definedName>
    <definedName name="kal" localSheetId="12">[37]JAN09!#REF!</definedName>
    <definedName name="kal">[37]JAN09!#REF!</definedName>
    <definedName name="KALIKDS" localSheetId="6">[30]JAN07!#REF!</definedName>
    <definedName name="KALIKDS" localSheetId="11">[35]JAN09!#REF!</definedName>
    <definedName name="KALIKDS" localSheetId="9">[35]JAN09!#REF!</definedName>
    <definedName name="KALIKDS" localSheetId="7">[30]JAN07!#REF!</definedName>
    <definedName name="KALIKDS" localSheetId="12">[85]JAN07!#REF!</definedName>
    <definedName name="KALIKDS">[85]JAN07!#REF!</definedName>
    <definedName name="KALISLG" localSheetId="6">[30]JAN07!#REF!</definedName>
    <definedName name="KALISLG" localSheetId="11">[35]JAN09!#REF!</definedName>
    <definedName name="KALISLG" localSheetId="9">[35]JAN09!#REF!</definedName>
    <definedName name="KALISLG" localSheetId="7">[30]JAN07!#REF!</definedName>
    <definedName name="KALISLG" localSheetId="12">[85]JAN07!#REF!</definedName>
    <definedName name="KALISLG">[85]JAN07!#REF!</definedName>
    <definedName name="KARANGAN">#N/A</definedName>
    <definedName name="Kategori" localSheetId="6">#REF!</definedName>
    <definedName name="Kategori" localSheetId="11">#REF!</definedName>
    <definedName name="Kategori" localSheetId="9">#REF!</definedName>
    <definedName name="Kategori" localSheetId="7">#REF!</definedName>
    <definedName name="Kategori" localSheetId="5">#REF!</definedName>
    <definedName name="Kategori" localSheetId="12">#REF!</definedName>
    <definedName name="Kategori">#REF!</definedName>
    <definedName name="KDI" localSheetId="11" hidden="1">{#N/A,#N/A,FALSE,"M.41"}</definedName>
    <definedName name="KDI" localSheetId="9" hidden="1">{#N/A,#N/A,FALSE,"M.41"}</definedName>
    <definedName name="KDI" hidden="1">{#N/A,#N/A,FALSE,"M.41"}</definedName>
    <definedName name="KDJH" localSheetId="11" hidden="1">{#N/A,#N/A,FALSE,"M.01";#N/A,#N/A,FALSE,"M.01"}</definedName>
    <definedName name="KDJH" localSheetId="9" hidden="1">{#N/A,#N/A,FALSE,"M.01";#N/A,#N/A,FALSE,"M.01"}</definedName>
    <definedName name="KDJH" hidden="1">{#N/A,#N/A,FALSE,"M.01";#N/A,#N/A,FALSE,"M.01"}</definedName>
    <definedName name="KDRpst" localSheetId="6" hidden="1">{#N/A,#N/A,FALSE,"M.31"}</definedName>
    <definedName name="KDRpst" localSheetId="11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2" hidden="1">{#N/A,#N/A,FALSE,"M.31"}</definedName>
    <definedName name="KDRpst" localSheetId="13" hidden="1">{#N/A,#N/A,FALSE,"M.31"}</definedName>
    <definedName name="KDRpst" hidden="1">{#N/A,#N/A,FALSE,"M.31"}</definedName>
    <definedName name="kdrtpst" localSheetId="6" hidden="1">{#N/A,#N/A,FALSE,"M.31"}</definedName>
    <definedName name="kdrtpst" localSheetId="11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2" hidden="1">{#N/A,#N/A,FALSE,"M.31"}</definedName>
    <definedName name="kdrtpst" localSheetId="13" hidden="1">{#N/A,#N/A,FALSE,"M.31"}</definedName>
    <definedName name="kdrtpst" hidden="1">{#N/A,#N/A,FALSE,"M.31"}</definedName>
    <definedName name="KDY" localSheetId="11" hidden="1">{#N/A,#N/A,FALSE,"M.31"}</definedName>
    <definedName name="KDY" localSheetId="9" hidden="1">{#N/A,#N/A,FALSE,"M.31"}</definedName>
    <definedName name="KDY" hidden="1">{#N/A,#N/A,FALSE,"M.31"}</definedName>
    <definedName name="Kebutuhan">#REF!</definedName>
    <definedName name="KEG" localSheetId="11" hidden="1">{#N/A,#N/A,FALSE,"M.34"}</definedName>
    <definedName name="KEG" localSheetId="9" hidden="1">{#N/A,#N/A,FALSE,"M.34"}</definedName>
    <definedName name="KEG" hidden="1">{#N/A,#N/A,FALSE,"M.34"}</definedName>
    <definedName name="Kemungkinan" localSheetId="6">#REF!</definedName>
    <definedName name="Kemungkinan" localSheetId="11">#REF!</definedName>
    <definedName name="Kemungkinan" localSheetId="9">#REF!</definedName>
    <definedName name="Kemungkinan" localSheetId="7">#REF!</definedName>
    <definedName name="Kemungkinan" localSheetId="5">#REF!</definedName>
    <definedName name="Kemungkinan" localSheetId="12">#REF!</definedName>
    <definedName name="Kemungkinan">#REF!</definedName>
    <definedName name="kertas" localSheetId="11" hidden="1">{#N/A,#N/A,FALSE,"M.32"}</definedName>
    <definedName name="kertas" localSheetId="9" hidden="1">{#N/A,#N/A,FALSE,"M.32"}</definedName>
    <definedName name="kertas" hidden="1">{#N/A,#N/A,FALSE,"M.32"}</definedName>
    <definedName name="KETAPANG">#N/A</definedName>
    <definedName name="KGJH" localSheetId="11" hidden="1">{#N/A,#N/A,FALSE,"M.33"}</definedName>
    <definedName name="KGJH" localSheetId="9" hidden="1">{#N/A,#N/A,FALSE,"M.33"}</definedName>
    <definedName name="KGJH" hidden="1">{#N/A,#N/A,FALSE,"M.33"}</definedName>
    <definedName name="khj">#REF!</definedName>
    <definedName name="khusus">#REF!</definedName>
    <definedName name="khusus1">#REF!</definedName>
    <definedName name="khusus1a">#REF!</definedName>
    <definedName name="kiijiji" localSheetId="11" hidden="1">{#N/A,#N/A,FALSE,"M.32"}</definedName>
    <definedName name="kiijiji" localSheetId="9" hidden="1">{#N/A,#N/A,FALSE,"M.32"}</definedName>
    <definedName name="kiijiji" hidden="1">{#N/A,#N/A,FALSE,"M.32"}</definedName>
    <definedName name="kinerja" localSheetId="11" hidden="1">{#N/A,#N/A,FALSE,"M.32"}</definedName>
    <definedName name="kinerja" localSheetId="9" hidden="1">{#N/A,#N/A,FALSE,"M.32"}</definedName>
    <definedName name="kinerja" hidden="1">{#N/A,#N/A,FALSE,"M.32"}</definedName>
    <definedName name="kinerja_1" localSheetId="11" hidden="1">{#N/A,#N/A,FALSE,"M.42"}</definedName>
    <definedName name="kinerja_1" localSheetId="9" hidden="1">{#N/A,#N/A,FALSE,"M.42"}</definedName>
    <definedName name="kinerja_1" hidden="1">{#N/A,#N/A,FALSE,"M.42"}</definedName>
    <definedName name="KINERJA2004ESTIMASI" localSheetId="11" hidden="1">{#N/A,#N/A,FALSE,"M.02"}</definedName>
    <definedName name="KINERJA2004ESTIMASI" localSheetId="9" hidden="1">{#N/A,#N/A,FALSE,"M.02"}</definedName>
    <definedName name="KINERJA2004ESTIMASI" hidden="1">{#N/A,#N/A,FALSE,"M.02"}</definedName>
    <definedName name="kit" localSheetId="11" hidden="1">{#N/A,#N/A,FALSE,"M.42"}</definedName>
    <definedName name="kit" localSheetId="9" hidden="1">{#N/A,#N/A,FALSE,"M.42"}</definedName>
    <definedName name="kit" hidden="1">{#N/A,#N/A,FALSE,"M.42"}</definedName>
    <definedName name="kit_1" localSheetId="11" hidden="1">{#N/A,#N/A,FALSE,"M.31"}</definedName>
    <definedName name="kit_1" localSheetId="9" hidden="1">{#N/A,#N/A,FALSE,"M.31"}</definedName>
    <definedName name="kit_1" hidden="1">{#N/A,#N/A,FALSE,"M.31"}</definedName>
    <definedName name="kitlur" localSheetId="11" hidden="1">{#N/A,#N/A,FALSE,"M.43"}</definedName>
    <definedName name="kitlur" localSheetId="9" hidden="1">{#N/A,#N/A,FALSE,"M.43"}</definedName>
    <definedName name="kitlur" hidden="1">{#N/A,#N/A,FALSE,"M.43"}</definedName>
    <definedName name="kitlur1" localSheetId="11" hidden="1">{#N/A,#N/A,FALSE,"M.01";#N/A,#N/A,FALSE,"M.01"}</definedName>
    <definedName name="kitlur1" localSheetId="9" hidden="1">{#N/A,#N/A,FALSE,"M.01";#N/A,#N/A,FALSE,"M.01"}</definedName>
    <definedName name="kitlur1" hidden="1">{#N/A,#N/A,FALSE,"M.01";#N/A,#N/A,FALSE,"M.01"}</definedName>
    <definedName name="KITTW3">#N/A</definedName>
    <definedName name="KITTW4AK">#N/A</definedName>
    <definedName name="KITTW4AW">#N/A</definedName>
    <definedName name="KJ" localSheetId="11" hidden="1">{#N/A,#N/A,FALSE,"M.41"}</definedName>
    <definedName name="KJ" localSheetId="9" hidden="1">{#N/A,#N/A,FALSE,"M.41"}</definedName>
    <definedName name="kj" localSheetId="12">#REF!</definedName>
    <definedName name="kj" localSheetId="13">#REF!</definedName>
    <definedName name="kj">#REF!</definedName>
    <definedName name="kjdhgf" localSheetId="6">#REF!</definedName>
    <definedName name="kjdhgf" localSheetId="7">#REF!</definedName>
    <definedName name="kjdhgf" localSheetId="12">#REF!</definedName>
    <definedName name="kjdhgf">#REF!</definedName>
    <definedName name="kjgjhg" localSheetId="6">#REF!</definedName>
    <definedName name="kjgjhg" localSheetId="7">#REF!</definedName>
    <definedName name="kjgjhg" localSheetId="12">#REF!</definedName>
    <definedName name="kjgjhg">#REF!</definedName>
    <definedName name="KK" localSheetId="6">[41]Usulan!#REF!</definedName>
    <definedName name="KK" localSheetId="7">[41]Usulan!#REF!</definedName>
    <definedName name="KK" localSheetId="12">[41]Usulan!#REF!</definedName>
    <definedName name="KK">[41]Usulan!#REF!</definedName>
    <definedName name="kkk" localSheetId="11" hidden="1">{#N/A,#N/A,FALSE,"M.32"}</definedName>
    <definedName name="kkk" localSheetId="9" hidden="1">{#N/A,#N/A,FALSE,"M.32"}</definedName>
    <definedName name="kkk" hidden="1">{#N/A,#N/A,FALSE,"M.32"}</definedName>
    <definedName name="kkkkk" localSheetId="11" hidden="1">{#N/A,#N/A,FALSE,"M.33"}</definedName>
    <definedName name="kkkkk" localSheetId="9" hidden="1">{#N/A,#N/A,FALSE,"M.33"}</definedName>
    <definedName name="kkkkk" hidden="1">{#N/A,#N/A,FALSE,"M.33"}</definedName>
    <definedName name="kl" localSheetId="11" hidden="1">{#N/A,#N/A,FALSE,"M.43"}</definedName>
    <definedName name="kl" localSheetId="9" hidden="1">{#N/A,#N/A,FALSE,"M.43"}</definedName>
    <definedName name="kl" hidden="1">{#N/A,#N/A,FALSE,"M.43"}</definedName>
    <definedName name="klarifikasi" localSheetId="11">'[53]W-NAD'!#REF!</definedName>
    <definedName name="klarifikasi" localSheetId="9">'[53]W-NAD'!#REF!</definedName>
    <definedName name="klarifikasi">'[54]W-NAD'!#REF!</definedName>
    <definedName name="ko" localSheetId="11" hidden="1">{#N/A,#N/A,FALSE,"M.01";#N/A,#N/A,FALSE,"M.01"}</definedName>
    <definedName name="ko" localSheetId="9" hidden="1">{#N/A,#N/A,FALSE,"M.01";#N/A,#N/A,FALSE,"M.01"}</definedName>
    <definedName name="ko" hidden="1">{#N/A,#N/A,FALSE,"M.01";#N/A,#N/A,FALSE,"M.01"}</definedName>
    <definedName name="KODE" localSheetId="6">#REF!</definedName>
    <definedName name="KODE" localSheetId="11">#REF!</definedName>
    <definedName name="KODE" localSheetId="9">#REF!</definedName>
    <definedName name="KODE" localSheetId="7">#REF!</definedName>
    <definedName name="KODE" localSheetId="5">#REF!</definedName>
    <definedName name="KODE" localSheetId="12">#REF!</definedName>
    <definedName name="KODE">#REF!</definedName>
    <definedName name="kode_Cabang" localSheetId="6">#REF!</definedName>
    <definedName name="kode_Cabang" localSheetId="11">#REF!</definedName>
    <definedName name="kode_Cabang" localSheetId="9">#REF!</definedName>
    <definedName name="kode_Cabang" localSheetId="7">#REF!</definedName>
    <definedName name="kode_Cabang" localSheetId="12">#REF!</definedName>
    <definedName name="kode_Cabang">#REF!</definedName>
    <definedName name="KODE_GANGGUAN" localSheetId="11">[82]MENU!$N$11:$N$124</definedName>
    <definedName name="KODE_GANGGUAN" localSheetId="9">[82]MENU!$N$11:$N$124</definedName>
    <definedName name="KODE_GANGGUAN" localSheetId="12">#N/A</definedName>
    <definedName name="KODE_GANGGUAN" localSheetId="13">[83]MENU!$N$11:$N$124</definedName>
    <definedName name="KODE_GANGGUAN">#N/A</definedName>
    <definedName name="kode_Kabupaten" localSheetId="6">#REF!</definedName>
    <definedName name="kode_Kabupaten" localSheetId="11">#REF!</definedName>
    <definedName name="kode_Kabupaten" localSheetId="9">#REF!</definedName>
    <definedName name="kode_Kabupaten" localSheetId="7">#REF!</definedName>
    <definedName name="kode_Kabupaten" localSheetId="5">#REF!</definedName>
    <definedName name="kode_Kabupaten" localSheetId="12">#REF!</definedName>
    <definedName name="kode_Kabupaten">#REF!</definedName>
    <definedName name="Kode_Kecamatan" localSheetId="6">#REF!</definedName>
    <definedName name="Kode_Kecamatan" localSheetId="11">#REF!</definedName>
    <definedName name="Kode_Kecamatan" localSheetId="9">#REF!</definedName>
    <definedName name="Kode_Kecamatan" localSheetId="7">#REF!</definedName>
    <definedName name="Kode_Kecamatan" localSheetId="12">#REF!</definedName>
    <definedName name="Kode_Kecamatan">#REF!</definedName>
    <definedName name="KODE_OUTGOING" localSheetId="11">[82]PARAMETER!$D$11:$D$1059</definedName>
    <definedName name="KODE_OUTGOING" localSheetId="9">[82]PARAMETER!$D$11:$D$1059</definedName>
    <definedName name="KODE_OUTGOING" localSheetId="12">#N/A</definedName>
    <definedName name="KODE_OUTGOING" localSheetId="13">[83]PARAMETER!$D$11:$D$1059</definedName>
    <definedName name="KODE_OUTGOING">#N/A</definedName>
    <definedName name="KODE1" localSheetId="11">[82]MENU!$B$11:$B$110</definedName>
    <definedName name="KODE1" localSheetId="9">[82]MENU!$B$11:$B$110</definedName>
    <definedName name="KODE1" localSheetId="12">#N/A</definedName>
    <definedName name="KODE1" localSheetId="13">[83]MENU!$B$11:$B$110</definedName>
    <definedName name="KODE1">#N/A</definedName>
    <definedName name="kokp" localSheetId="6">#REF!</definedName>
    <definedName name="kokp" localSheetId="5">#REF!</definedName>
    <definedName name="kokp" localSheetId="12">#REF!</definedName>
    <definedName name="kokp">#REF!</definedName>
    <definedName name="komposisi" localSheetId="11">[80]KoMposisi!$A$6:$BV$22</definedName>
    <definedName name="komposisi" localSheetId="9">[80]KoMposisi!$A$6:$BV$22</definedName>
    <definedName name="komposisi">[81]KoMposisi!$A$6:$BV$22</definedName>
    <definedName name="KomunikasiBulan" localSheetId="12">#N/A</definedName>
    <definedName name="KomunikasiBulan" localSheetId="13">'[36]AHS - Non Personel'!$D$22</definedName>
    <definedName name="KomunikasiBulan">#N/A</definedName>
    <definedName name="KomunikasiHari" localSheetId="12">#N/A</definedName>
    <definedName name="KomunikasiHari" localSheetId="13">'[36]AHS - Non Personel'!$D$21</definedName>
    <definedName name="KomunikasiHari">#N/A</definedName>
    <definedName name="konsolidasi1" localSheetId="11">[105]W1!$A$1:$K$35</definedName>
    <definedName name="konsolidasi1" localSheetId="9">[105]W1!$A$1:$K$35</definedName>
    <definedName name="konsolidasi1">[106]W1!$A$1:$K$35</definedName>
    <definedName name="Kontrol" localSheetId="6">#REF!</definedName>
    <definedName name="Kontrol" localSheetId="11">#REF!</definedName>
    <definedName name="Kontrol" localSheetId="9">#REF!</definedName>
    <definedName name="Kontrol" localSheetId="7">#REF!</definedName>
    <definedName name="Kontrol" localSheetId="5">#REF!</definedName>
    <definedName name="Kontrol" localSheetId="12">#REF!</definedName>
    <definedName name="Kontrol">#REF!</definedName>
    <definedName name="KontrolBukuBesar" localSheetId="6">#REF!</definedName>
    <definedName name="KontrolBukuBesar" localSheetId="11">#REF!</definedName>
    <definedName name="KontrolBukuBesar" localSheetId="9">#REF!</definedName>
    <definedName name="KontrolBukuBesar" localSheetId="7">#REF!</definedName>
    <definedName name="KontrolBukuBesar" localSheetId="12">#REF!</definedName>
    <definedName name="KontrolBukuBesar">#REF!</definedName>
    <definedName name="KontrolPP" localSheetId="6">#REF!</definedName>
    <definedName name="KontrolPP" localSheetId="7">#REF!</definedName>
    <definedName name="KontrolPP" localSheetId="12">#REF!</definedName>
    <definedName name="KontrolPP">#REF!</definedName>
    <definedName name="koroperator_hari" localSheetId="12">#N/A</definedName>
    <definedName name="koroperator_hari" localSheetId="13">'[36]AHS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 localSheetId="12">#REF!</definedName>
    <definedName name="KorPajak">#REF!</definedName>
    <definedName name="Kost" localSheetId="12">#N/A</definedName>
    <definedName name="Kost" localSheetId="13">'[36]AHS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 localSheetId="12">#REF!</definedName>
    <definedName name="KOTA">#REF!</definedName>
    <definedName name="KPP" localSheetId="6">#REF!</definedName>
    <definedName name="KPP" localSheetId="7">#REF!</definedName>
    <definedName name="KPP" localSheetId="12">#REF!</definedName>
    <definedName name="KPP">#REF!</definedName>
    <definedName name="KRP" localSheetId="11" hidden="1">{#N/A,#N/A,FALSE,"M.32"}</definedName>
    <definedName name="KRP" localSheetId="9" hidden="1">{#N/A,#N/A,FALSE,"M.32"}</definedName>
    <definedName name="KRP" hidden="1">{#N/A,#N/A,FALSE,"M.32"}</definedName>
    <definedName name="Kuat" localSheetId="6">#REF!</definedName>
    <definedName name="Kuat" localSheetId="11">#REF!</definedName>
    <definedName name="Kuat" localSheetId="9">#REF!</definedName>
    <definedName name="Kuat" localSheetId="7">#REF!</definedName>
    <definedName name="Kuat" localSheetId="12">#REF!</definedName>
    <definedName name="Kuat">#REF!</definedName>
    <definedName name="Kuat1" localSheetId="6">#REF!</definedName>
    <definedName name="Kuat1" localSheetId="11">#REF!</definedName>
    <definedName name="Kuat1" localSheetId="9">#REF!</definedName>
    <definedName name="Kuat1" localSheetId="7">#REF!</definedName>
    <definedName name="Kuat1" localSheetId="12">#REF!</definedName>
    <definedName name="Kuat1">#REF!</definedName>
    <definedName name="kuh" localSheetId="6" hidden="1">{#N/A,#N/A,FALSE,"M.33"}</definedName>
    <definedName name="kuh" localSheetId="11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2" hidden="1">{#N/A,#N/A,FALSE,"M.33"}</definedName>
    <definedName name="kuh" localSheetId="13" hidden="1">{#N/A,#N/A,FALSE,"M.33"}</definedName>
    <definedName name="kuh" hidden="1">{#N/A,#N/A,FALSE,"M.33"}</definedName>
    <definedName name="KUP" localSheetId="6">[8]prod03!#REF!</definedName>
    <definedName name="KUP" localSheetId="7">[8]prod03!#REF!</definedName>
    <definedName name="KUP" localSheetId="12">[8]prod03!#REF!</definedName>
    <definedName name="KUP">[8]prod03!#REF!</definedName>
    <definedName name="KURS" localSheetId="11">[107]LR!$W$9</definedName>
    <definedName name="KURS" localSheetId="9">[107]LR!$W$9</definedName>
    <definedName name="Kurs">[108]Cover!$C$5</definedName>
    <definedName name="KursUSD">[109]Asumsi!$E$9</definedName>
    <definedName name="kurva" localSheetId="6">#REF!</definedName>
    <definedName name="kurva" localSheetId="11">#REF!</definedName>
    <definedName name="kurva" localSheetId="9">#REF!</definedName>
    <definedName name="kurva" localSheetId="7">#REF!</definedName>
    <definedName name="kurva" localSheetId="5">#REF!</definedName>
    <definedName name="kurva" localSheetId="12">#REF!</definedName>
    <definedName name="kurva">#REF!</definedName>
    <definedName name="Kutools_PDL0_1">INDEX(PDL!$B$1:$B$3,IFERROR(MATCH(KKO!$D$15,PDL!$A$1:$A$2,),3))</definedName>
    <definedName name="Kutools_PDL1_1">INDEX(PDL!$D$4:$D$6,IFERROR(MATCH(KKO!$D$15,PDL!$C$4:$C$5,),3))</definedName>
    <definedName name="Kutools_PDL10_1">INDEX(PDL!$V$31:$V$33,IFERROR(MATCH(KKO!$K$15,PDL!$U$31:$U$32,),3))</definedName>
    <definedName name="Kutools_PDL2_1">INDEX(PDL!$F$7:$F$9,IFERROR(MATCH(KKO!$K$15,PDL!$E$7:$E$8,),3))</definedName>
    <definedName name="Kutools_PDL3_1">INDEX(PDL!$H$10:$H$12,IFERROR(MATCH(KKO!$D$15,PDL!$G$10:$G$11,),3))</definedName>
    <definedName name="Kutools_PDL4_1">INDEX(PDL!$J$13:$J$15,IFERROR(MATCH(KKO!$D$15,PDL!$I$13:$I$14,),3))</definedName>
    <definedName name="Kutools_PDL5_1">INDEX(PDL!$L$16:$L$18,IFERROR(MATCH(KKO!$K$15,PDL!$K$16:$K$17,),3))</definedName>
    <definedName name="Kutools_PDL6_1">INDEX(PDL!$N$19:$N$21,IFERROR(MATCH(KKO!$D$15,PDL!$M$19:$M$20,),3))</definedName>
    <definedName name="Kutools_PDL7_1">INDEX(PDL!$P$22:$P$24,IFERROR(MATCH(KKO!$D$15,PDL!$O$22:$O$23,),3))</definedName>
    <definedName name="Kutools_PDL8_1">INDEX(PDL!$R$25:$R$27,IFERROR(MATCH(KKO!$D$15,PDL!$Q$25:$Q$26,),3))</definedName>
    <definedName name="Kutools_PDL9_1">INDEX(PDL!$T$28:$T$30,IFERROR(MATCH(KKO!$D$15,PDL!$S$28:$S$29,),3))</definedName>
    <definedName name="kva" localSheetId="11">#REF!</definedName>
    <definedName name="kva" localSheetId="9">#REF!</definedName>
    <definedName name="kva">#REF!</definedName>
    <definedName name="kw" localSheetId="11">#REF!</definedName>
    <definedName name="kw" localSheetId="9">#REF!</definedName>
    <definedName name="kw">#REF!</definedName>
    <definedName name="kwh" localSheetId="11">#REF!</definedName>
    <definedName name="kwh" localSheetId="9">#REF!</definedName>
    <definedName name="kwh">#REF!</definedName>
    <definedName name="KWHKDS" localSheetId="6">#REF!</definedName>
    <definedName name="KWHKDS" localSheetId="7">#REF!</definedName>
    <definedName name="KWHKDS" localSheetId="12">#REF!</definedName>
    <definedName name="KWHKDS">#REF!</definedName>
    <definedName name="KWHSLG" localSheetId="6">#REF!</definedName>
    <definedName name="KWHSLG" localSheetId="7">#REF!</definedName>
    <definedName name="KWHSLG" localSheetId="12">#REF!</definedName>
    <definedName name="KWHSLG">#REF!</definedName>
    <definedName name="KWHSMG" localSheetId="6">#REF!</definedName>
    <definedName name="KWHSMG" localSheetId="11">[86]Smg!$G$1:$G$968</definedName>
    <definedName name="KWHSMG" localSheetId="9">[86]Smg!$G$1:$G$968</definedName>
    <definedName name="KWHSMG" localSheetId="7">#REF!</definedName>
    <definedName name="KWHSMG" localSheetId="12">#REF!</definedName>
    <definedName name="KWHSMG" localSheetId="13">#REF!</definedName>
    <definedName name="KWHSMG">#REF!</definedName>
    <definedName name="l" localSheetId="6">[110]PMT!#REF!</definedName>
    <definedName name="l" localSheetId="11" hidden="1">{#N/A,#N/A,FALSE,"M.42"}</definedName>
    <definedName name="l" localSheetId="9" hidden="1">{#N/A,#N/A,FALSE,"M.42"}</definedName>
    <definedName name="l" localSheetId="7">[110]PMT!#REF!</definedName>
    <definedName name="l" localSheetId="12">[110]PMT!#REF!</definedName>
    <definedName name="l">[110]PMT!#REF!</definedName>
    <definedName name="L_19" localSheetId="6">'[111]FORM-B'!#REF!</definedName>
    <definedName name="L_19" localSheetId="11">'[112]FORM-B'!#REF!</definedName>
    <definedName name="L_19" localSheetId="9">'[112]FORM-B'!#REF!</definedName>
    <definedName name="L_19" localSheetId="7">'[111]FORM-B'!#REF!</definedName>
    <definedName name="L_19" localSheetId="12">'[111]FORM-B'!#REF!</definedName>
    <definedName name="L_19">'[111]FORM-B'!#REF!</definedName>
    <definedName name="LabaRugi" localSheetId="6">#REF!</definedName>
    <definedName name="LabaRugi" localSheetId="11">#REF!</definedName>
    <definedName name="LabaRugi" localSheetId="9">#REF!</definedName>
    <definedName name="LabaRugi" localSheetId="7">#REF!</definedName>
    <definedName name="LabaRugi" localSheetId="5">#REF!</definedName>
    <definedName name="LabaRugi" localSheetId="12">#REF!</definedName>
    <definedName name="LabaRugi">#REF!</definedName>
    <definedName name="LabaRugiFungsi" localSheetId="11">'[46]LabaRugi Fungsi'!$B$1:$J$60</definedName>
    <definedName name="LabaRugiFungsi" localSheetId="9">'[46]LabaRugi Fungsi'!$B$1:$J$60</definedName>
    <definedName name="LabaRugiFungsi">'[48]LabaRugi Fungsi'!$B$1:$J$60</definedName>
    <definedName name="LabaRugiFungsi2004" localSheetId="11">'[46]LabaRugi Fungsi2004(21B)'!$B$1:$E$46</definedName>
    <definedName name="LabaRugiFungsi2004" localSheetId="9">'[46]LabaRugi Fungsi2004(21B)'!$B$1:$E$46</definedName>
    <definedName name="LabaRugiFungsi2004">'[48]LabaRugi Fungsi2004(21B)'!$B$1:$E$46</definedName>
    <definedName name="LabaRugiLainnya" localSheetId="11">'[46]LabaRugi Lainnya 2005(20)'!$B$1:$G$30</definedName>
    <definedName name="LabaRugiLainnya" localSheetId="9">'[46]LabaRugi Lainnya 2005(20)'!$B$1:$G$30</definedName>
    <definedName name="LabaRugiLainnya">'[48]LabaRugi Lainnya 2005(20)'!$B$1:$G$30</definedName>
    <definedName name="LabaRugiUnsur2004" localSheetId="11">'[46]LabaRugi Unsur2004(21A)'!$D$1:$G$91</definedName>
    <definedName name="LabaRugiUnsur2004" localSheetId="9">'[46]LabaRugi Unsur2004(21A)'!$D$1:$G$91</definedName>
    <definedName name="LabaRugiUnsur2004">'[48]LabaRugi Unsur2004(21A)'!$D$1:$G$91</definedName>
    <definedName name="LABARUGIYR">[113]Asumsi!$V$2</definedName>
    <definedName name="LAHTA52101_CTPTKLS_OK" localSheetId="6">#REF!</definedName>
    <definedName name="LAHTA52101_CTPTKLS_OK" localSheetId="11">#REF!</definedName>
    <definedName name="LAHTA52101_CTPTKLS_OK" localSheetId="9">#REF!</definedName>
    <definedName name="LAHTA52101_CTPTKLS_OK" localSheetId="7">#REF!</definedName>
    <definedName name="LAHTA52101_CTPTKLS_OK" localSheetId="5">#REF!</definedName>
    <definedName name="LAHTA52101_CTPTKLS_OK" localSheetId="12">#REF!</definedName>
    <definedName name="LAHTA52101_CTPTKLS_OK">#REF!</definedName>
    <definedName name="LAMAKDS" localSheetId="6">#REF!</definedName>
    <definedName name="LAMAKDS" localSheetId="7">#REF!</definedName>
    <definedName name="LAMAKDS" localSheetId="12">#REF!</definedName>
    <definedName name="LAMAKDS">#REF!</definedName>
    <definedName name="LAMASLG" localSheetId="6">#REF!</definedName>
    <definedName name="LAMASLG" localSheetId="7">#REF!</definedName>
    <definedName name="LAMASLG" localSheetId="12">#REF!</definedName>
    <definedName name="LAMASLG">#REF!</definedName>
    <definedName name="LAMASMG" localSheetId="6">#REF!</definedName>
    <definedName name="LAMASMG" localSheetId="11">[86]Smg!$E$1:$E$968</definedName>
    <definedName name="LAMASMG" localSheetId="9">[86]Smg!$E$1:$E$968</definedName>
    <definedName name="LAMASMG" localSheetId="7">#REF!</definedName>
    <definedName name="LAMASMG" localSheetId="12">#REF!</definedName>
    <definedName name="LAMASMG" localSheetId="13">#REF!</definedName>
    <definedName name="LAMASMG">#REF!</definedName>
    <definedName name="LAMP_1" localSheetId="6">#REF!</definedName>
    <definedName name="LAMP_1" localSheetId="11">#REF!</definedName>
    <definedName name="LAMP_1" localSheetId="9">#REF!</definedName>
    <definedName name="LAMP_1" localSheetId="7">#REF!</definedName>
    <definedName name="LAMP_1" localSheetId="12">#REF!</definedName>
    <definedName name="LAMP_1">#REF!</definedName>
    <definedName name="Lamp_10" localSheetId="6">#REF!</definedName>
    <definedName name="Lamp_10" localSheetId="11">#REF!</definedName>
    <definedName name="Lamp_10" localSheetId="9">#REF!</definedName>
    <definedName name="Lamp_10" localSheetId="7">#REF!</definedName>
    <definedName name="Lamp_10" localSheetId="12">#REF!</definedName>
    <definedName name="Lamp_10">#REF!</definedName>
    <definedName name="Lamp_11" localSheetId="6">#REF!</definedName>
    <definedName name="Lamp_11" localSheetId="7">#REF!</definedName>
    <definedName name="Lamp_11" localSheetId="12">#REF!</definedName>
    <definedName name="Lamp_11">#REF!</definedName>
    <definedName name="Lamp_12" localSheetId="6">#REF!</definedName>
    <definedName name="Lamp_12" localSheetId="7">#REF!</definedName>
    <definedName name="Lamp_12" localSheetId="12">#REF!</definedName>
    <definedName name="Lamp_12">#REF!</definedName>
    <definedName name="Lamp_13" localSheetId="6">#REF!</definedName>
    <definedName name="Lamp_13" localSheetId="7">#REF!</definedName>
    <definedName name="Lamp_13" localSheetId="12">#REF!</definedName>
    <definedName name="Lamp_13">#REF!</definedName>
    <definedName name="Lamp_14" localSheetId="6">#REF!</definedName>
    <definedName name="Lamp_14" localSheetId="7">#REF!</definedName>
    <definedName name="Lamp_14" localSheetId="12">#REF!</definedName>
    <definedName name="Lamp_14">#REF!</definedName>
    <definedName name="Lamp_15" localSheetId="6">#REF!</definedName>
    <definedName name="Lamp_15" localSheetId="7">#REF!</definedName>
    <definedName name="Lamp_15" localSheetId="12">#REF!</definedName>
    <definedName name="Lamp_15">#REF!</definedName>
    <definedName name="Lamp_16" localSheetId="6">#REF!</definedName>
    <definedName name="Lamp_16" localSheetId="7">#REF!</definedName>
    <definedName name="Lamp_16" localSheetId="12">#REF!</definedName>
    <definedName name="Lamp_16">#REF!</definedName>
    <definedName name="Lamp_1a" localSheetId="6">#REF!</definedName>
    <definedName name="Lamp_1a" localSheetId="7">#REF!</definedName>
    <definedName name="Lamp_1a" localSheetId="12">#REF!</definedName>
    <definedName name="Lamp_1a">#REF!</definedName>
    <definedName name="Lamp_1b" localSheetId="6">#REF!</definedName>
    <definedName name="Lamp_1b" localSheetId="7">#REF!</definedName>
    <definedName name="Lamp_1b" localSheetId="12">#REF!</definedName>
    <definedName name="Lamp_1b">#REF!</definedName>
    <definedName name="LAMP_2" localSheetId="6">#REF!</definedName>
    <definedName name="LAMP_2" localSheetId="7">#REF!</definedName>
    <definedName name="LAMP_2" localSheetId="12">#REF!</definedName>
    <definedName name="LAMP_2">#REF!</definedName>
    <definedName name="Lamp_2a" localSheetId="6">#REF!</definedName>
    <definedName name="Lamp_2a" localSheetId="7">#REF!</definedName>
    <definedName name="Lamp_2a" localSheetId="12">#REF!</definedName>
    <definedName name="Lamp_2a">#REF!</definedName>
    <definedName name="Lamp_2b" localSheetId="6">#REF!</definedName>
    <definedName name="Lamp_2b" localSheetId="7">#REF!</definedName>
    <definedName name="Lamp_2b" localSheetId="12">#REF!</definedName>
    <definedName name="Lamp_2b">#REF!</definedName>
    <definedName name="LAMP_3" localSheetId="6">#REF!</definedName>
    <definedName name="LAMP_3" localSheetId="7">#REF!</definedName>
    <definedName name="LAMP_3" localSheetId="12">#REF!</definedName>
    <definedName name="LAMP_3">#REF!</definedName>
    <definedName name="Lamp_3a" localSheetId="6">#REF!</definedName>
    <definedName name="Lamp_3a" localSheetId="7">#REF!</definedName>
    <definedName name="Lamp_3a" localSheetId="12">#REF!</definedName>
    <definedName name="Lamp_3a">#REF!</definedName>
    <definedName name="Lamp_3b" localSheetId="6">#REF!</definedName>
    <definedName name="Lamp_3b" localSheetId="7">#REF!</definedName>
    <definedName name="Lamp_3b" localSheetId="12">#REF!</definedName>
    <definedName name="Lamp_3b">#REF!</definedName>
    <definedName name="LAMP_4" localSheetId="6">#REF!</definedName>
    <definedName name="LAMP_4" localSheetId="7">#REF!</definedName>
    <definedName name="LAMP_4" localSheetId="12">#REF!</definedName>
    <definedName name="LAMP_4">#REF!</definedName>
    <definedName name="Lamp_4a" localSheetId="6">#REF!</definedName>
    <definedName name="Lamp_4a" localSheetId="7">#REF!</definedName>
    <definedName name="Lamp_4a" localSheetId="12">#REF!</definedName>
    <definedName name="Lamp_4a">#REF!</definedName>
    <definedName name="Lamp_4b" localSheetId="6">#REF!</definedName>
    <definedName name="Lamp_4b" localSheetId="7">#REF!</definedName>
    <definedName name="Lamp_4b" localSheetId="12">#REF!</definedName>
    <definedName name="Lamp_4b">#REF!</definedName>
    <definedName name="LAMP_5" localSheetId="6">#REF!</definedName>
    <definedName name="LAMP_5" localSheetId="7">#REF!</definedName>
    <definedName name="LAMP_5" localSheetId="12">#REF!</definedName>
    <definedName name="LAMP_5">#REF!</definedName>
    <definedName name="Lamp_5a" localSheetId="6">#REF!</definedName>
    <definedName name="Lamp_5a" localSheetId="7">#REF!</definedName>
    <definedName name="Lamp_5a" localSheetId="12">#REF!</definedName>
    <definedName name="Lamp_5a">#REF!</definedName>
    <definedName name="Lamp_5b" localSheetId="6">#REF!</definedName>
    <definedName name="Lamp_5b" localSheetId="7">#REF!</definedName>
    <definedName name="Lamp_5b" localSheetId="12">#REF!</definedName>
    <definedName name="Lamp_5b">#REF!</definedName>
    <definedName name="Lamp_6a" localSheetId="6">#REF!</definedName>
    <definedName name="Lamp_6a" localSheetId="7">#REF!</definedName>
    <definedName name="Lamp_6a" localSheetId="12">#REF!</definedName>
    <definedName name="Lamp_6a">#REF!</definedName>
    <definedName name="Lamp_6b" localSheetId="6">#REF!</definedName>
    <definedName name="Lamp_6b" localSheetId="7">#REF!</definedName>
    <definedName name="Lamp_6b" localSheetId="12">#REF!</definedName>
    <definedName name="Lamp_6b">#REF!</definedName>
    <definedName name="LAMP_7" localSheetId="6">#REF!</definedName>
    <definedName name="LAMP_7" localSheetId="7">#REF!</definedName>
    <definedName name="LAMP_7" localSheetId="12">#REF!</definedName>
    <definedName name="LAMP_7">#REF!</definedName>
    <definedName name="Lamp_7a" localSheetId="6">#REF!</definedName>
    <definedName name="Lamp_7a" localSheetId="7">#REF!</definedName>
    <definedName name="Lamp_7a" localSheetId="12">#REF!</definedName>
    <definedName name="Lamp_7a">#REF!</definedName>
    <definedName name="Lamp_7b" localSheetId="6">#REF!</definedName>
    <definedName name="Lamp_7b" localSheetId="7">#REF!</definedName>
    <definedName name="Lamp_7b" localSheetId="12">#REF!</definedName>
    <definedName name="Lamp_7b">#REF!</definedName>
    <definedName name="Lamp_7c" localSheetId="6">#REF!</definedName>
    <definedName name="Lamp_7c" localSheetId="7">#REF!</definedName>
    <definedName name="Lamp_7c" localSheetId="12">#REF!</definedName>
    <definedName name="Lamp_7c">#REF!</definedName>
    <definedName name="Lamp_8a" localSheetId="6">#REF!</definedName>
    <definedName name="Lamp_8a" localSheetId="7">#REF!</definedName>
    <definedName name="Lamp_8a" localSheetId="12">#REF!</definedName>
    <definedName name="Lamp_8a">#REF!</definedName>
    <definedName name="Lamp_8b" localSheetId="6">#REF!</definedName>
    <definedName name="Lamp_8b" localSheetId="7">#REF!</definedName>
    <definedName name="Lamp_8b" localSheetId="12">#REF!</definedName>
    <definedName name="Lamp_8b">#REF!</definedName>
    <definedName name="Lamp_9" localSheetId="6">#REF!</definedName>
    <definedName name="Lamp_9" localSheetId="7">#REF!</definedName>
    <definedName name="Lamp_9" localSheetId="12">#REF!</definedName>
    <definedName name="Lamp_9">#REF!</definedName>
    <definedName name="LAP_12RB">[114]INPBA!$F$2</definedName>
    <definedName name="LaporanAnak" localSheetId="11">#REF!</definedName>
    <definedName name="LaporanAnak" localSheetId="9">#REF!</definedName>
    <definedName name="LaporanAnak">#REF!</definedName>
    <definedName name="LaporanJawa" localSheetId="11">#REF!</definedName>
    <definedName name="LaporanJawa" localSheetId="9">#REF!</definedName>
    <definedName name="LaporanJawa">#REF!</definedName>
    <definedName name="LaporanKonsolidasi" localSheetId="11">#REF!</definedName>
    <definedName name="LaporanKonsolidasi" localSheetId="9">#REF!</definedName>
    <definedName name="LaporanKonsolidasi">#REF!</definedName>
    <definedName name="LaporanUtama" localSheetId="6">#REF!</definedName>
    <definedName name="LaporanUtama" localSheetId="7">#REF!</definedName>
    <definedName name="LaporanUtama" localSheetId="5">#REF!</definedName>
    <definedName name="LaporanUtama" localSheetId="12">#REF!</definedName>
    <definedName name="LaporanUtama">#REF!</definedName>
    <definedName name="ldkfg" localSheetId="6">#REF!</definedName>
    <definedName name="ldkfg" localSheetId="7">#REF!</definedName>
    <definedName name="ldkfg" localSheetId="12">#REF!</definedName>
    <definedName name="ldkfg">#REF!</definedName>
    <definedName name="Least">#REF!</definedName>
    <definedName name="LEDO">#N/A</definedName>
    <definedName name="level2_options">INDIRECT("Areas_"&amp;'[38]Working Page'!$B$47)</definedName>
    <definedName name="lincuran" localSheetId="11">#REF!</definedName>
    <definedName name="lincuran" localSheetId="9">#REF!</definedName>
    <definedName name="lincuran">#REF!</definedName>
    <definedName name="Listrik">'[115]AHS - Non Personel'!$D$33</definedName>
    <definedName name="LJ" localSheetId="11" hidden="1">{#N/A,#N/A,FALSE,"M.32"}</definedName>
    <definedName name="LJ" localSheetId="9" hidden="1">{#N/A,#N/A,FALSE,"M.32"}</definedName>
    <definedName name="LJ" hidden="1">{#N/A,#N/A,FALSE,"M.32"}</definedName>
    <definedName name="lk" localSheetId="6">[35]JAN09!#REF!</definedName>
    <definedName name="lk" localSheetId="5">[35]JAN09!#REF!</definedName>
    <definedName name="lk" localSheetId="12">[35]JAN09!#REF!</definedName>
    <definedName name="lk">[35]JAN09!#REF!</definedName>
    <definedName name="LKH" localSheetId="11" hidden="1">{#N/A,#N/A,FALSE,"M.41"}</definedName>
    <definedName name="LKH" localSheetId="9" hidden="1">{#N/A,#N/A,FALSE,"M.41"}</definedName>
    <definedName name="LKH" hidden="1">{#N/A,#N/A,FALSE,"M.41"}</definedName>
    <definedName name="LKI" localSheetId="11" hidden="1">{#N/A,#N/A,FALSE,"M.42"}</definedName>
    <definedName name="LKI" localSheetId="9" hidden="1">{#N/A,#N/A,FALSE,"M.42"}</definedName>
    <definedName name="LKI" hidden="1">{#N/A,#N/A,FALSE,"M.42"}</definedName>
    <definedName name="lkj" localSheetId="11" hidden="1">{#N/A,#N/A,FALSE,"M.31"}</definedName>
    <definedName name="lkj" localSheetId="9" hidden="1">{#N/A,#N/A,FALSE,"M.31"}</definedName>
    <definedName name="lkj" hidden="1">{#N/A,#N/A,FALSE,"M.31"}</definedName>
    <definedName name="LKR" localSheetId="11" hidden="1">{#N/A,#N/A,FALSE,"M.31"}</definedName>
    <definedName name="LKR" localSheetId="9" hidden="1">{#N/A,#N/A,FALSE,"M.31"}</definedName>
    <definedName name="LKR" hidden="1">{#N/A,#N/A,FALSE,"M.31"}</definedName>
    <definedName name="ll" localSheetId="6">#REF!</definedName>
    <definedName name="ll" localSheetId="5">#REF!</definedName>
    <definedName name="ll" localSheetId="12">#REF!</definedName>
    <definedName name="ll">#REF!</definedName>
    <definedName name="lll" localSheetId="11" hidden="1">{#N/A,#N/A,FALSE,"M.42"}</definedName>
    <definedName name="lll" localSheetId="9" hidden="1">{#N/A,#N/A,FALSE,"M.42"}</definedName>
    <definedName name="lll" hidden="1">{#N/A,#N/A,FALSE,"M.42"}</definedName>
    <definedName name="lllll" localSheetId="11" hidden="1">{#N/A,#N/A,FALSE,"M.42"}</definedName>
    <definedName name="lllll" localSheetId="9" hidden="1">{#N/A,#N/A,FALSE,"M.42"}</definedName>
    <definedName name="lllll" hidden="1">{#N/A,#N/A,FALSE,"M.42"}</definedName>
    <definedName name="lo">#REF!</definedName>
    <definedName name="logo">"Picture 2"</definedName>
    <definedName name="LOOS_GAB" localSheetId="11" hidden="1">{#N/A,#N/A,FALSE,"M.01";#N/A,#N/A,FALSE,"M.01"}</definedName>
    <definedName name="LOOS_GAB" localSheetId="9" hidden="1">{#N/A,#N/A,FALSE,"M.01";#N/A,#N/A,FALSE,"M.01"}</definedName>
    <definedName name="LOOS_GAB" hidden="1">{#N/A,#N/A,FALSE,"M.01";#N/A,#N/A,FALSE,"M.01"}</definedName>
    <definedName name="LOPK" localSheetId="6" hidden="1">{#N/A,#N/A,FALSE,"M.02"}</definedName>
    <definedName name="LOPK" localSheetId="11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2" hidden="1">{#N/A,#N/A,FALSE,"M.02"}</definedName>
    <definedName name="LOPK" localSheetId="13" hidden="1">{#N/A,#N/A,FALSE,"M.02"}</definedName>
    <definedName name="LOPK" hidden="1">{#N/A,#N/A,FALSE,"M.02"}</definedName>
    <definedName name="LOSS_GAB" localSheetId="11" hidden="1">{#N/A,#N/A,FALSE,"M.01";#N/A,#N/A,FALSE,"M.01"}</definedName>
    <definedName name="LOSS_GAB" localSheetId="9" hidden="1">{#N/A,#N/A,FALSE,"M.01";#N/A,#N/A,FALSE,"M.01"}</definedName>
    <definedName name="LOSS_GAB" hidden="1">{#N/A,#N/A,FALSE,"M.01";#N/A,#N/A,FALSE,"M.01"}</definedName>
    <definedName name="LOSS_UNIT" localSheetId="11" hidden="1">{#N/A,#N/A,FALSE,"M.43"}</definedName>
    <definedName name="LOSS_UNIT" localSheetId="9" hidden="1">{#N/A,#N/A,FALSE,"M.43"}</definedName>
    <definedName name="LOSS_UNIT" hidden="1">{#N/A,#N/A,FALSE,"M.43"}</definedName>
    <definedName name="LOSSES_UNIT" localSheetId="11" hidden="1">{#N/A,#N/A,FALSE,"M.32"}</definedName>
    <definedName name="LOSSES_UNIT" localSheetId="9" hidden="1">{#N/A,#N/A,FALSE,"M.32"}</definedName>
    <definedName name="LOSSES_UNIT" hidden="1">{#N/A,#N/A,FALSE,"M.32"}</definedName>
    <definedName name="LP" localSheetId="6">#REF!</definedName>
    <definedName name="LP" localSheetId="11">#N/A</definedName>
    <definedName name="LP" localSheetId="9">#N/A</definedName>
    <definedName name="LP" localSheetId="7">#REF!</definedName>
    <definedName name="LP" localSheetId="5">#REF!</definedName>
    <definedName name="LP" localSheetId="12">#REF!</definedName>
    <definedName name="LP">#REF!</definedName>
    <definedName name="lpo" localSheetId="11" hidden="1">{#N/A,#N/A,FALSE,"M.02"}</definedName>
    <definedName name="lpo" localSheetId="9" hidden="1">{#N/A,#N/A,FALSE,"M.02"}</definedName>
    <definedName name="lpo" hidden="1">{#N/A,#N/A,FALSE,"M.02"}</definedName>
    <definedName name="LRFungsi" localSheetId="6">#REF!</definedName>
    <definedName name="LRFungsi" localSheetId="11">#REF!</definedName>
    <definedName name="LRFungsi" localSheetId="9">#REF!</definedName>
    <definedName name="LRFungsi" localSheetId="7">#REF!</definedName>
    <definedName name="LRFungsi" localSheetId="12">#REF!</definedName>
    <definedName name="LRFungsi">#REF!</definedName>
    <definedName name="LRUnsur" localSheetId="6">#REF!</definedName>
    <definedName name="LRUnsur" localSheetId="11">#REF!</definedName>
    <definedName name="LRUnsur" localSheetId="9">#REF!</definedName>
    <definedName name="LRUnsur" localSheetId="7">#REF!</definedName>
    <definedName name="LRUnsur" localSheetId="12">#REF!</definedName>
    <definedName name="LRUnsur">#REF!</definedName>
    <definedName name="luncur" localSheetId="11">[116]Sheet3!$D$15</definedName>
    <definedName name="luncur" localSheetId="9">[116]Sheet3!$D$15</definedName>
    <definedName name="luncur">[117]Sheet3!$D$15</definedName>
    <definedName name="luncuran" localSheetId="11">[116]Sheet3!$D$15</definedName>
    <definedName name="luncuran" localSheetId="9">[116]Sheet3!$D$15</definedName>
    <definedName name="luncuran">[117]Sheet3!$D$15</definedName>
    <definedName name="M" localSheetId="6">#REF!</definedName>
    <definedName name="M" localSheetId="11">#REF!</definedName>
    <definedName name="M" localSheetId="9">#REF!</definedName>
    <definedName name="M" localSheetId="7">#REF!</definedName>
    <definedName name="M" localSheetId="12">#REF!</definedName>
    <definedName name="M">#REF!</definedName>
    <definedName name="M_19" localSheetId="6">'[111]FORM-B'!#REF!</definedName>
    <definedName name="M_19" localSheetId="11">'[112]FORM-B'!#REF!</definedName>
    <definedName name="M_19" localSheetId="9">'[112]FORM-B'!#REF!</definedName>
    <definedName name="M_19" localSheetId="7">'[111]FORM-B'!#REF!</definedName>
    <definedName name="M_19" localSheetId="12">'[111]FORM-B'!#REF!</definedName>
    <definedName name="M_19">'[111]FORM-B'!#REF!</definedName>
    <definedName name="ma" localSheetId="11" hidden="1">{#N/A,#N/A,FALSE,"M.31"}</definedName>
    <definedName name="ma" localSheetId="9" hidden="1">{#N/A,#N/A,FALSE,"M.31"}</definedName>
    <definedName name="ma" hidden="1">{#N/A,#N/A,FALSE,"M.31"}</definedName>
    <definedName name="MANBUNG" localSheetId="6">[67]Sheet5!#REF!</definedName>
    <definedName name="MANBUNG" localSheetId="7">[67]Sheet5!#REF!</definedName>
    <definedName name="MANBUNG" localSheetId="12">[67]Sheet5!#REF!</definedName>
    <definedName name="MANBUNG">[67]Sheet5!#REF!</definedName>
    <definedName name="ManProBln" localSheetId="12">#N/A</definedName>
    <definedName name="ManProBln" localSheetId="13">'[36]AHS - Personel'!$F$8</definedName>
    <definedName name="ManProBln">#N/A</definedName>
    <definedName name="marwan" localSheetId="6" hidden="1">{#N/A,#N/A,FALSE,"M.02"}</definedName>
    <definedName name="marwan" localSheetId="11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2" hidden="1">{#N/A,#N/A,FALSE,"M.02"}</definedName>
    <definedName name="marwan" localSheetId="13" hidden="1">{#N/A,#N/A,FALSE,"M.02"}</definedName>
    <definedName name="marwan" hidden="1">{#N/A,#N/A,FALSE,"M.02"}</definedName>
    <definedName name="masa">#REF!</definedName>
    <definedName name="masa1">#REF!</definedName>
    <definedName name="masa2">#REF!</definedName>
    <definedName name="mat" localSheetId="11">[102]Mat!$B:$L</definedName>
    <definedName name="mat" localSheetId="9">[102]Mat!$B:$L</definedName>
    <definedName name="mat" localSheetId="12">[102]Mat!$B:$L</definedName>
    <definedName name="mat" localSheetId="13">[102]Mat!$B$1:$L$65536</definedName>
    <definedName name="mat">[102]Mat!$B$1:$L$65536</definedName>
    <definedName name="mat." localSheetId="12">[102]Mat!$B:$L</definedName>
    <definedName name="mat." localSheetId="13">[102]Mat!$B$1:$L$65536</definedName>
    <definedName name="mat.">[102]Mat!$B$1:$L$65536</definedName>
    <definedName name="mate" localSheetId="6">#REF!</definedName>
    <definedName name="mate" localSheetId="7">#REF!</definedName>
    <definedName name="mate" localSheetId="5">#REF!</definedName>
    <definedName name="mate" localSheetId="12">#REF!</definedName>
    <definedName name="mate">#REF!</definedName>
    <definedName name="mathar3" localSheetId="11" hidden="1">{#N/A,#N/A,FALSE,"M.31"}</definedName>
    <definedName name="mathar3" localSheetId="9" hidden="1">{#N/A,#N/A,FALSE,"M.31"}</definedName>
    <definedName name="mathar3" hidden="1">{#N/A,#N/A,FALSE,"M.31"}</definedName>
    <definedName name="mau" localSheetId="11" hidden="1">{#N/A,#N/A,FALSE,"M.31"}</definedName>
    <definedName name="mau" localSheetId="9" hidden="1">{#N/A,#N/A,FALSE,"M.31"}</definedName>
    <definedName name="mau" hidden="1">{#N/A,#N/A,FALSE,"M.31"}</definedName>
    <definedName name="MBL" localSheetId="11" hidden="1">{#N/A,#N/A,FALSE,"M.32"}</definedName>
    <definedName name="MBL" localSheetId="9" hidden="1">{#N/A,#N/A,FALSE,"M.32"}</definedName>
    <definedName name="MBL" hidden="1">{#N/A,#N/A,FALSE,"M.32"}</definedName>
    <definedName name="mbo" localSheetId="6" hidden="1">{#N/A,#N/A,FALSE,"M.34"}</definedName>
    <definedName name="mbo" localSheetId="11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2" hidden="1">{#N/A,#N/A,FALSE,"M.34"}</definedName>
    <definedName name="mbo" localSheetId="13" hidden="1">{#N/A,#N/A,FALSE,"M.34"}</definedName>
    <definedName name="mbo" hidden="1">{#N/A,#N/A,FALSE,"M.34"}</definedName>
    <definedName name="mcperiod" localSheetId="6">#REF!</definedName>
    <definedName name="mcperiod" localSheetId="11">#REF!</definedName>
    <definedName name="mcperiod" localSheetId="9">#REF!</definedName>
    <definedName name="mcperiod" localSheetId="7">#REF!</definedName>
    <definedName name="mcperiod" localSheetId="5">#REF!</definedName>
    <definedName name="mcperiod" localSheetId="12">#REF!</definedName>
    <definedName name="mcperiod">#REF!</definedName>
    <definedName name="MD">[118]aruskas!$A$110:$T$180</definedName>
    <definedName name="MD_19" localSheetId="11">[119]aruskas!$A$110:$T$180</definedName>
    <definedName name="MD_19" localSheetId="9">[119]aruskas!$A$110:$T$180</definedName>
    <definedName name="MD_19">[120]aruskas!$A$110:$T$180</definedName>
    <definedName name="MDNpst" localSheetId="6" hidden="1">{#N/A,#N/A,FALSE,"M.33"}</definedName>
    <definedName name="MDNpst" localSheetId="11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2" hidden="1">{#N/A,#N/A,FALSE,"M.33"}</definedName>
    <definedName name="MDNpst" localSheetId="13" hidden="1">{#N/A,#N/A,FALSE,"M.33"}</definedName>
    <definedName name="MDNpst" hidden="1">{#N/A,#N/A,FALSE,"M.33"}</definedName>
    <definedName name="MDUA" localSheetId="11" hidden="1">{#N/A,#N/A,FALSE,"M.02"}</definedName>
    <definedName name="MDUA" localSheetId="9" hidden="1">{#N/A,#N/A,FALSE,"M.02"}</definedName>
    <definedName name="MDUA" hidden="1">{#N/A,#N/A,FALSE,"M.02"}</definedName>
    <definedName name="mei">#REF!</definedName>
    <definedName name="MENU_GARDU" localSheetId="11">[82]MENU!$D$11:$D$110</definedName>
    <definedName name="MENU_GARDU" localSheetId="9">[82]MENU!$D$11:$D$110</definedName>
    <definedName name="MENU_GARDU" localSheetId="12">#N/A</definedName>
    <definedName name="MENU_GARDU" localSheetId="13">[83]MENU!$D$11:$D$110</definedName>
    <definedName name="MENU_GARDU">#N/A</definedName>
    <definedName name="MENU_PENYULANG" localSheetId="11">[82]MENU!$F$11:$F$40</definedName>
    <definedName name="MENU_PENYULANG" localSheetId="9">[82]MENU!$F$11:$F$40</definedName>
    <definedName name="MENU_PENYULANG" localSheetId="12">#N/A</definedName>
    <definedName name="MENU_PENYULANG" localSheetId="13">[83]MENU!$F$11:$F$40</definedName>
    <definedName name="MENU_PENYULANG">#N/A</definedName>
    <definedName name="MFKJ" localSheetId="11" hidden="1">{#N/A,#N/A,FALSE,"M.34"}</definedName>
    <definedName name="MFKJ" localSheetId="9" hidden="1">{#N/A,#N/A,FALSE,"M.34"}</definedName>
    <definedName name="MFKJ" hidden="1">{#N/A,#N/A,FALSE,"M.34"}</definedName>
    <definedName name="mfo" localSheetId="11">[121]Resume!$E$55</definedName>
    <definedName name="mfo" localSheetId="9">[121]Resume!$E$55</definedName>
    <definedName name="mfo">[122]Resume!$E$55</definedName>
    <definedName name="mfobaru" localSheetId="11">[1]Catatan!$C$144</definedName>
    <definedName name="mfobaru" localSheetId="9">[1]Catatan!$C$144</definedName>
    <definedName name="mfobaru">[2]Catatan!$C$144</definedName>
    <definedName name="mi_print_area" localSheetId="6">#REF!</definedName>
    <definedName name="mi_print_area" localSheetId="11">#REF!</definedName>
    <definedName name="mi_print_area" localSheetId="9">#REF!</definedName>
    <definedName name="mi_print_area" localSheetId="7">#REF!</definedName>
    <definedName name="mi_print_area" localSheetId="5">#REF!</definedName>
    <definedName name="mi_print_area" localSheetId="12">#REF!</definedName>
    <definedName name="mi_print_area">#REF!</definedName>
    <definedName name="MICOHM">'[18]HARGA SATUAN'!$B$21</definedName>
    <definedName name="MJKpst" localSheetId="6" hidden="1">{#N/A,#N/A,FALSE,"M.34"}</definedName>
    <definedName name="MJKpst" localSheetId="11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2" hidden="1">{#N/A,#N/A,FALSE,"M.34"}</definedName>
    <definedName name="MJKpst" localSheetId="13" hidden="1">{#N/A,#N/A,FALSE,"M.34"}</definedName>
    <definedName name="MJKpst" hidden="1">{#N/A,#N/A,FALSE,"M.34"}</definedName>
    <definedName name="mmc" localSheetId="11" hidden="1">{#N/A,#N/A,FALSE,"M.42"}</definedName>
    <definedName name="mmc" localSheetId="9" hidden="1">{#N/A,#N/A,FALSE,"M.42"}</definedName>
    <definedName name="mmc" hidden="1">{#N/A,#N/A,FALSE,"M.42"}</definedName>
    <definedName name="mmd" localSheetId="11" hidden="1">{#N/A,#N/A,FALSE,"M.32"}</definedName>
    <definedName name="mmd" localSheetId="9" hidden="1">{#N/A,#N/A,FALSE,"M.32"}</definedName>
    <definedName name="mmd" hidden="1">{#N/A,#N/A,FALSE,"M.32"}</definedName>
    <definedName name="MmExcelLinker_56E02BF7_1622_44A2_A1B4_91C09D796B1E" localSheetId="6">DATA!RAB-PER '[123]Standar Konstruksi'!$G$29:$G$29</definedName>
    <definedName name="MmExcelLinker_56E02BF7_1622_44A2_A1B4_91C09D796B1E" localSheetId="7">KKF!RAB-PER '[123]Standar Konstruksi'!$G$29:$G$29</definedName>
    <definedName name="MmExcelLinker_56E02BF7_1622_44A2_A1B4_91C09D796B1E">#N/A</definedName>
    <definedName name="mnjk.l" localSheetId="11" hidden="1">{#N/A,#N/A,FALSE,"M.33"}</definedName>
    <definedName name="mnjk.l" localSheetId="9" hidden="1">{#N/A,#N/A,FALSE,"M.33"}</definedName>
    <definedName name="mnjk.l" hidden="1">{#N/A,#N/A,FALSE,"M.33"}</definedName>
    <definedName name="moodys" localSheetId="11" hidden="1">{#N/A,#N/A,FALSE,"M.01"}</definedName>
    <definedName name="moodys" localSheetId="9" hidden="1">{#N/A,#N/A,FALSE,"M.01"}</definedName>
    <definedName name="moodys" hidden="1">{#N/A,#N/A,FALSE,"M.01"}</definedName>
    <definedName name="MQAR">#REF!</definedName>
    <definedName name="MRISI" localSheetId="6">#REF!</definedName>
    <definedName name="MRISI" localSheetId="11">#REF!</definedName>
    <definedName name="MRISI" localSheetId="9">#REF!</definedName>
    <definedName name="MRISI" localSheetId="7">#REF!</definedName>
    <definedName name="MRISI" localSheetId="5">#REF!</definedName>
    <definedName name="MRISI" localSheetId="12">#REF!</definedName>
    <definedName name="MRISI">#REF!</definedName>
    <definedName name="mtrafoksutb" localSheetId="11">[1]Uraian!$AB$72</definedName>
    <definedName name="mtrafoksutb" localSheetId="9">[1]Uraian!$AB$72</definedName>
    <definedName name="mtrafoksutb">[2]Uraian!$AB$72</definedName>
    <definedName name="musuk">#REF!</definedName>
    <definedName name="MutasiMatPDP" localSheetId="6">#REF!</definedName>
    <definedName name="MutasiMatPDP" localSheetId="11">#REF!</definedName>
    <definedName name="MutasiMatPDP" localSheetId="9">#REF!</definedName>
    <definedName name="MutasiMatPDP" localSheetId="7">#REF!</definedName>
    <definedName name="MutasiMatPDP" localSheetId="12">#REF!</definedName>
    <definedName name="MutasiMatPDP">#REF!</definedName>
    <definedName name="nad" localSheetId="11" hidden="1">{#N/A,#N/A,FALSE,"M.41"}</definedName>
    <definedName name="nad" localSheetId="9" hidden="1">{#N/A,#N/A,FALSE,"M.41"}</definedName>
    <definedName name="nad" hidden="1">{#N/A,#N/A,FALSE,"M.41"}</definedName>
    <definedName name="NAMA" localSheetId="6">#REF!</definedName>
    <definedName name="nama" localSheetId="11" hidden="1">{#N/A,#N/A,FALSE,"M.31"}</definedName>
    <definedName name="nama" localSheetId="9" hidden="1">{#N/A,#N/A,FALSE,"M.31"}</definedName>
    <definedName name="NAMA" localSheetId="7">#REF!</definedName>
    <definedName name="NAMA" localSheetId="12">#REF!</definedName>
    <definedName name="NAMA">#REF!</definedName>
    <definedName name="nama_kabupaten" localSheetId="6">#REF!</definedName>
    <definedName name="nama_kabupaten" localSheetId="11">#REF!</definedName>
    <definedName name="nama_kabupaten" localSheetId="9">#REF!</definedName>
    <definedName name="nama_kabupaten" localSheetId="7">#REF!</definedName>
    <definedName name="nama_kabupaten" localSheetId="12">#REF!</definedName>
    <definedName name="nama_kabupaten">#REF!</definedName>
    <definedName name="NAMA1" localSheetId="6">#REF!</definedName>
    <definedName name="NAMA1" localSheetId="7">#REF!</definedName>
    <definedName name="NAMA1" localSheetId="12">#REF!</definedName>
    <definedName name="NAMA1">#REF!</definedName>
    <definedName name="NAMA2" localSheetId="6">#REF!</definedName>
    <definedName name="NAMA2" localSheetId="7">#REF!</definedName>
    <definedName name="NAMA2" localSheetId="12">#REF!</definedName>
    <definedName name="NAMA2">#REF!</definedName>
    <definedName name="NAMABARU" localSheetId="6">#REF!</definedName>
    <definedName name="NAMABARU" localSheetId="7">#REF!</definedName>
    <definedName name="NAMABARU" localSheetId="12">#REF!</definedName>
    <definedName name="NAMABARU">#REF!</definedName>
    <definedName name="NamaWil" localSheetId="11">[124]Cover!$B$7</definedName>
    <definedName name="NamaWil" localSheetId="9">[124]Cover!$B$7</definedName>
    <definedName name="NamaWil">[124]Cover!$B$7</definedName>
    <definedName name="NDANHA">#REF!</definedName>
    <definedName name="NEGO" localSheetId="6">[41]Usulan!#REF!</definedName>
    <definedName name="NEGO" localSheetId="7">[41]Usulan!#REF!</definedName>
    <definedName name="NEGO" localSheetId="5">[41]Usulan!#REF!</definedName>
    <definedName name="NEGO" localSheetId="12">[41]Usulan!#REF!</definedName>
    <definedName name="NEGO">[41]Usulan!#REF!</definedName>
    <definedName name="NEKO" localSheetId="11" hidden="1">{#N/A,#N/A,FALSE,"M.32"}</definedName>
    <definedName name="NEKO" localSheetId="9" hidden="1">{#N/A,#N/A,FALSE,"M.32"}</definedName>
    <definedName name="NEKO" hidden="1">{#N/A,#N/A,FALSE,"M.32"}</definedName>
    <definedName name="neraca" localSheetId="6">#REF!</definedName>
    <definedName name="Neraca" localSheetId="11">#REF!</definedName>
    <definedName name="Neraca" localSheetId="9">#REF!</definedName>
    <definedName name="neraca" localSheetId="7">#REF!</definedName>
    <definedName name="neraca" localSheetId="5">#REF!</definedName>
    <definedName name="neraca" localSheetId="12">#REF!</definedName>
    <definedName name="neraca">#REF!</definedName>
    <definedName name="neraca_kertakerja" localSheetId="11" hidden="1">{#N/A,#N/A,FALSE,"M.01";#N/A,#N/A,FALSE,"M.01"}</definedName>
    <definedName name="neraca_kertakerja" localSheetId="9" hidden="1">{#N/A,#N/A,FALSE,"M.01";#N/A,#N/A,FALSE,"M.01"}</definedName>
    <definedName name="neraca_kertakerja" hidden="1">{#N/A,#N/A,FALSE,"M.01";#N/A,#N/A,FALSE,"M.01"}</definedName>
    <definedName name="neraca_kk" localSheetId="11" hidden="1">{#N/A,#N/A,FALSE,"M.31"}</definedName>
    <definedName name="neraca_kk" localSheetId="9" hidden="1">{#N/A,#N/A,FALSE,"M.31"}</definedName>
    <definedName name="neraca_kk" hidden="1">{#N/A,#N/A,FALSE,"M.31"}</definedName>
    <definedName name="neracareal" localSheetId="6">#REF!</definedName>
    <definedName name="neracareal" localSheetId="11">#REF!</definedName>
    <definedName name="neracareal" localSheetId="9">#REF!</definedName>
    <definedName name="neracareal" localSheetId="7">#REF!</definedName>
    <definedName name="neracareal" localSheetId="12">#REF!</definedName>
    <definedName name="neracareal">#REF!</definedName>
    <definedName name="nerc" localSheetId="11" hidden="1">{#N/A,#N/A,FALSE,"M.31"}</definedName>
    <definedName name="nerc" localSheetId="9" hidden="1">{#N/A,#N/A,FALSE,"M.31"}</definedName>
    <definedName name="nerc" hidden="1">{#N/A,#N/A,FALSE,"M.31"}</definedName>
    <definedName name="netmargim" localSheetId="6">#REF!</definedName>
    <definedName name="netmargim" localSheetId="11">#REF!</definedName>
    <definedName name="netmargim" localSheetId="9">#REF!</definedName>
    <definedName name="netmargim" localSheetId="7">#REF!</definedName>
    <definedName name="netmargim" localSheetId="12">#REF!</definedName>
    <definedName name="netmargim">#REF!</definedName>
    <definedName name="new" localSheetId="11">#REF!</definedName>
    <definedName name="new" localSheetId="9">#REF!</definedName>
    <definedName name="new">#REF!</definedName>
    <definedName name="NGABANG">#N/A</definedName>
    <definedName name="ni" localSheetId="11" hidden="1">{#N/A,#N/A,FALSE,"M.42"}</definedName>
    <definedName name="ni" localSheetId="9" hidden="1">{#N/A,#N/A,FALSE,"M.42"}</definedName>
    <definedName name="ni" hidden="1">{#N/A,#N/A,FALSE,"M.42"}</definedName>
    <definedName name="NILAI_UNIT_1" localSheetId="11" hidden="1">{#N/A,#N/A,FALSE,"M.32"}</definedName>
    <definedName name="NILAI_UNIT_1" localSheetId="9" hidden="1">{#N/A,#N/A,FALSE,"M.32"}</definedName>
    <definedName name="NILAI_UNIT_1" hidden="1">{#N/A,#N/A,FALSE,"M.32"}</definedName>
    <definedName name="nilty" localSheetId="11" hidden="1">{#N/A,#N/A,FALSE,"M.32"}</definedName>
    <definedName name="nilty" localSheetId="9" hidden="1">{#N/A,#N/A,FALSE,"M.32"}</definedName>
    <definedName name="nilty" hidden="1">{#N/A,#N/A,FALSE,"M.32"}</definedName>
    <definedName name="njjk" localSheetId="11" hidden="1">{#N/A,#N/A,FALSE,"M.42"}</definedName>
    <definedName name="njjk" localSheetId="9" hidden="1">{#N/A,#N/A,FALSE,"M.42"}</definedName>
    <definedName name="njjk" hidden="1">{#N/A,#N/A,FALSE,"M.42"}</definedName>
    <definedName name="NK" localSheetId="11" hidden="1">{#N/A,#N/A,FALSE,"M.33"}</definedName>
    <definedName name="NK" localSheetId="9" hidden="1">{#N/A,#N/A,FALSE,"M.33"}</definedName>
    <definedName name="NK" hidden="1">{#N/A,#N/A,FALSE,"M.33"}</definedName>
    <definedName name="nmcabang" localSheetId="6">#REF!</definedName>
    <definedName name="nmcabang" localSheetId="11">#REF!</definedName>
    <definedName name="nmcabang" localSheetId="9">#REF!</definedName>
    <definedName name="nmcabang" localSheetId="7">#REF!</definedName>
    <definedName name="nmcabang" localSheetId="12">#REF!</definedName>
    <definedName name="nmcabang">#REF!</definedName>
    <definedName name="nn">[19]ca!#REF!</definedName>
    <definedName name="NNG" localSheetId="11">#REF!</definedName>
    <definedName name="NNG" localSheetId="9">#REF!</definedName>
    <definedName name="NNG">#REF!</definedName>
    <definedName name="nnm" localSheetId="11" hidden="1">{#N/A,#N/A,FALSE,"M.43"}</definedName>
    <definedName name="nnm" localSheetId="9" hidden="1">{#N/A,#N/A,FALSE,"M.43"}</definedName>
    <definedName name="nnm" hidden="1">{#N/A,#N/A,FALSE,"M.43"}</definedName>
    <definedName name="nnnm" localSheetId="11" hidden="1">{#N/A,#N/A,FALSE,"M.42"}</definedName>
    <definedName name="nnnm" localSheetId="9" hidden="1">{#N/A,#N/A,FALSE,"M.42"}</definedName>
    <definedName name="nnnm" hidden="1">{#N/A,#N/A,FALSE,"M.42"}</definedName>
    <definedName name="no" localSheetId="11">[33]x!$A$9:$A$47</definedName>
    <definedName name="no" localSheetId="9">[33]x!$A$9:$A$47</definedName>
    <definedName name="no">[32]x!$A$9:$A$47</definedName>
    <definedName name="NO_KODE" localSheetId="6">#N/A</definedName>
    <definedName name="NO_KODE" localSheetId="11">[82]MENU!#REF!</definedName>
    <definedName name="NO_KODE" localSheetId="9">[82]MENU!#REF!</definedName>
    <definedName name="NO_KODE" localSheetId="7">#N/A</definedName>
    <definedName name="NO_KODE" localSheetId="12">#N/A</definedName>
    <definedName name="NO_KODE" localSheetId="13">[83]MENU!#REF!</definedName>
    <definedName name="NO_KODE">#N/A</definedName>
    <definedName name="NoBlanksRange">OFFSET('[38]Working Page'!$G$53,0,0,SUMPRODUCT(--(TRIM('[38]Working Page'!$G$53:$G$85)&lt;&gt;"")),1)</definedName>
    <definedName name="nop" localSheetId="11">#REF!</definedName>
    <definedName name="nop" localSheetId="9">#REF!</definedName>
    <definedName name="nop">[32]x!$A$100:$A$101</definedName>
    <definedName name="NRCGABSTLH" localSheetId="11" hidden="1">{#N/A,#N/A,FALSE,"M.01";#N/A,#N/A,FALSE,"M.01"}</definedName>
    <definedName name="NRCGABSTLH" localSheetId="9" hidden="1">{#N/A,#N/A,FALSE,"M.01";#N/A,#N/A,FALSE,"M.01"}</definedName>
    <definedName name="NRCGABSTLH" hidden="1">{#N/A,#N/A,FALSE,"M.01";#N/A,#N/A,FALSE,"M.01"}</definedName>
    <definedName name="nrec" localSheetId="11" hidden="1">{#N/A,#N/A,FALSE,"M.01"}</definedName>
    <definedName name="nrec" localSheetId="9" hidden="1">{#N/A,#N/A,FALSE,"M.01"}</definedName>
    <definedName name="nrec" hidden="1">{#N/A,#N/A,FALSE,"M.01"}</definedName>
    <definedName name="NVHGF" localSheetId="11" hidden="1">{#N/A,#N/A,FALSE,"M.02"}</definedName>
    <definedName name="NVHGF" localSheetId="9" hidden="1">{#N/A,#N/A,FALSE,"M.02"}</definedName>
    <definedName name="NVHGF" hidden="1">{#N/A,#N/A,FALSE,"M.02"}</definedName>
    <definedName name="o" localSheetId="6">#REF!</definedName>
    <definedName name="o" localSheetId="7">#REF!</definedName>
    <definedName name="o" localSheetId="5">#REF!</definedName>
    <definedName name="o" localSheetId="12">#REF!</definedName>
    <definedName name="o">#REF!</definedName>
    <definedName name="o_m">[125]ca!#REF!</definedName>
    <definedName name="ob_1_phasa" localSheetId="6">#REF!</definedName>
    <definedName name="ob_1_phasa" localSheetId="11">#REF!</definedName>
    <definedName name="ob_1_phasa" localSheetId="9">#REF!</definedName>
    <definedName name="ob_1_phasa" localSheetId="7">#REF!</definedName>
    <definedName name="ob_1_phasa" localSheetId="12">#REF!</definedName>
    <definedName name="ob_1_phasa">#REF!</definedName>
    <definedName name="OBS" localSheetId="11">'[65]Harga BBM Indonesia'!$B$8:$D$60</definedName>
    <definedName name="OBS" localSheetId="9">'[65]Harga BBM Indonesia'!$B$8:$D$60</definedName>
    <definedName name="OBS">'[66]Harga BBM Indonesia'!$B$8:$D$60</definedName>
    <definedName name="OCGHSE" localSheetId="6">#REF!</definedName>
    <definedName name="OCGHSE" localSheetId="7">#REF!</definedName>
    <definedName name="OCGHSE" localSheetId="12">#REF!</definedName>
    <definedName name="OCGHSE">#REF!</definedName>
    <definedName name="OCRKDS" localSheetId="6">#REF!</definedName>
    <definedName name="OCRKDS" localSheetId="11">#REF!</definedName>
    <definedName name="OCRKDS" localSheetId="9">#REF!</definedName>
    <definedName name="OCRKDS" localSheetId="7">#REF!</definedName>
    <definedName name="OCRKDS" localSheetId="12">#REF!</definedName>
    <definedName name="OCRKDS">#REF!</definedName>
    <definedName name="OCRSLG" localSheetId="6">#REF!</definedName>
    <definedName name="OCRSLG" localSheetId="7">#REF!</definedName>
    <definedName name="OCRSLG" localSheetId="12">#REF!</definedName>
    <definedName name="OCRSLG">#REF!</definedName>
    <definedName name="OCRSMG" localSheetId="6">#REF!</definedName>
    <definedName name="OCRSMG" localSheetId="11">[86]Smg!$H$1:$H$968</definedName>
    <definedName name="OCRSMG" localSheetId="9">[86]Smg!$H$1:$H$968</definedName>
    <definedName name="OCRSMG" localSheetId="7">#REF!</definedName>
    <definedName name="OCRSMG" localSheetId="12">#REF!</definedName>
    <definedName name="OCRSMG" localSheetId="13">#REF!</definedName>
    <definedName name="OCRSMG">#REF!</definedName>
    <definedName name="OILTEST">'[18]HARGA SATUAN'!$B$19</definedName>
    <definedName name="ok" localSheetId="12">#REF!</definedName>
    <definedName name="ok" localSheetId="13">#REF!</definedName>
    <definedName name="ok">#REF!</definedName>
    <definedName name="okl" localSheetId="12">#REF!</definedName>
    <definedName name="okl">#REF!</definedName>
    <definedName name="okt" localSheetId="11">#REF!</definedName>
    <definedName name="okt" localSheetId="9">#REF!</definedName>
    <definedName name="okt">#REF!</definedName>
    <definedName name="okto" localSheetId="11">#REF!</definedName>
    <definedName name="okto" localSheetId="9">#REF!</definedName>
    <definedName name="okto">#REF!</definedName>
    <definedName name="oo" localSheetId="6">#REF!</definedName>
    <definedName name="oo" localSheetId="7">#REF!</definedName>
    <definedName name="oo" localSheetId="12">#REF!</definedName>
    <definedName name="oo">#REF!</definedName>
    <definedName name="OPERASI">#REF!</definedName>
    <definedName name="opgw" localSheetId="11" hidden="1">{#N/A,#N/A,FALSE,"M.31"}</definedName>
    <definedName name="opgw" localSheetId="9" hidden="1">{#N/A,#N/A,FALSE,"M.31"}</definedName>
    <definedName name="opgw" hidden="1">{#N/A,#N/A,FALSE,"M.31"}</definedName>
    <definedName name="opi" localSheetId="12">#REF!</definedName>
    <definedName name="opi" localSheetId="13">#REF!</definedName>
    <definedName name="opi">#REF!</definedName>
    <definedName name="Opr_Hari" localSheetId="12">#N/A</definedName>
    <definedName name="Opr_Hari" localSheetId="13">'[36]AHS - Personel'!$G$19</definedName>
    <definedName name="Opr_Hari">#N/A</definedName>
    <definedName name="opv">[126]Valuation!$I$53</definedName>
    <definedName name="ORA" localSheetId="11" hidden="1">{#N/A,#N/A,FALSE,"M.32"}</definedName>
    <definedName name="ORA" localSheetId="9" hidden="1">{#N/A,#N/A,FALSE,"M.32"}</definedName>
    <definedName name="ORA" hidden="1">{#N/A,#N/A,FALSE,"M.32"}</definedName>
    <definedName name="OUTGOING" localSheetId="11">[82]PARAMETER!$B$11:$B$1059</definedName>
    <definedName name="OUTGOING" localSheetId="9">[82]PARAMETER!$B$11:$B$1059</definedName>
    <definedName name="OUTGOING" localSheetId="12">#N/A</definedName>
    <definedName name="OUTGOING" localSheetId="13">[83]PARAMETER!$B$11:$B$1059</definedName>
    <definedName name="OUTGOING">#N/A</definedName>
    <definedName name="P" localSheetId="6">#REF!</definedName>
    <definedName name="p" localSheetId="11" hidden="1">{#N/A,#N/A,FALSE,"M.43"}</definedName>
    <definedName name="p" localSheetId="9" hidden="1">{#N/A,#N/A,FALSE,"M.43"}</definedName>
    <definedName name="P" localSheetId="7">#REF!</definedName>
    <definedName name="P" localSheetId="5">#REF!</definedName>
    <definedName name="P" localSheetId="12">#REF!</definedName>
    <definedName name="P">#REF!</definedName>
    <definedName name="Panah" localSheetId="6">#REF!</definedName>
    <definedName name="Panah" localSheetId="11">#REF!</definedName>
    <definedName name="Panah" localSheetId="9">#REF!</definedName>
    <definedName name="Panah" localSheetId="7">#REF!</definedName>
    <definedName name="Panah" localSheetId="12">#REF!</definedName>
    <definedName name="Panah">#REF!</definedName>
    <definedName name="parsialdis">'[18]HARGA SATUAN'!$B$23</definedName>
    <definedName name="PasPst" localSheetId="6" hidden="1">{#N/A,#N/A,FALSE,"M.33"}</definedName>
    <definedName name="PasPst" localSheetId="11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2" hidden="1">{#N/A,#N/A,FALSE,"M.33"}</definedName>
    <definedName name="PasPst" localSheetId="13" hidden="1">{#N/A,#N/A,FALSE,"M.33"}</definedName>
    <definedName name="PasPst" hidden="1">{#N/A,#N/A,FALSE,"M.33"}</definedName>
    <definedName name="pdi" localSheetId="11" hidden="1">[127]UshDeb00!#REF!</definedName>
    <definedName name="pdi" localSheetId="9" hidden="1">[127]UshDeb00!#REF!</definedName>
    <definedName name="pdi" hidden="1">[128]UshDeb00!#REF!</definedName>
    <definedName name="pdp" localSheetId="11" hidden="1">{#N/A,#N/A,FALSE,"M.31"}</definedName>
    <definedName name="pdp" localSheetId="9" hidden="1">{#N/A,#N/A,FALSE,"M.31"}</definedName>
    <definedName name="pdp" hidden="1">{#N/A,#N/A,FALSE,"M.31"}</definedName>
    <definedName name="PDPKons" localSheetId="6">#REF!</definedName>
    <definedName name="PDPKons" localSheetId="11">#REF!</definedName>
    <definedName name="PDPKons" localSheetId="9">#REF!</definedName>
    <definedName name="PDPKons" localSheetId="7">#REF!</definedName>
    <definedName name="PDPKons" localSheetId="5">#REF!</definedName>
    <definedName name="PDPKons" localSheetId="12">#REF!</definedName>
    <definedName name="PDPKons">#REF!</definedName>
    <definedName name="PDPMaterial" localSheetId="6">#REF!</definedName>
    <definedName name="PDPMaterial" localSheetId="11">#REF!</definedName>
    <definedName name="PDPMaterial" localSheetId="9">#REF!</definedName>
    <definedName name="PDPMaterial" localSheetId="7">#REF!</definedName>
    <definedName name="PDPMaterial" localSheetId="12">#REF!</definedName>
    <definedName name="PDPMaterial">#REF!</definedName>
    <definedName name="PDPPembDimuka" localSheetId="6">#REF!</definedName>
    <definedName name="PDPPembDimuka" localSheetId="11">#REF!</definedName>
    <definedName name="PDPPembDimuka" localSheetId="9">#REF!</definedName>
    <definedName name="PDPPembDimuka" localSheetId="7">#REF!</definedName>
    <definedName name="PDPPembDimuka" localSheetId="12">#REF!</definedName>
    <definedName name="PDPPembDimuka">#REF!</definedName>
    <definedName name="PDPT" localSheetId="11" hidden="1">{#N/A,#N/A,FALSE,"M.31"}</definedName>
    <definedName name="PDPT" localSheetId="9" hidden="1">{#N/A,#N/A,FALSE,"M.31"}</definedName>
    <definedName name="PDPT" hidden="1">{#N/A,#N/A,FALSE,"M.31"}</definedName>
    <definedName name="pe" localSheetId="11">[33]x!$B$100:$B$101</definedName>
    <definedName name="pe" localSheetId="9">[33]x!$B$100:$B$101</definedName>
    <definedName name="pe">[32]x!$B$100:$B$101</definedName>
    <definedName name="Pelumas" localSheetId="11" hidden="1">{#N/A,#N/A,FALSE,"M.31"}</definedName>
    <definedName name="Pelumas" localSheetId="9" hidden="1">{#N/A,#N/A,FALSE,"M.31"}</definedName>
    <definedName name="Pelumas" hidden="1">{#N/A,#N/A,FALSE,"M.31"}</definedName>
    <definedName name="PembelianiTRWI" localSheetId="11">'[46]PembelianiTL(12A1'!$B$1:$S$55</definedName>
    <definedName name="PembelianiTRWI" localSheetId="9">'[46]PembelianiTL(12A1'!$B$1:$S$55</definedName>
    <definedName name="PembelianiTRWI">'[48]PembelianiTL(12A1'!$B$1:$S$55</definedName>
    <definedName name="PembelianiTRWII" localSheetId="11">'[46]PembelianiTL(12A1'!$B$56:$S$110</definedName>
    <definedName name="PembelianiTRWII" localSheetId="9">'[46]PembelianiTL(12A1'!$B$56:$S$110</definedName>
    <definedName name="PembelianiTRWII">'[48]PembelianiTL(12A1'!$B$56:$S$110</definedName>
    <definedName name="PembelianiTRWIII" localSheetId="11">'[46]PembelianiTL(12A1'!$B$111:$S$165</definedName>
    <definedName name="PembelianiTRWIII" localSheetId="9">'[46]PembelianiTL(12A1'!$B$111:$S$165</definedName>
    <definedName name="PembelianiTRWIII">'[48]PembelianiTL(12A1'!$B$111:$S$165</definedName>
    <definedName name="PembelianiTRWIV" localSheetId="11">'[46]PembelianiTL(12A1'!$B$166:$S$220</definedName>
    <definedName name="PembelianiTRWIV" localSheetId="9">'[46]PembelianiTL(12A1'!$B$166:$S$220</definedName>
    <definedName name="PembelianiTRWIV">'[48]PembelianiTL(12A1'!$B$166:$S$220</definedName>
    <definedName name="pembiayaan" localSheetId="11">#REF!</definedName>
    <definedName name="pembiayaan" localSheetId="9">#REF!</definedName>
    <definedName name="pembiayaan">#REF!</definedName>
    <definedName name="PemeABSW" localSheetId="6">#REF!</definedName>
    <definedName name="PemeABSW" localSheetId="7">#REF!</definedName>
    <definedName name="PemeABSW" localSheetId="5">#REF!</definedName>
    <definedName name="PemeABSW" localSheetId="12">#REF!</definedName>
    <definedName name="PemeABSW">#REF!</definedName>
    <definedName name="pemel09" localSheetId="6">#REF!</definedName>
    <definedName name="pemel09" localSheetId="7">#REF!</definedName>
    <definedName name="pemel09" localSheetId="12">#REF!</definedName>
    <definedName name="pemel09">#REF!</definedName>
    <definedName name="PendaLuOp" localSheetId="11">'[46]PendaLuOp(13)'!$B$1:$G$58</definedName>
    <definedName name="PendaLuOp" localSheetId="9">'[46]PendaLuOp(13)'!$B$1:$G$58</definedName>
    <definedName name="PendaLuOp">'[47]PendaLuOp(13)'!$B$1:$G$58</definedName>
    <definedName name="PENDAOP" localSheetId="11" hidden="1">{#N/A,#N/A,FALSE,"M.32"}</definedName>
    <definedName name="PENDAOP" localSheetId="9" hidden="1">{#N/A,#N/A,FALSE,"M.32"}</definedName>
    <definedName name="PENDAOP" hidden="1">{#N/A,#N/A,FALSE,"M.32"}</definedName>
    <definedName name="PendOpLain" localSheetId="11">'[46]PendOpLain(11B)'!$B$1:$G$33</definedName>
    <definedName name="PendOpLain" localSheetId="9">'[46]PendOpLain(11B)'!$B$1:$G$33</definedName>
    <definedName name="PendOpLain">'[48]PendOpLain(11B)'!$B$1:$G$33</definedName>
    <definedName name="Pendukung" localSheetId="6" hidden="1">{#N/A,#N/A,FALSE,"M.41"}</definedName>
    <definedName name="Pendukung" localSheetId="11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2" hidden="1">{#N/A,#N/A,FALSE,"M.41"}</definedName>
    <definedName name="Pendukung" localSheetId="13" hidden="1">{#N/A,#N/A,FALSE,"M.41"}</definedName>
    <definedName name="Pendukung" hidden="1">{#N/A,#N/A,FALSE,"M.41"}</definedName>
    <definedName name="PenjTLTRWI" localSheetId="11">#REF!</definedName>
    <definedName name="PenjTLTRWI" localSheetId="9">#REF!</definedName>
    <definedName name="PenjTLTRWI">'[47]PenjTL(18)'!$B$1:$J$39</definedName>
    <definedName name="PenjTLTRWII" localSheetId="11">#REF!</definedName>
    <definedName name="PenjTLTRWII" localSheetId="9">#REF!</definedName>
    <definedName name="PenjTLTRWII">'[47]PenjTL(18)'!$B$41:$J$79</definedName>
    <definedName name="PenjTLTRWIII" localSheetId="11">#REF!</definedName>
    <definedName name="PenjTLTRWIII" localSheetId="9">#REF!</definedName>
    <definedName name="PenjTLTRWIII">'[47]PenjTL(18)'!$B$81:$J$119</definedName>
    <definedName name="PenjTLTRWIV" localSheetId="11">#REF!</definedName>
    <definedName name="PenjTLTRWIV" localSheetId="9">#REF!</definedName>
    <definedName name="PenjTLTRWIV">'[47]PenjTL(18)'!$B$121:$J$159</definedName>
    <definedName name="PENYULANG">[129]TABEL!$A$2:$A$81</definedName>
    <definedName name="period" localSheetId="6">#REF!</definedName>
    <definedName name="period" localSheetId="7">#REF!</definedName>
    <definedName name="period" localSheetId="5">#REF!</definedName>
    <definedName name="period" localSheetId="12">#REF!</definedName>
    <definedName name="period">#REF!</definedName>
    <definedName name="pict">KKO!#REF!</definedName>
    <definedName name="PILIH">#N/A</definedName>
    <definedName name="pinjaman">#REF!</definedName>
    <definedName name="PINOH">#N/A</definedName>
    <definedName name="PLG_DAYA__200KVA" localSheetId="6">#REF!</definedName>
    <definedName name="PLG_DAYA__200KVA" localSheetId="7">#REF!</definedName>
    <definedName name="PLG_DAYA__200KVA" localSheetId="12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 localSheetId="12">#REF!</definedName>
    <definedName name="PLG_DAYA_33_197KVA">#REF!</definedName>
    <definedName name="Plgg" localSheetId="11" hidden="1">{#N/A,#N/A,FALSE,"M.41"}</definedName>
    <definedName name="Plgg" localSheetId="9" hidden="1">{#N/A,#N/A,FALSE,"M.41"}</definedName>
    <definedName name="Plgg" hidden="1">{#N/A,#N/A,FALSE,"M.41"}</definedName>
    <definedName name="PLN">#N/A</definedName>
    <definedName name="PLTD_1" localSheetId="11" hidden="1">{#N/A,#N/A,FALSE,"M.33"}</definedName>
    <definedName name="PLTD_1" localSheetId="9" hidden="1">{#N/A,#N/A,FALSE,"M.33"}</definedName>
    <definedName name="PLTD_1" hidden="1">{#N/A,#N/A,FALSE,"M.33"}</definedName>
    <definedName name="pltmapln1">#REF!</definedName>
    <definedName name="pltmsla1">#REF!</definedName>
    <definedName name="pltuapln1">#REF!</definedName>
    <definedName name="pltuapln2">#REF!</definedName>
    <definedName name="pltuapln3">#REF!</definedName>
    <definedName name="pltuapln4">#REF!</definedName>
    <definedName name="pltuapln5">#REF!</definedName>
    <definedName name="pltusla5">#REF!</definedName>
    <definedName name="PMT">[110]PMT!$D$12:$D$55</definedName>
    <definedName name="pmt_150kV_1_p__40_Ka">'[18]HARGA SATUAN'!#REF!</definedName>
    <definedName name="pmt1p">'[18]HARGA SATUAN'!$B$2</definedName>
    <definedName name="pmt500dgcr">'[18]HARGA SATUAN'!$B$7</definedName>
    <definedName name="pmt500kv1">'[18]HARGA SATUAN'!$B$6</definedName>
    <definedName name="poi" localSheetId="6">[35]JAN09!#REF!</definedName>
    <definedName name="poi" localSheetId="5">[35]JAN09!#REF!</definedName>
    <definedName name="poi" localSheetId="12">[35]JAN09!#REF!</definedName>
    <definedName name="poi">[35]JAN09!#REF!</definedName>
    <definedName name="pokok_bunga" localSheetId="11">#REF!</definedName>
    <definedName name="pokok_bunga" localSheetId="9">#REF!</definedName>
    <definedName name="pokok_bunga">#REF!</definedName>
    <definedName name="poldo" localSheetId="11" hidden="1">{#N/A,#N/A,FALSE,"M.31"}</definedName>
    <definedName name="poldo" localSheetId="9" hidden="1">{#N/A,#N/A,FALSE,"M.31"}</definedName>
    <definedName name="poldo" hidden="1">{#N/A,#N/A,FALSE,"M.31"}</definedName>
    <definedName name="POPUI" localSheetId="5">#REF!</definedName>
    <definedName name="POPUI" localSheetId="12">#REF!</definedName>
    <definedName name="POPUI" localSheetId="13">#REF!</definedName>
    <definedName name="POPUI">#REF!</definedName>
    <definedName name="pos_anggaran">[103]data!$G$2:$G$54</definedName>
    <definedName name="Potensi215" localSheetId="6">#REF!</definedName>
    <definedName name="Potensi215" localSheetId="11">#REF!</definedName>
    <definedName name="Potensi215" localSheetId="9">#REF!</definedName>
    <definedName name="Potensi215" localSheetId="7">#REF!</definedName>
    <definedName name="Potensi215" localSheetId="5">#REF!</definedName>
    <definedName name="Potensi215" localSheetId="12">#REF!</definedName>
    <definedName name="Potensi215">#REF!</definedName>
    <definedName name="PP" localSheetId="6">#REF!</definedName>
    <definedName name="PP" localSheetId="7">#REF!</definedName>
    <definedName name="PP" localSheetId="12">#REF!</definedName>
    <definedName name="PP">#REF!</definedName>
    <definedName name="PR">#REF!</definedName>
    <definedName name="print" localSheetId="6">#REF!</definedName>
    <definedName name="print" localSheetId="7">#REF!</definedName>
    <definedName name="print" localSheetId="12">#REF!</definedName>
    <definedName name="print">#REF!</definedName>
    <definedName name="PRINT_AR01" localSheetId="6">[67]Sheet5!#REF!</definedName>
    <definedName name="PRINT_AR01" localSheetId="7">[67]Sheet5!#REF!</definedName>
    <definedName name="PRINT_AR01" localSheetId="12">[67]Sheet5!#REF!</definedName>
    <definedName name="PRINT_AR01">[67]Sheet5!#REF!</definedName>
    <definedName name="_xlnm.Print_Area" localSheetId="11">'GBR Estetika'!$A$2:$AD$56</definedName>
    <definedName name="_xlnm.Print_Area" localSheetId="9">'GBR Standart'!$A$2:$AD$56</definedName>
    <definedName name="_xlnm.Print_Area" localSheetId="0">'HARGA SATUAN'!$A$1:$E$1581</definedName>
    <definedName name="_xlnm.Print_Area" localSheetId="7">KKF!$A$1:$T$39</definedName>
    <definedName name="_xlnm.Print_Area" localSheetId="5">KKO!$A$2:$Q$9</definedName>
    <definedName name="_xlnm.Print_Area" localSheetId="12">PETA!$A$1:$AF$67</definedName>
    <definedName name="_xlnm.Print_Area" localSheetId="10">'RAB Estetika'!$A$1:$K$177</definedName>
    <definedName name="_xlnm.Print_Area" localSheetId="8">'RAB Standart'!$A$1:$K$190</definedName>
    <definedName name="_xlnm.Print_Area" localSheetId="1">'REKAP MATERIAL'!$A$1:$H$41</definedName>
    <definedName name="_xlnm.Print_Area" localSheetId="3">'REKAP MDU'!$A$1:$K$182</definedName>
    <definedName name="_xlnm.Print_Area" localSheetId="2">'REKAP TIANG'!$A$1:$K$52</definedName>
    <definedName name="_xlnm.Print_Area" localSheetId="13">SLD!$A$1:$AE$69</definedName>
    <definedName name="_xlnm.Print_Area">#REF!</definedName>
    <definedName name="PRINT_AREA_MI" localSheetId="6">#REF!</definedName>
    <definedName name="Print_Area_MI" localSheetId="11">#REF!</definedName>
    <definedName name="Print_Area_MI" localSheetId="9">#REF!</definedName>
    <definedName name="PRINT_AREA_MI" localSheetId="7">#REF!</definedName>
    <definedName name="PRINT_AREA_MI" localSheetId="12">#REF!</definedName>
    <definedName name="PRINT_AREA_MI">#REF!</definedName>
    <definedName name="Print_Area_MI_43">"$#REF!.$A$1:$M$68"</definedName>
    <definedName name="Print_Area_MI_44">"$#REF!.$A$1:$M$68"</definedName>
    <definedName name="Print_Area_MI_45">"$#REF!.$A$1:$M$68"</definedName>
    <definedName name="Print_Area_MI_46">"$#REF!.$A$1:$M$68"</definedName>
    <definedName name="Print_Area_MI_47">"$#REF!.$A$1:$M$68"</definedName>
    <definedName name="Print_Area_MI_49">"$#REF!.$A$1:$M$68"</definedName>
    <definedName name="Print_Area_MI_50">"$#REF!.$A$1:$M$68"</definedName>
    <definedName name="Print_area1" localSheetId="6">#REF!</definedName>
    <definedName name="Print_area1" localSheetId="11">#REF!</definedName>
    <definedName name="Print_area1" localSheetId="9">#REF!</definedName>
    <definedName name="Print_area1" localSheetId="7">#REF!</definedName>
    <definedName name="Print_area1" localSheetId="12">#REF!</definedName>
    <definedName name="Print_area1">#REF!</definedName>
    <definedName name="PRINT_TITLE" localSheetId="6">#REF!</definedName>
    <definedName name="PRINT_TITLE" localSheetId="7">#REF!</definedName>
    <definedName name="PRINT_TITLE" localSheetId="12">#REF!</definedName>
    <definedName name="PRINT_TITLE">#REF!</definedName>
    <definedName name="_xlnm.Print_Titles" localSheetId="11">#REF!</definedName>
    <definedName name="_xlnm.Print_Titles" localSheetId="9">#REF!</definedName>
    <definedName name="_xlnm.Print_Titles" localSheetId="0">'HARGA SATUAN'!#REF!</definedName>
    <definedName name="_xlnm.Print_Titles" localSheetId="7">#REF!</definedName>
    <definedName name="_xlnm.Print_Titles" localSheetId="12">#REF!</definedName>
    <definedName name="_xlnm.Print_Titles" localSheetId="10">'RAB Estetika'!$1:$13</definedName>
    <definedName name="_xlnm.Print_Titles" localSheetId="8">'RAB Standart'!$1:$13</definedName>
    <definedName name="_xlnm.Print_Titles" localSheetId="1">'REKAP MATERIAL'!$1:$9</definedName>
    <definedName name="_xlnm.Print_Titles" localSheetId="3">'REKAP MDU'!$1:$13</definedName>
    <definedName name="_xlnm.Print_Titles" localSheetId="2">'REKAP TIANG'!$1:$13</definedName>
    <definedName name="_xlnm.Print_Titles" localSheetId="13">#REF!</definedName>
    <definedName name="_xlnm.Print_Titles">#REF!</definedName>
    <definedName name="PRINT_TITLES_MI" localSheetId="6">#REF!</definedName>
    <definedName name="Print_Titles_MI" localSheetId="11">#REF!</definedName>
    <definedName name="Print_Titles_MI" localSheetId="9">#REF!</definedName>
    <definedName name="PRINT_TITLES_MI" localSheetId="7">#REF!</definedName>
    <definedName name="PRINT_TITLES_MI" localSheetId="12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 localSheetId="12">#REF!</definedName>
    <definedName name="PRINT_TITLES_MI_19">#REF!</definedName>
    <definedName name="PRINT2" localSheetId="6">[67]Sheet5!#REF!</definedName>
    <definedName name="PRINT2" localSheetId="7">[67]Sheet5!#REF!</definedName>
    <definedName name="PRINT2" localSheetId="12">[67]Sheet5!#REF!</definedName>
    <definedName name="PRINT2">[67]Sheet5!#REF!</definedName>
    <definedName name="prk">[130]PRK!#REF!</definedName>
    <definedName name="ProduksiTRWI" localSheetId="11">'[46]ProduksiTL(12B2)'!$B$1:$W$38</definedName>
    <definedName name="ProduksiTRWI" localSheetId="9">'[46]ProduksiTL(12B2)'!$B$1:$W$38</definedName>
    <definedName name="ProduksiTRWI">'[48]ProduksiTL(12B2)'!$B$1:$W$38</definedName>
    <definedName name="ProduksiTRWII" localSheetId="11">'[46]ProduksiTL(12B2)'!$B$41:$W$78</definedName>
    <definedName name="ProduksiTRWII" localSheetId="9">'[46]ProduksiTL(12B2)'!$B$41:$W$78</definedName>
    <definedName name="ProduksiTRWII">'[48]ProduksiTL(12B2)'!$B$41:$W$78</definedName>
    <definedName name="ProduksiTRWIII" localSheetId="11">'[46]ProduksiTL(12B2)'!$B$81:$W$118</definedName>
    <definedName name="ProduksiTRWIII" localSheetId="9">'[46]ProduksiTL(12B2)'!$B$81:$W$118</definedName>
    <definedName name="ProduksiTRWIII">'[48]ProduksiTL(12B2)'!$B$81:$W$118</definedName>
    <definedName name="ProduksiTRWIV" localSheetId="11">'[46]ProduksiTL(12B2)'!$B$121:$W$158</definedName>
    <definedName name="ProduksiTRWIV" localSheetId="9">'[46]ProduksiTL(12B2)'!$B$121:$W$158</definedName>
    <definedName name="ProduksiTRWIV">'[48]ProduksiTL(12B2)'!$B$121:$W$158</definedName>
    <definedName name="ProgGISBln" localSheetId="12">#N/A</definedName>
    <definedName name="ProgGISBln" localSheetId="13">'[36]AHS - Personel'!$F$11</definedName>
    <definedName name="ProgGISBln">#N/A</definedName>
    <definedName name="ProgGISHari" localSheetId="12">#N/A</definedName>
    <definedName name="ProgGISHari" localSheetId="13">'[36]AHS - Personel'!$G$11</definedName>
    <definedName name="ProgGISHari">#N/A</definedName>
    <definedName name="PROKK" localSheetId="11" hidden="1">{#N/A,#N/A,FALSE,"M.42"}</definedName>
    <definedName name="PROKK" localSheetId="9" hidden="1">{#N/A,#N/A,FALSE,"M.42"}</definedName>
    <definedName name="PROKK" hidden="1">{#N/A,#N/A,FALSE,"M.42"}</definedName>
    <definedName name="PROYEK" localSheetId="6">#REF!</definedName>
    <definedName name="PROYEK" localSheetId="11">#REF!</definedName>
    <definedName name="PROYEK" localSheetId="9">#REF!</definedName>
    <definedName name="PROYEK" localSheetId="7">#REF!</definedName>
    <definedName name="PROYEK" localSheetId="5">#REF!</definedName>
    <definedName name="PROYEK" localSheetId="12">#REF!</definedName>
    <definedName name="PROYEK">#REF!</definedName>
    <definedName name="PSRpst" localSheetId="6" hidden="1">{#N/A,#N/A,FALSE,"M.31"}</definedName>
    <definedName name="PSRpst" localSheetId="11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2" hidden="1">{#N/A,#N/A,FALSE,"M.31"}</definedName>
    <definedName name="PSRpst" localSheetId="13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 localSheetId="12">#REF!</definedName>
    <definedName name="PT_PLN_PERSERO">#REF!</definedName>
    <definedName name="pt150kv">'[18]HARGA SATUAN'!$B$28</definedName>
    <definedName name="PTKU" localSheetId="6">#REF!</definedName>
    <definedName name="PTKU" localSheetId="11">#REF!</definedName>
    <definedName name="PTKU" localSheetId="9">#REF!</definedName>
    <definedName name="PTKU" localSheetId="7">#REF!</definedName>
    <definedName name="PTKU" localSheetId="12">#REF!</definedName>
    <definedName name="PTKU">#REF!</definedName>
    <definedName name="PUIUU" localSheetId="12">#REF!</definedName>
    <definedName name="PUIUU">#REF!</definedName>
    <definedName name="PUR" localSheetId="6">[131]JURNAL!#REF!</definedName>
    <definedName name="pur" localSheetId="11" hidden="1">{#N/A,#N/A,FALSE,"M.34"}</definedName>
    <definedName name="pur" localSheetId="9" hidden="1">{#N/A,#N/A,FALSE,"M.34"}</definedName>
    <definedName name="PUR" localSheetId="7">[131]JURNAL!#REF!</definedName>
    <definedName name="PUR" localSheetId="12">[131]JURNAL!#REF!</definedName>
    <definedName name="PUR">[131]JURNAL!#REF!</definedName>
    <definedName name="PUTUSSIBAU">#N/A</definedName>
    <definedName name="PWI" localSheetId="6">#REF!</definedName>
    <definedName name="PWI" localSheetId="7">#REF!</definedName>
    <definedName name="PWI" localSheetId="5">#REF!</definedName>
    <definedName name="PWI" localSheetId="12">#REF!</definedName>
    <definedName name="PWI">#REF!</definedName>
    <definedName name="q" localSheetId="6">#REF!</definedName>
    <definedName name="Q" localSheetId="11">#REF!</definedName>
    <definedName name="Q" localSheetId="9">#REF!</definedName>
    <definedName name="q" localSheetId="7">#REF!</definedName>
    <definedName name="q" localSheetId="12">#REF!</definedName>
    <definedName name="q">#REF!</definedName>
    <definedName name="qCilacap">#REF!</definedName>
    <definedName name="qPurwokerto">#REF!</definedName>
    <definedName name="qqq" localSheetId="11" hidden="1">{#N/A,#N/A,FALSE,"M.42"}</definedName>
    <definedName name="qqq" localSheetId="9" hidden="1">{#N/A,#N/A,FALSE,"M.42"}</definedName>
    <definedName name="qqq" hidden="1">{#N/A,#N/A,FALSE,"M.42"}</definedName>
    <definedName name="QQQQQ" localSheetId="11" hidden="1">{#N/A,#N/A,FALSE,"M.32"}</definedName>
    <definedName name="QQQQQ" localSheetId="9" hidden="1">{#N/A,#N/A,FALSE,"M.32"}</definedName>
    <definedName name="QQQQQ" hidden="1">{#N/A,#N/A,FALSE,"M.32"}</definedName>
    <definedName name="QRYTRY" localSheetId="6">#REF!</definedName>
    <definedName name="QRYTRY" localSheetId="11">#REF!</definedName>
    <definedName name="QRYTRY" localSheetId="9">#REF!</definedName>
    <definedName name="QRYTRY" localSheetId="7">#REF!</definedName>
    <definedName name="QRYTRY" localSheetId="12">#REF!</definedName>
    <definedName name="QRYTRY">#REF!</definedName>
    <definedName name="qSalatiga">#REF!</definedName>
    <definedName name="qSurakarta">#REF!</definedName>
    <definedName name="Query2">#REF!</definedName>
    <definedName name="qw" localSheetId="6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2" hidden="1">{#N/A,#N/A,FALSE,"M.32"}</definedName>
    <definedName name="qw" localSheetId="13" hidden="1">{#N/A,#N/A,FALSE,"M.32"}</definedName>
    <definedName name="qw" hidden="1">{#N/A,#N/A,FALSE,"M.32"}</definedName>
    <definedName name="qwer" localSheetId="11" hidden="1">{#N/A,#N/A,FALSE,"M.41"}</definedName>
    <definedName name="qwer" localSheetId="9" hidden="1">{#N/A,#N/A,FALSE,"M.41"}</definedName>
    <definedName name="qwer" hidden="1">{#N/A,#N/A,FALSE,"M.41"}</definedName>
    <definedName name="qYogyakarta">#REF!</definedName>
    <definedName name="R20000000">#REF!</definedName>
    <definedName name="RA1.AU43_OS\015">#N/A</definedName>
    <definedName name="RA1.AU44_OS\015">#N/A</definedName>
    <definedName name="RA131.AU177_AGP">#N/A</definedName>
    <definedName name="RA134.AU177_AGP">#N/A</definedName>
    <definedName name="RA134.AU181_AGP">#N/A</definedName>
    <definedName name="RA180.AU222_AGP">#N/A</definedName>
    <definedName name="RA184.AU227_AGP">#N/A</definedName>
    <definedName name="RA44.AU86_AGP">#N/A</definedName>
    <definedName name="RA45.AU88_AGP">#N/A</definedName>
    <definedName name="RA87.AU129_AGP">#N/A</definedName>
    <definedName name="RA89.AU132_AGP">#N/A</definedName>
    <definedName name="RAB" localSheetId="6">#REF!</definedName>
    <definedName name="RAB" localSheetId="7">#REF!</definedName>
    <definedName name="RAB" localSheetId="5">#REF!</definedName>
    <definedName name="RAB" localSheetId="12">#REF!</definedName>
    <definedName name="RAB">#REF!</definedName>
    <definedName name="rafi" localSheetId="6">[35]JAN09!#REF!</definedName>
    <definedName name="rafi" localSheetId="11">[35]JAN09!#REF!</definedName>
    <definedName name="rafi" localSheetId="9">[35]JAN09!#REF!</definedName>
    <definedName name="rafi" localSheetId="7">[35]JAN09!#REF!</definedName>
    <definedName name="rafi" localSheetId="5">[35]JAN09!#REF!</definedName>
    <definedName name="rafi" localSheetId="12">[35]JAN09!#REF!</definedName>
    <definedName name="rafi">[35]JAN09!#REF!</definedName>
    <definedName name="raja" localSheetId="6">[35]JAN09!#REF!</definedName>
    <definedName name="raja" localSheetId="11">[35]JAN09!#REF!</definedName>
    <definedName name="raja" localSheetId="9">[35]JAN09!#REF!</definedName>
    <definedName name="raja" localSheetId="7">[35]JAN09!#REF!</definedName>
    <definedName name="raja" localSheetId="12">[35]JAN09!#REF!</definedName>
    <definedName name="raja">[35]JAN09!#REF!</definedName>
    <definedName name="Raker">'[132]W-NAD'!#REF!</definedName>
    <definedName name="RANGE" localSheetId="6">#REF!</definedName>
    <definedName name="RANGE" localSheetId="11">#REF!</definedName>
    <definedName name="RANGE" localSheetId="9">#REF!</definedName>
    <definedName name="RANGE" localSheetId="7">#REF!</definedName>
    <definedName name="RANGE" localSheetId="5">#REF!</definedName>
    <definedName name="RANGE" localSheetId="12">#REF!</definedName>
    <definedName name="RANGE">#REF!</definedName>
    <definedName name="RAO" localSheetId="6">#REF!</definedName>
    <definedName name="RAO" localSheetId="11">#REF!</definedName>
    <definedName name="RAO" localSheetId="9">#REF!</definedName>
    <definedName name="RAO" localSheetId="7">#REF!</definedName>
    <definedName name="RAO" localSheetId="12">#REF!</definedName>
    <definedName name="RAO">#REF!</definedName>
    <definedName name="Rate_of_absorption_CJ_C2A_options">OFFSET('[38]Central Overhead Allocation'!$C$281,0,0,COUNTA('[38]Central Overhead Allocation'!$C$281:$C$297),3)</definedName>
    <definedName name="Rate_of_absorption_EJ_C2A_options">OFFSET('[38]Central Overhead Allocation'!$C$183,0,0,COUNTA('[38]Central Overhead Allocation'!$C$183:$C$199),7)</definedName>
    <definedName name="Rate_of_absorption_JKT_C2A_options">OFFSET('[38]Central Overhead Allocation'!$C$330,0,0,COUNTA('[38]Central Overhead Allocation'!$C$330:$C$346),4)</definedName>
    <definedName name="Rate_of_absorption_Region_options">OFFSET('[38]Central Overhead Allocation'!$C$53,0,0,COUNTA('[38]Central Overhead Allocation'!$C$53:$C$69),8)</definedName>
    <definedName name="Rate_of_Absorption_WJ_A2IS_Options" localSheetId="6">OFFSET('[38]Regional Overhead Allocation_WJ'!#REF!,0,0,COUNTA('[38]Regional Overhead Allocation_WJ'!#REF!),35)</definedName>
    <definedName name="Rate_of_Absorption_WJ_A2IS_Options" localSheetId="7">OFFSET('[38]Regional Overhead Allocation_WJ'!#REF!,0,0,COUNTA('[38]Regional Overhead Allocation_WJ'!#REF!),35)</definedName>
    <definedName name="Rate_of_Absorption_WJ_A2IS_Options" localSheetId="5">OFFSET('[38]Regional Overhead Allocation_WJ'!#REF!,0,0,COUNTA('[38]Regional Overhead Allocation_WJ'!#REF!),35)</definedName>
    <definedName name="Rate_of_Absorption_WJ_A2IS_Options" localSheetId="12">OFFSET('[38]Regional Overhead Allocation_WJ'!#REF!,0,0,COUNTA('[38]Regional Overhead Allocation_WJ'!#REF!),35)</definedName>
    <definedName name="Rate_of_Absorption_WJ_A2IS_Options" localSheetId="13">OFFSET('[38]Regional Overhead Allocation_WJ'!#REF!,0,0,COUNTA('[38]Regional Overhead Allocation_WJ'!#REF!),35)</definedName>
    <definedName name="Rate_of_Absorption_WJ_A2IS_Options">OFFSET('[38]Regional Overhead Allocation_WJ'!#REF!,0,0,COUNTA('[38]Regional Overhead Allocation_WJ'!#REF!),35)</definedName>
    <definedName name="Rate_of_absorption_WJ_C2A_options">OFFSET('[38]Central Overhead Allocation'!$C$232,0,0,COUNTA('[38]Central Overhead Allocation'!$C$232:$C$248),14)</definedName>
    <definedName name="Rate_of_absorption_WS_C2A_Options">OFFSET('[38]Central Overhead Allocation'!$C$134,0,0,COUNTA('[38]Central Overhead Allocation'!$C$134:$C$150),3)</definedName>
    <definedName name="rcps" localSheetId="6">[35]JAN09!#REF!</definedName>
    <definedName name="rcps" localSheetId="5">[35]JAN09!#REF!</definedName>
    <definedName name="rcps" localSheetId="12">[35]JAN09!#REF!</definedName>
    <definedName name="rcps" localSheetId="13">[35]JAN09!#REF!</definedName>
    <definedName name="rcps">[35]JAN09!#REF!</definedName>
    <definedName name="re" localSheetId="6" hidden="1">{#N/A,#N/A,FALSE,"M.42"}</definedName>
    <definedName name="RE" localSheetId="11" hidden="1">{#N/A,#N/A,FALSE,"M.01"}</definedName>
    <definedName name="RE" localSheetId="9" hidden="1">{#N/A,#N/A,FALSE,"M.01"}</definedName>
    <definedName name="re" localSheetId="7" hidden="1">{#N/A,#N/A,FALSE,"M.42"}</definedName>
    <definedName name="re" localSheetId="5" hidden="1">{#N/A,#N/A,FALSE,"M.42"}</definedName>
    <definedName name="re" localSheetId="12" hidden="1">{#N/A,#N/A,FALSE,"M.42"}</definedName>
    <definedName name="re" localSheetId="13" hidden="1">{#N/A,#N/A,FALSE,"M.42"}</definedName>
    <definedName name="re" hidden="1">{#N/A,#N/A,FALSE,"M.42"}</definedName>
    <definedName name="realisasi_table">#REF!</definedName>
    <definedName name="REC" localSheetId="11">'[133]entry REC  trip'!$C$11:$C$226</definedName>
    <definedName name="REC" localSheetId="9">'[133]entry REC  trip'!$C$11:$C$226</definedName>
    <definedName name="REC" localSheetId="12">'[131]BB PUSAT'!$A:$C</definedName>
    <definedName name="REC" localSheetId="13">'[131]BB PUSAT'!$A$1:$C$65536</definedName>
    <definedName name="REC">'[131]BB PUSAT'!$A$1:$C$65536</definedName>
    <definedName name="Recloser">[52]bantu_rec!$A$4:$A$63</definedName>
    <definedName name="Rectifier80">'[18]HARGA SATUAN'!$B$14</definedName>
    <definedName name="Regions">OFFSET('[38]Working Page'!$B$8,0,0,COUNTA('[38]Working Page'!$B$8:$B$20),1)</definedName>
    <definedName name="REH" localSheetId="11" hidden="1">{#N/A,#N/A,FALSE,"M.01";#N/A,#N/A,FALSE,"M.01"}</definedName>
    <definedName name="REH" localSheetId="9" hidden="1">{#N/A,#N/A,FALSE,"M.01";#N/A,#N/A,FALSE,"M.01"}</definedName>
    <definedName name="REH" hidden="1">{#N/A,#N/A,FALSE,"M.01";#N/A,#N/A,FALSE,"M.01"}</definedName>
    <definedName name="ReinTUL2" localSheetId="11" hidden="1">{#N/A,#N/A,FALSE,"M.42"}</definedName>
    <definedName name="ReinTUL2" localSheetId="9" hidden="1">{#N/A,#N/A,FALSE,"M.42"}</definedName>
    <definedName name="ReinTUL2" hidden="1">{#N/A,#N/A,FALSE,"M.42"}</definedName>
    <definedName name="REK">#REF!</definedName>
    <definedName name="REKAP" localSheetId="6">#REF!</definedName>
    <definedName name="REKAP" localSheetId="11">#REF!</definedName>
    <definedName name="REKAP" localSheetId="9">#REF!</definedName>
    <definedName name="REKAP" localSheetId="7">#REF!</definedName>
    <definedName name="REKAP" localSheetId="5">#REF!</definedName>
    <definedName name="REKAP" localSheetId="12">#REF!</definedName>
    <definedName name="REKAP">#REF!</definedName>
    <definedName name="REKAPHU" localSheetId="11" hidden="1">{#N/A,#N/A,FALSE,"M.02"}</definedName>
    <definedName name="REKAPHU" localSheetId="9" hidden="1">{#N/A,#N/A,FALSE,"M.02"}</definedName>
    <definedName name="REKAPHU" hidden="1">{#N/A,#N/A,FALSE,"M.02"}</definedName>
    <definedName name="REKTRWS3">#REF!</definedName>
    <definedName name="REKTRWS4">#REF!</definedName>
    <definedName name="RELE" localSheetId="11">[82]MENU!$J$17:$J$24</definedName>
    <definedName name="RELE" localSheetId="9">[82]MENU!$J$17:$J$24</definedName>
    <definedName name="RELE" localSheetId="12">#N/A</definedName>
    <definedName name="RELE" localSheetId="13">[83]MENU!$J$17:$J$24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 localSheetId="12">#REF!</definedName>
    <definedName name="rencana">#REF!</definedName>
    <definedName name="RES" localSheetId="11" hidden="1">{"'Juli'!$A$1:$J$57","'Juli'!$A$24:$J$57"}</definedName>
    <definedName name="RES" localSheetId="9" hidden="1">{"'Juli'!$A$1:$J$57","'Juli'!$A$24:$J$57"}</definedName>
    <definedName name="RES" hidden="1">{"'Juli'!$A$1:$J$57","'Juli'!$A$24:$J$57"}</definedName>
    <definedName name="resagging" localSheetId="6">#REF!</definedName>
    <definedName name="resagging" localSheetId="7">#REF!</definedName>
    <definedName name="resagging" localSheetId="12">#REF!</definedName>
    <definedName name="resagging">#REF!</definedName>
    <definedName name="ResetDataOption_Click">#N/A</definedName>
    <definedName name="resume" localSheetId="11">#REF!</definedName>
    <definedName name="resume" localSheetId="9">#REF!</definedName>
    <definedName name="resume">#REF!</definedName>
    <definedName name="revenues" localSheetId="11">#REF!</definedName>
    <definedName name="revenues" localSheetId="9">#REF!</definedName>
    <definedName name="revenues">#REF!</definedName>
    <definedName name="revenues_nontax" localSheetId="11">#REF!</definedName>
    <definedName name="revenues_nontax" localSheetId="9">#REF!</definedName>
    <definedName name="revenues_nontax">#REF!</definedName>
    <definedName name="revenues_tax">#REF!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 localSheetId="12">#REF!</definedName>
    <definedName name="RingkasanPokok">#REF!</definedName>
    <definedName name="ripel">'[18]HARGA SATUAN'!$B$43</definedName>
    <definedName name="RKP.32" localSheetId="11" hidden="1">{#N/A,#N/A,FALSE,"M.32"}</definedName>
    <definedName name="RKP.32" localSheetId="9" hidden="1">{#N/A,#N/A,FALSE,"M.32"}</definedName>
    <definedName name="RKP.32" hidden="1">{#N/A,#N/A,FALSE,"M.32"}</definedName>
    <definedName name="RMS" localSheetId="11" hidden="1">{#N/A,#N/A,FALSE,"M.42"}</definedName>
    <definedName name="RMS" localSheetId="9" hidden="1">{#N/A,#N/A,FALSE,"M.42"}</definedName>
    <definedName name="RMS" hidden="1">{#N/A,#N/A,FALSE,"M.42"}</definedName>
    <definedName name="ROK" localSheetId="6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2" hidden="1">{#N/A,#N/A,FALSE,"M.31"}</definedName>
    <definedName name="ROK" localSheetId="13" hidden="1">{#N/A,#N/A,FALSE,"M.31"}</definedName>
    <definedName name="ROK" hidden="1">{#N/A,#N/A,FALSE,"M.31"}</definedName>
    <definedName name="ropa" localSheetId="11" hidden="1">{#N/A,#N/A,FALSE,"M.34"}</definedName>
    <definedName name="ropa" localSheetId="9" hidden="1">{#N/A,#N/A,FALSE,"M.34"}</definedName>
    <definedName name="ropa" hidden="1">{#N/A,#N/A,FALSE,"M.34"}</definedName>
    <definedName name="ROW" localSheetId="6">#REF!</definedName>
    <definedName name="ROW" localSheetId="11">#REF!</definedName>
    <definedName name="ROW" localSheetId="9">#REF!</definedName>
    <definedName name="ROW" localSheetId="7">#REF!</definedName>
    <definedName name="ROW" localSheetId="5">#REF!</definedName>
    <definedName name="ROW" localSheetId="12">#REF!</definedName>
    <definedName name="ROW">#REF!</definedName>
    <definedName name="rr" localSheetId="6">#REF!</definedName>
    <definedName name="rr" localSheetId="11">#REF!</definedName>
    <definedName name="rr" localSheetId="9">#REF!</definedName>
    <definedName name="rr" localSheetId="7">#REF!</definedName>
    <definedName name="rr" localSheetId="12">#REF!</definedName>
    <definedName name="rr">#REF!</definedName>
    <definedName name="rrr" localSheetId="11" hidden="1">'[134]Sudah Berjalan'!#REF!</definedName>
    <definedName name="rrr" localSheetId="9" hidden="1">'[134]Sudah Berjalan'!#REF!</definedName>
    <definedName name="rrr" hidden="1">'[135]Sudah Berjalan'!#REF!</definedName>
    <definedName name="rt" localSheetId="6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2" hidden="1">{#N/A,#N/A,FALSE,"M.43"}</definedName>
    <definedName name="rt" localSheetId="13" hidden="1">{#N/A,#N/A,FALSE,"M.43"}</definedName>
    <definedName name="rt" hidden="1">{#N/A,#N/A,FALSE,"M.43"}</definedName>
    <definedName name="RT3KIT">#N/A</definedName>
    <definedName name="rtn">'[18]HARGA SATUAN'!$B$44</definedName>
    <definedName name="RTYHRTY" localSheetId="6">#REF!</definedName>
    <definedName name="RTYHRTY" localSheetId="11">#REF!</definedName>
    <definedName name="RTYHRTY" localSheetId="9">#REF!</definedName>
    <definedName name="RTYHRTY" localSheetId="7">#REF!</definedName>
    <definedName name="RTYHRTY" localSheetId="12">#REF!</definedName>
    <definedName name="RTYHRTY">#REF!</definedName>
    <definedName name="rtyu" localSheetId="6">[136]JAN07!#REF!</definedName>
    <definedName name="rtyu" localSheetId="7">[136]JAN07!#REF!</definedName>
    <definedName name="rtyu" localSheetId="12">[137]JAN07!#REF!</definedName>
    <definedName name="rtyu">[137]JAN07!#REF!</definedName>
    <definedName name="RUMUS">#N/A</definedName>
    <definedName name="rutin" localSheetId="11" hidden="1">{#N/A,#N/A,FALSE,"M.33"}</definedName>
    <definedName name="rutin" localSheetId="9" hidden="1">{#N/A,#N/A,FALSE,"M.33"}</definedName>
    <definedName name="rutin" hidden="1">{#N/A,#N/A,FALSE,"M.33"}</definedName>
    <definedName name="RYSER">#REF!</definedName>
    <definedName name="s" localSheetId="11" hidden="1">{#N/A,#N/A,FALSE,"M.43"}</definedName>
    <definedName name="s" localSheetId="9" hidden="1">{#N/A,#N/A,FALSE,"M.43"}</definedName>
    <definedName name="S" localSheetId="7">{#N/A,#N/A,FALSE,"M.31"}</definedName>
    <definedName name="S" localSheetId="12">#REF!</definedName>
    <definedName name="S" localSheetId="13">#REF!</definedName>
    <definedName name="S">#REF!</definedName>
    <definedName name="S1___5" localSheetId="6">#REF!</definedName>
    <definedName name="S1___5" localSheetId="11">#REF!</definedName>
    <definedName name="S1___5" localSheetId="9">#REF!</definedName>
    <definedName name="S1___5" localSheetId="7">#REF!</definedName>
    <definedName name="S1___5" localSheetId="12">#REF!</definedName>
    <definedName name="S1___5">#REF!</definedName>
    <definedName name="sa" localSheetId="6" hidden="1">{#N/A,#N/A,FALSE,"M.31"}</definedName>
    <definedName name="SA" localSheetId="11" hidden="1">{#N/A,#N/A,FALSE,"M.43"}</definedName>
    <definedName name="SA" localSheetId="9" hidden="1">{#N/A,#N/A,FALSE,"M.43"}</definedName>
    <definedName name="sa" localSheetId="7" hidden="1">{#N/A,#N/A,FALSE,"M.31"}</definedName>
    <definedName name="sa" localSheetId="5" hidden="1">{#N/A,#N/A,FALSE,"M.31"}</definedName>
    <definedName name="sa" localSheetId="12" hidden="1">{#N/A,#N/A,FALSE,"M.31"}</definedName>
    <definedName name="sa" localSheetId="13" hidden="1">{#N/A,#N/A,FALSE,"M.31"}</definedName>
    <definedName name="sa" hidden="1">{#N/A,#N/A,FALSE,"M.31"}</definedName>
    <definedName name="sad" localSheetId="11" hidden="1">{#N/A,#N/A,FALSE,"M.34"}</definedName>
    <definedName name="sad" localSheetId="9" hidden="1">{#N/A,#N/A,FALSE,"M.34"}</definedName>
    <definedName name="sad" hidden="1">{#N/A,#N/A,FALSE,"M.34"}</definedName>
    <definedName name="salah" localSheetId="6">#REF!</definedName>
    <definedName name="salah" localSheetId="7">#REF!</definedName>
    <definedName name="salah" localSheetId="5">#REF!</definedName>
    <definedName name="salah" localSheetId="12">#REF!</definedName>
    <definedName name="salah">#REF!</definedName>
    <definedName name="Salary">[38]Salary!$D$7:$AJ$38</definedName>
    <definedName name="SALATIGA" localSheetId="6">#REF!</definedName>
    <definedName name="SALATIGA" localSheetId="11">#REF!</definedName>
    <definedName name="SALATIGA" localSheetId="9">#REF!</definedName>
    <definedName name="SALATIGA" localSheetId="7">#REF!</definedName>
    <definedName name="SALATIGA" localSheetId="12">#REF!</definedName>
    <definedName name="SALATIGA">#REF!</definedName>
    <definedName name="SALVAGE" comment="RINGAN">[138]PICKUP!$D$12</definedName>
    <definedName name="SAMBAS">#N/A</definedName>
    <definedName name="SANGGAU">#N/A</definedName>
    <definedName name="SAPBEXwbID" hidden="1">"41NCAAE5PJZ8D7N0HEXL0B90R"</definedName>
    <definedName name="SARPOKPLG" localSheetId="11" hidden="1">{#N/A,#N/A,FALSE,"M.01";#N/A,#N/A,FALSE,"M.01"}</definedName>
    <definedName name="SARPOKPLG" localSheetId="9" hidden="1">{#N/A,#N/A,FALSE,"M.01";#N/A,#N/A,FALSE,"M.01"}</definedName>
    <definedName name="SARPOKPLG" hidden="1">{#N/A,#N/A,FALSE,"M.01";#N/A,#N/A,FALSE,"M.01"}</definedName>
    <definedName name="sasa" localSheetId="6">[35]JAN09!#REF!</definedName>
    <definedName name="sasa" localSheetId="7">[35]JAN09!#REF!</definedName>
    <definedName name="sasa" localSheetId="5">[35]JAN09!#REF!</definedName>
    <definedName name="sasa" localSheetId="12">[35]JAN09!#REF!</definedName>
    <definedName name="sasa" localSheetId="13">[35]JAN09!#REF!</definedName>
    <definedName name="sasa">[35]JAN09!#REF!</definedName>
    <definedName name="sastro">#REF!</definedName>
    <definedName name="SATUAN" localSheetId="12">'[139]Rekap PMG.'!$A$10:$E$51</definedName>
    <definedName name="SATUAN" localSheetId="13">'[140]Rekap PMG.'!$A$10:$E$51</definedName>
    <definedName name="SATUAN">'[140]Rekap PMG.'!$A$10:$E$51</definedName>
    <definedName name="saul" localSheetId="11" hidden="1">{#N/A,#N/A,FALSE,"M.34"}</definedName>
    <definedName name="saul" localSheetId="9" hidden="1">{#N/A,#N/A,FALSE,"M.34"}</definedName>
    <definedName name="saul" hidden="1">{#N/A,#N/A,FALSE,"M.34"}</definedName>
    <definedName name="sbak1a" localSheetId="6">#REF!</definedName>
    <definedName name="sbak1a" localSheetId="11">#REF!</definedName>
    <definedName name="sbak1a" localSheetId="9">#REF!</definedName>
    <definedName name="sbak1a" localSheetId="7">#REF!</definedName>
    <definedName name="sbak1a" localSheetId="5">#REF!</definedName>
    <definedName name="sbak1a" localSheetId="12">#REF!</definedName>
    <definedName name="sbak1a">#REF!</definedName>
    <definedName name="sbak1b" localSheetId="6">#REF!</definedName>
    <definedName name="sbak1b" localSheetId="11">#REF!</definedName>
    <definedName name="sbak1b" localSheetId="9">#REF!</definedName>
    <definedName name="sbak1b" localSheetId="7">#REF!</definedName>
    <definedName name="sbak1b" localSheetId="12">#REF!</definedName>
    <definedName name="sbak1b">#REF!</definedName>
    <definedName name="SBBpst" localSheetId="6" hidden="1">{#N/A,#N/A,FALSE,"M.34"}</definedName>
    <definedName name="SBBpst" localSheetId="11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2" hidden="1">{#N/A,#N/A,FALSE,"M.34"}</definedName>
    <definedName name="SBBpst" localSheetId="13" hidden="1">{#N/A,#N/A,FALSE,"M.34"}</definedName>
    <definedName name="SBBpst" hidden="1">{#N/A,#N/A,FALSE,"M.34"}</definedName>
    <definedName name="sblw" localSheetId="11" hidden="1">{#N/A,#N/A,FALSE,"M.02"}</definedName>
    <definedName name="sblw" localSheetId="9" hidden="1">{#N/A,#N/A,FALSE,"M.02"}</definedName>
    <definedName name="sblw" hidden="1">{#N/A,#N/A,FALSE,"M.02"}</definedName>
    <definedName name="scac" localSheetId="11" hidden="1">{#N/A,#N/A,FALSE,"M.42"}</definedName>
    <definedName name="scac" localSheetId="9" hidden="1">{#N/A,#N/A,FALSE,"M.42"}</definedName>
    <definedName name="scac" hidden="1">{#N/A,#N/A,FALSE,"M.42"}</definedName>
    <definedName name="scacascc" localSheetId="11" hidden="1">{#N/A,#N/A,FALSE,"M.33"}</definedName>
    <definedName name="scacascc" localSheetId="9" hidden="1">{#N/A,#N/A,FALSE,"M.33"}</definedName>
    <definedName name="scacascc" hidden="1">{#N/A,#N/A,FALSE,"M.33"}</definedName>
    <definedName name="scacwxc" localSheetId="11" hidden="1">{#N/A,#N/A,FALSE,"M.01";#N/A,#N/A,FALSE,"M.01"}</definedName>
    <definedName name="scacwxc" localSheetId="9" hidden="1">{#N/A,#N/A,FALSE,"M.01";#N/A,#N/A,FALSE,"M.01"}</definedName>
    <definedName name="scacwxc" hidden="1">{#N/A,#N/A,FALSE,"M.01";#N/A,#N/A,FALSE,"M.01"}</definedName>
    <definedName name="scascac" localSheetId="11" hidden="1">{#N/A,#N/A,FALSE,"M.31"}</definedName>
    <definedName name="scascac" localSheetId="9" hidden="1">{#N/A,#N/A,FALSE,"M.31"}</definedName>
    <definedName name="scascac" hidden="1">{#N/A,#N/A,FALSE,"M.31"}</definedName>
    <definedName name="scascasca" localSheetId="11" hidden="1">{#N/A,#N/A,FALSE,"M.02"}</definedName>
    <definedName name="scascasca" localSheetId="9" hidden="1">{#N/A,#N/A,FALSE,"M.02"}</definedName>
    <definedName name="scascasca" hidden="1">{#N/A,#N/A,FALSE,"M.02"}</definedName>
    <definedName name="scascsac" localSheetId="11" hidden="1">{#N/A,#N/A,FALSE,"M.43"}</definedName>
    <definedName name="scascsac" localSheetId="9" hidden="1">{#N/A,#N/A,FALSE,"M.43"}</definedName>
    <definedName name="scascsac" hidden="1">{#N/A,#N/A,FALSE,"M.43"}</definedName>
    <definedName name="scascxc" localSheetId="11" hidden="1">{#N/A,#N/A,FALSE,"M.42"}</definedName>
    <definedName name="scascxc" localSheetId="9" hidden="1">{#N/A,#N/A,FALSE,"M.42"}</definedName>
    <definedName name="scascxc" hidden="1">{#N/A,#N/A,FALSE,"M.42"}</definedName>
    <definedName name="scdc">[141]x!$G$9:$G$47</definedName>
    <definedName name="scxasxcxc" localSheetId="11" hidden="1">{#N/A,#N/A,FALSE,"M.01"}</definedName>
    <definedName name="scxasxcxc" localSheetId="9" hidden="1">{#N/A,#N/A,FALSE,"M.01"}</definedName>
    <definedName name="scxasxcxc" hidden="1">{#N/A,#N/A,FALSE,"M.01"}</definedName>
    <definedName name="SD" localSheetId="6">#REF!</definedName>
    <definedName name="SD" localSheetId="11">#REF!</definedName>
    <definedName name="SD" localSheetId="9">#REF!</definedName>
    <definedName name="SD" localSheetId="7">#REF!</definedName>
    <definedName name="SD" localSheetId="5">#REF!</definedName>
    <definedName name="SD" localSheetId="12">#REF!</definedName>
    <definedName name="SD">#REF!</definedName>
    <definedName name="SDAsdg" localSheetId="11" hidden="1">{#N/A,#N/A,FALSE,"M.01";#N/A,#N/A,FALSE,"M.01"}</definedName>
    <definedName name="SDAsdg" localSheetId="9" hidden="1">{#N/A,#N/A,FALSE,"M.01";#N/A,#N/A,FALSE,"M.01"}</definedName>
    <definedName name="SDAsdg" hidden="1">{#N/A,#N/A,FALSE,"M.01";#N/A,#N/A,FALSE,"M.01"}</definedName>
    <definedName name="sdc">[97]DTU!$B$2:$D$48</definedName>
    <definedName name="sdf" localSheetId="11" hidden="1">{#N/A,#N/A,FALSE,"M.41"}</definedName>
    <definedName name="sdf" localSheetId="9" hidden="1">{#N/A,#N/A,FALSE,"M.41"}</definedName>
    <definedName name="sdf" hidden="1">{#N/A,#N/A,FALSE,"M.41"}</definedName>
    <definedName name="sdffA" localSheetId="6">[35]JAN09!#REF!</definedName>
    <definedName name="sdffA" localSheetId="7">[35]JAN09!#REF!</definedName>
    <definedName name="sdffA" localSheetId="5">[35]JAN09!#REF!</definedName>
    <definedName name="sdffA" localSheetId="12">[35]JAN09!#REF!</definedName>
    <definedName name="sdffA">[35]JAN09!#REF!</definedName>
    <definedName name="SDR" localSheetId="11" hidden="1">{#N/A,#N/A,FALSE,"M.42"}</definedName>
    <definedName name="SDR" localSheetId="9" hidden="1">{#N/A,#N/A,FALSE,"M.42"}</definedName>
    <definedName name="SDR" hidden="1">{#N/A,#N/A,FALSE,"M.42"}</definedName>
    <definedName name="sds" localSheetId="12">'[142]master rab'!$B:$H</definedName>
    <definedName name="sds" localSheetId="13">'[142]master rab'!$B$1:$H$65536</definedName>
    <definedName name="sds">'[142]master rab'!$B$1:$H$65536</definedName>
    <definedName name="SDSDSA" localSheetId="11" hidden="1">{#N/A,#N/A,FALSE,"M.42"}</definedName>
    <definedName name="SDSDSA" localSheetId="9" hidden="1">{#N/A,#N/A,FALSE,"M.42"}</definedName>
    <definedName name="SDSDSA" hidden="1">{#N/A,#N/A,FALSE,"M.42"}</definedName>
    <definedName name="SDSS">#REF!</definedName>
    <definedName name="seapj">'[98]Neraca seAPJ'!$O$6:$AJ$23</definedName>
    <definedName name="SEBABKDS" localSheetId="6">#REF!</definedName>
    <definedName name="SEBABKDS" localSheetId="11">#REF!</definedName>
    <definedName name="SEBABKDS" localSheetId="9">#REF!</definedName>
    <definedName name="SEBABKDS" localSheetId="7">#REF!</definedName>
    <definedName name="SEBABKDS" localSheetId="5">#REF!</definedName>
    <definedName name="SEBABKDS" localSheetId="12">#REF!</definedName>
    <definedName name="SEBABKDS">#REF!</definedName>
    <definedName name="SEBABSLG" localSheetId="6">#REF!</definedName>
    <definedName name="SEBABSLG" localSheetId="7">#REF!</definedName>
    <definedName name="SEBABSLG" localSheetId="12">#REF!</definedName>
    <definedName name="SEBABSLG">#REF!</definedName>
    <definedName name="SEBABSMG" localSheetId="6">#REF!</definedName>
    <definedName name="SEBABSMG" localSheetId="7">#REF!</definedName>
    <definedName name="SEBABSMG" localSheetId="12">#REF!</definedName>
    <definedName name="SEBABSMG">#REF!</definedName>
    <definedName name="SEBUTAN" localSheetId="11">[82]MENU!$J$11:$J$13</definedName>
    <definedName name="SEBUTAN" localSheetId="9">[82]MENU!$J$11:$J$13</definedName>
    <definedName name="SEBUTAN" localSheetId="12">#N/A</definedName>
    <definedName name="SEBUTAN" localSheetId="13">[83]MENU!$J$11:$J$13</definedName>
    <definedName name="SEBUTAN">#N/A</definedName>
    <definedName name="SEGER" localSheetId="11" hidden="1">{#N/A,#N/A,FALSE,"M.34"}</definedName>
    <definedName name="SEGER" localSheetId="9" hidden="1">{#N/A,#N/A,FALSE,"M.34"}</definedName>
    <definedName name="SEGER" hidden="1">{#N/A,#N/A,FALSE,"M.34"}</definedName>
    <definedName name="sejut">[143]LAIN2!$Z$7</definedName>
    <definedName name="SEKADAU">#N/A</definedName>
    <definedName name="SEKAT" localSheetId="6">#REF!</definedName>
    <definedName name="SEKAT" localSheetId="11">#REF!</definedName>
    <definedName name="SEKAT" localSheetId="9">#REF!</definedName>
    <definedName name="SEKAT" localSheetId="7">#REF!</definedName>
    <definedName name="SEKAT" localSheetId="5">#REF!</definedName>
    <definedName name="SEKAT" localSheetId="12">#REF!</definedName>
    <definedName name="SEKAT">#REF!</definedName>
    <definedName name="semarang1" localSheetId="6">#REF!</definedName>
    <definedName name="semarang1" localSheetId="7">#REF!</definedName>
    <definedName name="semarang1" localSheetId="12">#REF!</definedName>
    <definedName name="semarang1">#REF!</definedName>
    <definedName name="SEMITAU">#N/A</definedName>
    <definedName name="SENTEBANG">#N/A</definedName>
    <definedName name="sep" localSheetId="11">#REF!</definedName>
    <definedName name="sep" localSheetId="9">#REF!</definedName>
    <definedName name="sep">#REF!</definedName>
    <definedName name="serat">[143]LAIN2!$Z$5</definedName>
    <definedName name="serib">[143]LAIN2!$Z$6</definedName>
    <definedName name="Service_Mapping">'[38]Service Mapping'!$C$6:$Y$39</definedName>
    <definedName name="sewadetektorkabel_har">'[115]AHS - Non Personel'!$D$31</definedName>
    <definedName name="SewaDisTRWI" localSheetId="11">'[46]SewaPemb(12A2)'!$B$1:$T$36</definedName>
    <definedName name="SewaDisTRWI" localSheetId="9">'[46]SewaPemb(12A2)'!$B$1:$T$36</definedName>
    <definedName name="SewaDisTRWI">'[48]SewaPemb(12A2)'!$B$1:$T$36</definedName>
    <definedName name="SewaDisTRWII" localSheetId="11">'[46]SewaPemb(12A2)'!$B$39:$T$75</definedName>
    <definedName name="SewaDisTRWII" localSheetId="9">'[46]SewaPemb(12A2)'!$B$39:$T$75</definedName>
    <definedName name="SewaDisTRWII">'[48]SewaPemb(12A2)'!$B$39:$T$75</definedName>
    <definedName name="SewaDisTRWIII" localSheetId="11">'[46]SewaPemb(12A2)'!$B$77:$T$113</definedName>
    <definedName name="SewaDisTRWIII" localSheetId="9">'[46]SewaPemb(12A2)'!$B$77:$T$113</definedName>
    <definedName name="SewaDisTRWIII">'[48]SewaPemb(12A2)'!$B$77:$T$113</definedName>
    <definedName name="SewaDisTRWIV" localSheetId="11">'[46]SewaPemb(12A2)'!$B$115:$T$151</definedName>
    <definedName name="SewaDisTRWIV" localSheetId="9">'[46]SewaPemb(12A2)'!$B$115:$T$151</definedName>
    <definedName name="SewaDisTRWIV">'[48]SewaPemb(12A2)'!$B$115:$T$151</definedName>
    <definedName name="sewaGPS">'[115]AHS - Non Personel'!$D$27</definedName>
    <definedName name="SewaKantorBulan">'[115]AHS - Non Personel'!$D$23</definedName>
    <definedName name="SewaKomHari" localSheetId="12">#N/A</definedName>
    <definedName name="SewaKomHari" localSheetId="13">'[36]AHS - Non Personel'!$D$15</definedName>
    <definedName name="SewaKomHari">#N/A</definedName>
    <definedName name="SewaLaptopBln" localSheetId="12">#N/A</definedName>
    <definedName name="SewaLaptopBln" localSheetId="13">'[36]AHS - Non Personel'!$D$12</definedName>
    <definedName name="SewaLaptopBln">#N/A</definedName>
    <definedName name="SewaMejaKursi">'[115]AHS - Non Personel'!$D$32</definedName>
    <definedName name="SewaMobil" localSheetId="12">#N/A</definedName>
    <definedName name="SewaMobil" localSheetId="13">'[36]AHS - Non Personel'!$D$8</definedName>
    <definedName name="SewaMobil">#N/A</definedName>
    <definedName name="sewamobilbak_hari">'[115]AHS - Non Personel'!$D$29</definedName>
    <definedName name="SewaMotorBln" localSheetId="12">#N/A</definedName>
    <definedName name="SewaMotorBln" localSheetId="13">'[36]AHS - Non Personel'!$D$10</definedName>
    <definedName name="SewaMotorBln">#N/A</definedName>
    <definedName name="SewaMotorHari" localSheetId="12">#N/A</definedName>
    <definedName name="SewaMotorHari" localSheetId="13">'[36]AHS - Non Personel'!$D$11</definedName>
    <definedName name="SewaMotorHari">#N/A</definedName>
    <definedName name="SewaRumahBulan">'[115]AHS - Non Personel'!$D$24</definedName>
    <definedName name="SF" localSheetId="6">#REF!</definedName>
    <definedName name="SF" localSheetId="11">#REF!</definedName>
    <definedName name="SF" localSheetId="9">#REF!</definedName>
    <definedName name="SF" localSheetId="7">#REF!</definedName>
    <definedName name="SF" localSheetId="12">#REF!</definedName>
    <definedName name="SF">#REF!</definedName>
    <definedName name="SFA">#REF!</definedName>
    <definedName name="SG">#REF!</definedName>
    <definedName name="sgi" localSheetId="6" hidden="1">{#N/A,#N/A,FALSE,"M.01"}</definedName>
    <definedName name="sgi" localSheetId="11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2" hidden="1">{#N/A,#N/A,FALSE,"M.01"}</definedName>
    <definedName name="sgi" localSheetId="13" hidden="1">{#N/A,#N/A,FALSE,"M.01"}</definedName>
    <definedName name="sgi" hidden="1">{#N/A,#N/A,FALSE,"M.01"}</definedName>
    <definedName name="SIN" localSheetId="6">[8]prod03!#REF!</definedName>
    <definedName name="SIN" localSheetId="7">[8]prod03!#REF!</definedName>
    <definedName name="SIN" localSheetId="12">[8]prod03!#REF!</definedName>
    <definedName name="SIN">[8]prod03!#REF!</definedName>
    <definedName name="SINCHRON">'[18]HARGA SATUAN'!$B$40</definedName>
    <definedName name="Single" localSheetId="6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2" hidden="1">{#N/A,#N/A,FALSE,"M.42"}</definedName>
    <definedName name="Single" localSheetId="13" hidden="1">{#N/A,#N/A,FALSE,"M.42"}</definedName>
    <definedName name="Single" hidden="1">{#N/A,#N/A,FALSE,"M.42"}</definedName>
    <definedName name="SINTANG">#N/A</definedName>
    <definedName name="sisa" localSheetId="11">#REF!</definedName>
    <definedName name="sisa" localSheetId="9">#REF!</definedName>
    <definedName name="sisa">#REF!</definedName>
    <definedName name="sisa1" localSheetId="11">#REF!</definedName>
    <definedName name="sisa1" localSheetId="9">#REF!</definedName>
    <definedName name="sisa1">#REF!</definedName>
    <definedName name="sisa2">#REF!</definedName>
    <definedName name="sls">[144]Sensitivitas!$D$26</definedName>
    <definedName name="SMG" localSheetId="6">#REF!</definedName>
    <definedName name="SMG" localSheetId="7">#REF!</definedName>
    <definedName name="SMG" localSheetId="5">#REF!</definedName>
    <definedName name="SMG" localSheetId="12">#REF!</definedName>
    <definedName name="SMG">#REF!</definedName>
    <definedName name="smu" localSheetId="6">#REF!</definedName>
    <definedName name="smu" localSheetId="7">#REF!</definedName>
    <definedName name="smu" localSheetId="12">#REF!</definedName>
    <definedName name="smu">#REF!</definedName>
    <definedName name="SORT" localSheetId="11" hidden="1">{#N/A,#N/A,FALSE,"M.33"}</definedName>
    <definedName name="SORT" localSheetId="9" hidden="1">{#N/A,#N/A,FALSE,"M.33"}</definedName>
    <definedName name="SORT" hidden="1">{#N/A,#N/A,FALSE,"M.33"}</definedName>
    <definedName name="SPD" localSheetId="6">#REF!</definedName>
    <definedName name="SPD" localSheetId="11">#REF!</definedName>
    <definedName name="SPD" localSheetId="9">#REF!</definedName>
    <definedName name="SPD" localSheetId="7">#REF!</definedName>
    <definedName name="SPD" localSheetId="12">#REF!</definedName>
    <definedName name="SPD">#REF!</definedName>
    <definedName name="SPK" localSheetId="6">#REF!</definedName>
    <definedName name="SPK" localSheetId="11">#REF!</definedName>
    <definedName name="SPK" localSheetId="9">#REF!</definedName>
    <definedName name="SPK" localSheetId="7">#REF!</definedName>
    <definedName name="SPK" localSheetId="12">#REF!</definedName>
    <definedName name="SPK">#REF!</definedName>
    <definedName name="SREWA" localSheetId="6">#REF!</definedName>
    <definedName name="SREWA" localSheetId="7">#REF!</definedName>
    <definedName name="SREWA" localSheetId="12">#REF!</definedName>
    <definedName name="SREWA">#REF!</definedName>
    <definedName name="ssdadx" localSheetId="11" hidden="1">{#N/A,#N/A,FALSE,"M.01";#N/A,#N/A,FALSE,"M.01"}</definedName>
    <definedName name="ssdadx" localSheetId="9" hidden="1">{#N/A,#N/A,FALSE,"M.01";#N/A,#N/A,FALSE,"M.01"}</definedName>
    <definedName name="ssdadx" hidden="1">{#N/A,#N/A,FALSE,"M.01";#N/A,#N/A,FALSE,"M.01"}</definedName>
    <definedName name="SSDG" localSheetId="11" hidden="1">{#N/A,#N/A,FALSE,"M.32"}</definedName>
    <definedName name="SSDG" localSheetId="9" hidden="1">{#N/A,#N/A,FALSE,"M.32"}</definedName>
    <definedName name="SSDG" hidden="1">{#N/A,#N/A,FALSE,"M.32"}</definedName>
    <definedName name="sses" localSheetId="11" hidden="1">{#N/A,#N/A,FALSE,"M.02"}</definedName>
    <definedName name="sses" localSheetId="9" hidden="1">{#N/A,#N/A,FALSE,"M.02"}</definedName>
    <definedName name="sses" hidden="1">{#N/A,#N/A,FALSE,"M.02"}</definedName>
    <definedName name="sss" localSheetId="11" hidden="1">{#N/A,#N/A,FALSE,"M.41"}</definedName>
    <definedName name="sss" localSheetId="9" hidden="1">{#N/A,#N/A,FALSE,"M.41"}</definedName>
    <definedName name="sss" hidden="1">{#N/A,#N/A,FALSE,"M.41"}</definedName>
    <definedName name="ssSasS" localSheetId="12">[8]prod03!#REF!</definedName>
    <definedName name="ssSasS">[8]prod03!#REF!</definedName>
    <definedName name="sssssssssssss" localSheetId="11" hidden="1">{#N/A,#N/A,FALSE,"M.34"}</definedName>
    <definedName name="sssssssssssss" localSheetId="9" hidden="1">{#N/A,#N/A,FALSE,"M.34"}</definedName>
    <definedName name="sssssssssssss" hidden="1">{#N/A,#N/A,FALSE,"M.34"}</definedName>
    <definedName name="ssssssssssssssssssssss" localSheetId="11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sssssssssssssssssssss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Stand" localSheetId="6">#REF!</definedName>
    <definedName name="Stand" localSheetId="11">#REF!</definedName>
    <definedName name="Stand" localSheetId="9">#REF!</definedName>
    <definedName name="Stand" localSheetId="7">#REF!</definedName>
    <definedName name="Stand" localSheetId="12">#REF!</definedName>
    <definedName name="Stand">#REF!</definedName>
    <definedName name="Status">VLOOKUP([52]KINERJA_PMT!XEZ1048569,#REF!,2,0)</definedName>
    <definedName name="STATUS_REMOTE" localSheetId="11">[82]PARAMETER!$C$11:$C$1059</definedName>
    <definedName name="STATUS_REMOTE" localSheetId="9">[82]PARAMETER!$C$11:$C$1059</definedName>
    <definedName name="STATUS_REMOTE" localSheetId="12">#N/A</definedName>
    <definedName name="STATUS_REMOTE" localSheetId="13">[83]PARAMETER!$C$11:$C$1059</definedName>
    <definedName name="STATUS_REMOTE">#N/A</definedName>
    <definedName name="std" localSheetId="12">[145]HB2!$A:$L</definedName>
    <definedName name="std" localSheetId="13">[145]HB2!$A$1:$L$65536</definedName>
    <definedName name="std">[145]HB2!$A$1:$L$65536</definedName>
    <definedName name="stdpln">'[146]HB BARU'!$A$1:$J$780</definedName>
    <definedName name="stok" localSheetId="12">[131]DTstok!$A:$B</definedName>
    <definedName name="stok" localSheetId="13">[131]DTstok!$A$1:$B$65536</definedName>
    <definedName name="stok">[131]DTstok!$A$1:$B$65536</definedName>
    <definedName name="STPDari" localSheetId="6">#REF!</definedName>
    <definedName name="STPDari" localSheetId="11">#REF!</definedName>
    <definedName name="STPDari" localSheetId="9">#REF!</definedName>
    <definedName name="STPDari" localSheetId="7">#REF!</definedName>
    <definedName name="STPDari" localSheetId="12">#REF!</definedName>
    <definedName name="STPDari">#REF!</definedName>
    <definedName name="sujono" localSheetId="12">'[147]master rab'!$B:$H</definedName>
    <definedName name="sujono" localSheetId="13">'[147]master rab'!$B$1:$H$65536</definedName>
    <definedName name="sujono">'[147]master rab'!$B$1:$H$65536</definedName>
    <definedName name="SUM" localSheetId="6">[8]prod03!#REF!</definedName>
    <definedName name="SUM" localSheetId="7">[8]prod03!#REF!</definedName>
    <definedName name="SUM" localSheetId="5">[8]prod03!#REF!</definedName>
    <definedName name="SUM" localSheetId="12">[8]prod03!#REF!</definedName>
    <definedName name="SUM" localSheetId="13">[8]prod03!#REF!</definedName>
    <definedName name="SUM">[8]prod03!#REF!</definedName>
    <definedName name="sumber">[148]SuMBER!$N$3:$FO$21</definedName>
    <definedName name="summary" localSheetId="11" hidden="1">{#N/A,#N/A,FALSE,"M.42"}</definedName>
    <definedName name="summary" localSheetId="9" hidden="1">{#N/A,#N/A,FALSE,"M.42"}</definedName>
    <definedName name="summary" hidden="1">{#N/A,#N/A,FALSE,"M.42"}</definedName>
    <definedName name="surat" localSheetId="6">#REF!</definedName>
    <definedName name="surat" localSheetId="7">#REF!</definedName>
    <definedName name="surat" localSheetId="5">#REF!</definedName>
    <definedName name="surat" localSheetId="12">#REF!</definedName>
    <definedName name="surat">#REF!</definedName>
    <definedName name="Surveyor_hari" localSheetId="12">#N/A</definedName>
    <definedName name="Surveyor_hari" localSheetId="13">'[36]AHS - Personel'!$G$21</definedName>
    <definedName name="Surveyor_hari">#N/A</definedName>
    <definedName name="SUSUT" localSheetId="11" hidden="1">{#N/A,#N/A,FALSE,"M.41"}</definedName>
    <definedName name="SUSUT" localSheetId="9" hidden="1">{#N/A,#N/A,FALSE,"M.41"}</definedName>
    <definedName name="SUSUT" hidden="1">{#N/A,#N/A,FALSE,"M.41"}</definedName>
    <definedName name="SUTM" localSheetId="6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2" hidden="1">{#N/A,#N/A,FALSE,"M.32"}</definedName>
    <definedName name="SUTM" localSheetId="13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 localSheetId="12">#REF!</definedName>
    <definedName name="sutrisno">#REF!</definedName>
    <definedName name="suttapbn1" localSheetId="11">#REF!</definedName>
    <definedName name="suttapbn1" localSheetId="9">#REF!</definedName>
    <definedName name="suttapbn1">#REF!</definedName>
    <definedName name="suttapbn2" localSheetId="11">#REF!</definedName>
    <definedName name="suttapbn2" localSheetId="9">#REF!</definedName>
    <definedName name="suttapbn2">#REF!</definedName>
    <definedName name="suttapbn4" localSheetId="11">#REF!</definedName>
    <definedName name="suttapbn4" localSheetId="9">#REF!</definedName>
    <definedName name="suttapbn4">#REF!</definedName>
    <definedName name="suttapln1">#REF!</definedName>
    <definedName name="suttapln2">#REF!</definedName>
    <definedName name="suttapln3">#REF!</definedName>
    <definedName name="suttapln4">#REF!</definedName>
    <definedName name="suttsla2">#REF!</definedName>
    <definedName name="suttsla4">#REF!</definedName>
    <definedName name="sw" localSheetId="6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2" hidden="1">{#N/A,#N/A,FALSE,"M.01"}</definedName>
    <definedName name="sw" localSheetId="13" hidden="1">{#N/A,#N/A,FALSE,"M.01"}</definedName>
    <definedName name="sw" hidden="1">{#N/A,#N/A,FALSE,"M.01"}</definedName>
    <definedName name="swap" localSheetId="11" hidden="1">{#N/A,#N/A,FALSE,"M.01"}</definedName>
    <definedName name="swap" localSheetId="9" hidden="1">{#N/A,#N/A,FALSE,"M.01"}</definedName>
    <definedName name="swap" hidden="1">{#N/A,#N/A,FALSE,"M.01"}</definedName>
    <definedName name="swed" localSheetId="6">[136]JAN07!#REF!</definedName>
    <definedName name="swed" localSheetId="7">[136]JAN07!#REF!</definedName>
    <definedName name="swed" localSheetId="12">[137]JAN07!#REF!</definedName>
    <definedName name="swed">[137]JAN07!#REF!</definedName>
    <definedName name="SWG" localSheetId="6">#REF!</definedName>
    <definedName name="SWG" localSheetId="11">#REF!</definedName>
    <definedName name="SWG" localSheetId="9">#REF!</definedName>
    <definedName name="SWG" localSheetId="7">#REF!</definedName>
    <definedName name="SWG" localSheetId="5">#REF!</definedName>
    <definedName name="SWG" localSheetId="12">#REF!</definedName>
    <definedName name="SWG">#REF!</definedName>
    <definedName name="sx" localSheetId="6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2" hidden="1">{#N/A,#N/A,FALSE,"M.34"}</definedName>
    <definedName name="sx" localSheetId="13" hidden="1">{#N/A,#N/A,FALSE,"M.34"}</definedName>
    <definedName name="sx" hidden="1">{#N/A,#N/A,FALSE,"M.34"}</definedName>
    <definedName name="T" localSheetId="6">#REF!</definedName>
    <definedName name="T" localSheetId="11">#REF!</definedName>
    <definedName name="T" localSheetId="9">#REF!</definedName>
    <definedName name="T" localSheetId="7">#REF!</definedName>
    <definedName name="T" localSheetId="5">#REF!</definedName>
    <definedName name="T" localSheetId="12">#REF!</definedName>
    <definedName name="T">#REF!</definedName>
    <definedName name="TA" localSheetId="11">[116]TRANS!$I$3</definedName>
    <definedName name="TA" localSheetId="9">[116]TRANS!$I$3</definedName>
    <definedName name="TA">[117]TRANS!$I$3</definedName>
    <definedName name="Tabel" localSheetId="12">#N/A</definedName>
    <definedName name="Tabel" localSheetId="13">[58]CashFlow!$A$8:$J$37</definedName>
    <definedName name="Tabel">#N/A</definedName>
    <definedName name="tabel_BUlan" localSheetId="6">#REF!</definedName>
    <definedName name="tabel_BUlan" localSheetId="11">#REF!</definedName>
    <definedName name="tabel_BUlan" localSheetId="9">#REF!</definedName>
    <definedName name="tabel_BUlan" localSheetId="7">#REF!</definedName>
    <definedName name="tabel_BUlan" localSheetId="5">#REF!</definedName>
    <definedName name="tabel_BUlan" localSheetId="12">#REF!</definedName>
    <definedName name="tabel_BUlan">#REF!</definedName>
    <definedName name="Tabel_Cabang" localSheetId="6">#REF!</definedName>
    <definedName name="Tabel_Cabang" localSheetId="7">#REF!</definedName>
    <definedName name="Tabel_Cabang" localSheetId="12">#REF!</definedName>
    <definedName name="Tabel_Cabang">#REF!</definedName>
    <definedName name="Tabel_Wilayah">[149]Sheet1!$E$2</definedName>
    <definedName name="tabel1" localSheetId="11">#REF!</definedName>
    <definedName name="tabel1" localSheetId="9">#REF!</definedName>
    <definedName name="tabel1">#REF!</definedName>
    <definedName name="tabel2" localSheetId="11">#REF!</definedName>
    <definedName name="tabel2" localSheetId="9">#REF!</definedName>
    <definedName name="tabel2">#REF!</definedName>
    <definedName name="tabel3" localSheetId="11">#REF!</definedName>
    <definedName name="tabel3" localSheetId="9">#REF!</definedName>
    <definedName name="tabel3">#REF!</definedName>
    <definedName name="Tabel4" localSheetId="6">#REF!</definedName>
    <definedName name="Tabel4" localSheetId="7">#REF!</definedName>
    <definedName name="Tabel4" localSheetId="5">#REF!</definedName>
    <definedName name="Tabel4" localSheetId="12">#REF!</definedName>
    <definedName name="Tabel4">#REF!</definedName>
    <definedName name="Table1">'[38]Working Page'!$C$92:$AK$101</definedName>
    <definedName name="Table2">'[38]Working Page'!$C$114:$N$147</definedName>
    <definedName name="tah" localSheetId="11">[116]TRANS!$I$3</definedName>
    <definedName name="tah" localSheetId="9">[116]TRANS!$I$3</definedName>
    <definedName name="tah">[117]TRANS!$I$3</definedName>
    <definedName name="TAHUN" localSheetId="11">[116]TRANS!$I$3</definedName>
    <definedName name="TAHUN" localSheetId="9">[116]TRANS!$I$3</definedName>
    <definedName name="Tahun" localSheetId="12">[150]bantu!$M$5:$X$5</definedName>
    <definedName name="Tahun" localSheetId="13">[150]bantu!$M$5:$X$5</definedName>
    <definedName name="Tahun">[151]bantu!$M$5:$X$5</definedName>
    <definedName name="tahun_anggaran" localSheetId="11">[51]rkap2008!$B$83</definedName>
    <definedName name="tahun_anggaran" localSheetId="9">[51]rkap2008!$B$83</definedName>
    <definedName name="tahun_anggaran">[152]rkap2008!$B$83</definedName>
    <definedName name="Taksonomi" localSheetId="6">#REF!</definedName>
    <definedName name="Taksonomi" localSheetId="11">#REF!</definedName>
    <definedName name="Taksonomi" localSheetId="9">#REF!</definedName>
    <definedName name="Taksonomi" localSheetId="7">#REF!</definedName>
    <definedName name="Taksonomi" localSheetId="5">#REF!</definedName>
    <definedName name="Taksonomi" localSheetId="12">#REF!</definedName>
    <definedName name="Taksonomi">#REF!</definedName>
    <definedName name="TambahAT" localSheetId="6">#REF!</definedName>
    <definedName name="TambahAT" localSheetId="7">#REF!</definedName>
    <definedName name="TambahAT" localSheetId="12">#REF!</definedName>
    <definedName name="TambahAT">#REF!</definedName>
    <definedName name="TAMPILKAN">[114]INPBA!$F$2</definedName>
    <definedName name="TANGAN" localSheetId="11" hidden="1">{#N/A,#N/A,FALSE,"M.34"}</definedName>
    <definedName name="TANGAN" localSheetId="9" hidden="1">{#N/A,#N/A,FALSE,"M.34"}</definedName>
    <definedName name="TANGAN" hidden="1">{#N/A,#N/A,FALSE,"M.34"}</definedName>
    <definedName name="tanggal">#REF!</definedName>
    <definedName name="TANGGALKDS" localSheetId="6">#REF!</definedName>
    <definedName name="TANGGALKDS" localSheetId="11">#REF!</definedName>
    <definedName name="TANGGALKDS" localSheetId="9">#REF!</definedName>
    <definedName name="TANGGALKDS" localSheetId="7">#REF!</definedName>
    <definedName name="TANGGALKDS" localSheetId="5">#REF!</definedName>
    <definedName name="TANGGALKDS" localSheetId="12">#REF!</definedName>
    <definedName name="TANGGALKDS">#REF!</definedName>
    <definedName name="TANGGALSLG" localSheetId="6">#REF!</definedName>
    <definedName name="TANGGALSLG" localSheetId="7">#REF!</definedName>
    <definedName name="TANGGALSLG" localSheetId="12">#REF!</definedName>
    <definedName name="TANGGALSLG">#REF!</definedName>
    <definedName name="TANGGALSMG" localSheetId="6">#REF!</definedName>
    <definedName name="TANGGALSMG" localSheetId="7">#REF!</definedName>
    <definedName name="TANGGALSMG" localSheetId="12">#REF!</definedName>
    <definedName name="TANGGALSMG">#REF!</definedName>
    <definedName name="TARGET_USAHA" localSheetId="6">#REF!</definedName>
    <definedName name="TARGET_USAHA" localSheetId="7">#REF!</definedName>
    <definedName name="TARGET_USAHA" localSheetId="12">#REF!</definedName>
    <definedName name="TARGET_USAHA">#REF!</definedName>
    <definedName name="tarif">#REF!</definedName>
    <definedName name="TaxTV">10%</definedName>
    <definedName name="TaxXL">5%</definedName>
    <definedName name="tay">#REF!</definedName>
    <definedName name="TechBulan" localSheetId="12">#N/A</definedName>
    <definedName name="TechBulan" localSheetId="13">'[36]AHS - Personel'!$F$15</definedName>
    <definedName name="TechBulan">#N/A</definedName>
    <definedName name="TechHari" localSheetId="12">#N/A</definedName>
    <definedName name="TechHari" localSheetId="13">'[36]AHS - Personel'!$G$15</definedName>
    <definedName name="TechHari">#N/A</definedName>
    <definedName name="TENGAH" localSheetId="11" hidden="1">{#N/A,#N/A,FALSE,"M.31"}</definedName>
    <definedName name="TENGAH" localSheetId="9" hidden="1">{#N/A,#N/A,FALSE,"M.31"}</definedName>
    <definedName name="TENGAH" hidden="1">{#N/A,#N/A,FALSE,"M.31"}</definedName>
    <definedName name="TERBILANG" localSheetId="6">#REF!</definedName>
    <definedName name="TERBILANG" localSheetId="7">#REF!</definedName>
    <definedName name="TERBILANG" localSheetId="5">#REF!</definedName>
    <definedName name="TERBILANG" localSheetId="12">#REF!</definedName>
    <definedName name="TERBILANG">#REF!</definedName>
    <definedName name="TERIMA" localSheetId="6">#REF!</definedName>
    <definedName name="TERIMA" localSheetId="11">#REF!</definedName>
    <definedName name="TERIMA" localSheetId="9">#REF!</definedName>
    <definedName name="TERIMA" localSheetId="7">#REF!</definedName>
    <definedName name="TERIMA" localSheetId="12">#REF!</definedName>
    <definedName name="TERIMA">#REF!</definedName>
    <definedName name="TERJELEK" localSheetId="11" hidden="1">{#N/A,#N/A,FALSE,"M.32"}</definedName>
    <definedName name="TERJELEK" localSheetId="9" hidden="1">{#N/A,#N/A,FALSE,"M.32"}</definedName>
    <definedName name="TERJELEK" hidden="1">{#N/A,#N/A,FALSE,"M.32"}</definedName>
    <definedName name="TERJELEK_10" localSheetId="11" hidden="1">{#N/A,#N/A,FALSE,"M.01";#N/A,#N/A,FALSE,"M.01"}</definedName>
    <definedName name="TERJELEK_10" localSheetId="9" hidden="1">{#N/A,#N/A,FALSE,"M.01";#N/A,#N/A,FALSE,"M.01"}</definedName>
    <definedName name="TERJELEK_10" hidden="1">{#N/A,#N/A,FALSE,"M.01";#N/A,#N/A,FALSE,"M.01"}</definedName>
    <definedName name="TES">#REF!</definedName>
    <definedName name="TEST1">#REF!</definedName>
    <definedName name="TEST10">#REF!</definedName>
    <definedName name="TEST11">#REF!</definedName>
    <definedName name="TEST12">#REF!</definedName>
    <definedName name="TEST13">#REF!</definedName>
    <definedName name="TEST14">#REF!</definedName>
    <definedName name="TEST15">#REF!</definedName>
    <definedName name="TEST16">#REF!</definedName>
    <definedName name="TEST17">#REF!</definedName>
    <definedName name="TEST18">#REF!</definedName>
    <definedName name="TEST19">#REF!</definedName>
    <definedName name="TEST2">#REF!</definedName>
    <definedName name="TEST20">#REF!</definedName>
    <definedName name="TEST21">#REF!</definedName>
    <definedName name="TEST22">#REF!</definedName>
    <definedName name="TEST23">#REF!</definedName>
    <definedName name="TEST24">#REF!</definedName>
    <definedName name="TEST25">#REF!</definedName>
    <definedName name="TEST26">#REF!</definedName>
    <definedName name="TEST27">#REF!</definedName>
    <definedName name="TEST28">#REF!</definedName>
    <definedName name="TEST29">#REF!</definedName>
    <definedName name="TEST3">#REF!</definedName>
    <definedName name="TEST30">#REF!</definedName>
    <definedName name="TEST31">#REF!</definedName>
    <definedName name="TEST32">#REF!</definedName>
    <definedName name="TEST33">#REF!</definedName>
    <definedName name="TEST34">#REF!</definedName>
    <definedName name="TEST35">#REF!</definedName>
    <definedName name="TEST36">#REF!</definedName>
    <definedName name="TEST37">#REF!</definedName>
    <definedName name="TEST38">#REF!</definedName>
    <definedName name="TEST39">#REF!</definedName>
    <definedName name="TEST4">#REF!</definedName>
    <definedName name="TEST40">#REF!</definedName>
    <definedName name="TEST41">#REF!</definedName>
    <definedName name="TEST42">#REF!</definedName>
    <definedName name="TEST43">#REF!</definedName>
    <definedName name="TEST44">#REF!</definedName>
    <definedName name="TEST45">#REF!</definedName>
    <definedName name="TEST46">#REF!</definedName>
    <definedName name="TEST47">#REF!</definedName>
    <definedName name="TEST48">#REF!</definedName>
    <definedName name="TEST49">#REF!</definedName>
    <definedName name="TEST5">#REF!</definedName>
    <definedName name="TEST50">#REF!</definedName>
    <definedName name="TEST51">#REF!</definedName>
    <definedName name="TEST52">#REF!</definedName>
    <definedName name="TEST53">#REF!</definedName>
    <definedName name="TEST54">#REF!</definedName>
    <definedName name="TEST55">#REF!</definedName>
    <definedName name="TEST56">#REF!</definedName>
    <definedName name="TEST6">#REF!</definedName>
    <definedName name="TEST7">#REF!</definedName>
    <definedName name="TEST8">#REF!</definedName>
    <definedName name="TEST9">#REF!</definedName>
    <definedName name="TESTBAT">'[18]HARGA SATUAN'!$B$20</definedName>
    <definedName name="TesterHari" localSheetId="12">#N/A</definedName>
    <definedName name="TesterHari" localSheetId="13">'[36]AHS - Personel'!$G$14</definedName>
    <definedName name="TesterHari">#N/A</definedName>
    <definedName name="TESTHKEY">#REF!</definedName>
    <definedName name="TESTKEYS">#REF!</definedName>
    <definedName name="testrelay">'[18]HARGA SATUAN'!$B$41</definedName>
    <definedName name="TESTVKEY">#REF!</definedName>
    <definedName name="TextRefCopy1">'[153]01 A'!$K$19</definedName>
    <definedName name="TextRefCopyRangeCount" hidden="1">1</definedName>
    <definedName name="TH">#REF!</definedName>
    <definedName name="TIARA" localSheetId="6">[35]JAN09!#REF!</definedName>
    <definedName name="TIARA" localSheetId="11">[35]JAN09!#REF!</definedName>
    <definedName name="TIARA" localSheetId="9">[35]JAN09!#REF!</definedName>
    <definedName name="TIARA" localSheetId="7">[35]JAN09!#REF!</definedName>
    <definedName name="TIARA" localSheetId="12">[35]JAN09!#REF!</definedName>
    <definedName name="TIARA">[35]JAN09!#REF!</definedName>
    <definedName name="Tiket" localSheetId="12">#N/A</definedName>
    <definedName name="Tiket" localSheetId="13">'[36]AHS - Non Personel'!$D$7</definedName>
    <definedName name="Tiket">#N/A</definedName>
    <definedName name="TIMUR" localSheetId="11" hidden="1">{#N/A,#N/A,FALSE,"M.31"}</definedName>
    <definedName name="TIMUR" localSheetId="9" hidden="1">{#N/A,#N/A,FALSE,"M.31"}</definedName>
    <definedName name="TIMUR" hidden="1">{#N/A,#N/A,FALSE,"M.31"}</definedName>
    <definedName name="Tipe" localSheetId="6">#REF!</definedName>
    <definedName name="Tipe" localSheetId="11">#REF!</definedName>
    <definedName name="Tipe" localSheetId="9">#REF!</definedName>
    <definedName name="Tipe" localSheetId="7">#REF!</definedName>
    <definedName name="Tipe" localSheetId="5">#REF!</definedName>
    <definedName name="Tipe" localSheetId="12">#REF!</definedName>
    <definedName name="Tipe">#REF!</definedName>
    <definedName name="TOOLS" localSheetId="6">#REF!</definedName>
    <definedName name="TOOLS" localSheetId="7">#REF!</definedName>
    <definedName name="TOOLS" localSheetId="12">#REF!</definedName>
    <definedName name="TOOLS">#REF!</definedName>
    <definedName name="ToolsMigrasi" localSheetId="6">#N/A</definedName>
    <definedName name="ToolsMigrasi" localSheetId="7">#N/A</definedName>
    <definedName name="ToolsMigrasi" localSheetId="12">#N/A</definedName>
    <definedName name="ToolsMigrasi" localSheetId="13">'[36]Analisa Struktur Data'!#REF!</definedName>
    <definedName name="ToolsMigrasi">#N/A</definedName>
    <definedName name="TOT" localSheetId="11">#REF!</definedName>
    <definedName name="TOT" localSheetId="9">#REF!</definedName>
    <definedName name="TOT">#REF!</definedName>
    <definedName name="translate" localSheetId="11">#REF!</definedName>
    <definedName name="translate" localSheetId="9">#REF!</definedName>
    <definedName name="translate">#REF!</definedName>
    <definedName name="tril">[143]LAIN2!$Z$10</definedName>
    <definedName name="trp" localSheetId="11">[33]x!$B$9:$B$47</definedName>
    <definedName name="trp" localSheetId="9">[33]x!$B$9:$B$47</definedName>
    <definedName name="trp">[32]x!$B$9:$B$47</definedName>
    <definedName name="TRWE" localSheetId="6">#REF!</definedName>
    <definedName name="TRWE" localSheetId="11">#REF!</definedName>
    <definedName name="TRWE" localSheetId="9">#REF!</definedName>
    <definedName name="TRWE" localSheetId="7">#REF!</definedName>
    <definedName name="TRWE" localSheetId="5">#REF!</definedName>
    <definedName name="TRWE" localSheetId="12">#REF!</definedName>
    <definedName name="TRWE">#REF!</definedName>
    <definedName name="tsa" localSheetId="11">#REF!</definedName>
    <definedName name="tsa" localSheetId="9">#REF!</definedName>
    <definedName name="tsa">#REF!</definedName>
    <definedName name="TTD" localSheetId="11" hidden="1">{#N/A,#N/A,FALSE,"M.43"}</definedName>
    <definedName name="TTD" localSheetId="9" hidden="1">{#N/A,#N/A,FALSE,"M.43"}</definedName>
    <definedName name="TTD" hidden="1">{#N/A,#N/A,FALSE,"M.43"}</definedName>
    <definedName name="tu">#REF!</definedName>
    <definedName name="TUBIN">#REF!</definedName>
    <definedName name="tumbuh" localSheetId="11">#REF!</definedName>
    <definedName name="tumbuh" localSheetId="9">#REF!</definedName>
    <definedName name="tumbuh">#REF!</definedName>
    <definedName name="TUNJ">[154]tarif_baru!$B$8:$J$34</definedName>
    <definedName name="TV">[126]Valuation!$I$61</definedName>
    <definedName name="tws">'[18]HARGA SATUAN'!$B$42</definedName>
    <definedName name="u" localSheetId="11" hidden="1">{#N/A,#N/A,FALSE,"M.42"}</definedName>
    <definedName name="u" localSheetId="9" hidden="1">{#N/A,#N/A,FALSE,"M.42"}</definedName>
    <definedName name="u" hidden="1">{#N/A,#N/A,FALSE,"M.42"}</definedName>
    <definedName name="UBADF" localSheetId="6">#REF!</definedName>
    <definedName name="UBADF" localSheetId="11">#REF!</definedName>
    <definedName name="UBADF" localSheetId="9">#REF!</definedName>
    <definedName name="UBADF" localSheetId="7">#REF!</definedName>
    <definedName name="UBADF" localSheetId="5">#REF!</definedName>
    <definedName name="UBADF" localSheetId="12">#REF!</definedName>
    <definedName name="UBADF">#REF!</definedName>
    <definedName name="ufd" localSheetId="12">#REF!</definedName>
    <definedName name="ufd">#REF!</definedName>
    <definedName name="UFRKDS" localSheetId="6">#REF!</definedName>
    <definedName name="UFRKDS" localSheetId="7">#REF!</definedName>
    <definedName name="UFRKDS" localSheetId="12">#REF!</definedName>
    <definedName name="UFRKDS">#REF!</definedName>
    <definedName name="UFRSLG" localSheetId="6">#REF!</definedName>
    <definedName name="UFRSLG" localSheetId="7">#REF!</definedName>
    <definedName name="UFRSLG" localSheetId="12">#REF!</definedName>
    <definedName name="UFRSLG">#REF!</definedName>
    <definedName name="UFRSMG" localSheetId="6">#REF!</definedName>
    <definedName name="UFRSMG" localSheetId="11">[86]Smg!$J$1:$J$968</definedName>
    <definedName name="UFRSMG" localSheetId="9">[86]Smg!$J$1:$J$968</definedName>
    <definedName name="UFRSMG" localSheetId="7">#REF!</definedName>
    <definedName name="UFRSMG" localSheetId="12">#REF!</definedName>
    <definedName name="UFRSMG" localSheetId="13">#REF!</definedName>
    <definedName name="UFRSMG">#REF!</definedName>
    <definedName name="UI" localSheetId="6" hidden="1">{#N/A,#N/A,FALSE,"M.33"}</definedName>
    <definedName name="UI" localSheetId="11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2" hidden="1">{#N/A,#N/A,FALSE,"M.33"}</definedName>
    <definedName name="UI" localSheetId="13" hidden="1">{#N/A,#N/A,FALSE,"M.33"}</definedName>
    <definedName name="UI" hidden="1">{#N/A,#N/A,FALSE,"M.33"}</definedName>
    <definedName name="uii" localSheetId="6" hidden="1">{#N/A,#N/A,FALSE,"M.33"}</definedName>
    <definedName name="uii" localSheetId="11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2" hidden="1">{#N/A,#N/A,FALSE,"M.33"}</definedName>
    <definedName name="uii" localSheetId="13" hidden="1">{#N/A,#N/A,FALSE,"M.33"}</definedName>
    <definedName name="uii" hidden="1">{#N/A,#N/A,FALSE,"M.33"}</definedName>
    <definedName name="ujl">#REF!</definedName>
    <definedName name="ULANG" localSheetId="6">#REF!</definedName>
    <definedName name="ULANG" localSheetId="11">#REF!</definedName>
    <definedName name="ULANG" localSheetId="9">#REF!</definedName>
    <definedName name="ULANG" localSheetId="7">#REF!</definedName>
    <definedName name="ULANG" localSheetId="5">#REF!</definedName>
    <definedName name="ULANG" localSheetId="12">#REF!</definedName>
    <definedName name="ULANG">#REF!</definedName>
    <definedName name="UNIT_OPR" localSheetId="11" hidden="1">{#N/A,#N/A,FALSE,"M.33"}</definedName>
    <definedName name="UNIT_OPR" localSheetId="9" hidden="1">{#N/A,#N/A,FALSE,"M.33"}</definedName>
    <definedName name="UNIT_OPR" hidden="1">{#N/A,#N/A,FALSE,"M.33"}</definedName>
    <definedName name="unit1" localSheetId="11" hidden="1">{#N/A,#N/A,FALSE,"M.01"}</definedName>
    <definedName name="unit1" localSheetId="9" hidden="1">{#N/A,#N/A,FALSE,"M.01"}</definedName>
    <definedName name="unit1" hidden="1">{#N/A,#N/A,FALSE,"M.01"}</definedName>
    <definedName name="UnitAdm" localSheetId="11">[51]List!$A$2:$A$36</definedName>
    <definedName name="UnitAdm" localSheetId="9">[51]List!$A$2:$A$36</definedName>
    <definedName name="UnitAdm">[152]List!$A$2:$A$36</definedName>
    <definedName name="UnitBina" localSheetId="11">[155]Kamus!$L$1</definedName>
    <definedName name="UnitBina" localSheetId="9">[155]Kamus!$L$1</definedName>
    <definedName name="UnitBina">[45]Kamus!$L$1</definedName>
    <definedName name="UNITS" localSheetId="11">'[65]Harga BBM Indonesia'!$B$6:$D$6</definedName>
    <definedName name="UNITS" localSheetId="9">'[65]Harga BBM Indonesia'!$B$6:$D$6</definedName>
    <definedName name="UNITS">'[66]Harga BBM Indonesia'!$B$6:$D$6</definedName>
    <definedName name="UOUO" localSheetId="6">#REF!</definedName>
    <definedName name="UOUO" localSheetId="7">#REF!</definedName>
    <definedName name="UOUO" localSheetId="5">#REF!</definedName>
    <definedName name="UOUO" localSheetId="12">#REF!</definedName>
    <definedName name="UOUO">#REF!</definedName>
    <definedName name="UPAH" localSheetId="11">'[156]Rekap PMG.'!$A$54:$F$61</definedName>
    <definedName name="UPAH" localSheetId="9">'[156]Rekap PMG.'!$A$54:$F$61</definedName>
    <definedName name="UPAH">'[157]Rekap PMG.'!$A$54:$F$61</definedName>
    <definedName name="URAIAN" localSheetId="6">#REF!</definedName>
    <definedName name="URAIAN" localSheetId="7">#REF!</definedName>
    <definedName name="URAIAN" localSheetId="5">#REF!</definedName>
    <definedName name="URAIAN" localSheetId="12">#REF!</definedName>
    <definedName name="URAIAN">#REF!</definedName>
    <definedName name="USD" localSheetId="11">[39]L20Keu!$O$10</definedName>
    <definedName name="USD" localSheetId="9">[39]L20Keu!$O$10</definedName>
    <definedName name="USD">[40]L20Keu!$O$10</definedName>
    <definedName name="usul" localSheetId="6">[158]Usulan!#REF!</definedName>
    <definedName name="usul" localSheetId="7">[158]Usulan!#REF!</definedName>
    <definedName name="usul" localSheetId="5">[158]Usulan!#REF!</definedName>
    <definedName name="usul" localSheetId="12">[158]Usulan!#REF!</definedName>
    <definedName name="usul">[158]Usulan!#REF!</definedName>
    <definedName name="Utik" localSheetId="6">#REF!</definedName>
    <definedName name="Utik" localSheetId="7">#REF!</definedName>
    <definedName name="Utik" localSheetId="5">#REF!</definedName>
    <definedName name="Utik" localSheetId="12">#REF!</definedName>
    <definedName name="Utik">#REF!</definedName>
    <definedName name="UTIK2" localSheetId="6">#REF!</definedName>
    <definedName name="UTIK2" localSheetId="7">#REF!</definedName>
    <definedName name="UTIK2" localSheetId="12">#REF!</definedName>
    <definedName name="UTIK2">#REF!</definedName>
    <definedName name="UTYUE" localSheetId="6">#REF!</definedName>
    <definedName name="UTYUE" localSheetId="11">#REF!</definedName>
    <definedName name="UTYUE" localSheetId="9">#REF!</definedName>
    <definedName name="UTYUE" localSheetId="7">#REF!</definedName>
    <definedName name="UTYUE" localSheetId="12">#REF!</definedName>
    <definedName name="UTYUE">#REF!</definedName>
    <definedName name="uu" localSheetId="6">#REF!</definedName>
    <definedName name="uu" localSheetId="7">#REF!</definedName>
    <definedName name="uu" localSheetId="12">#REF!</definedName>
    <definedName name="uu">#REF!</definedName>
    <definedName name="uuu" localSheetId="11" hidden="1">{#N/A,#N/A,FALSE,"M.31"}</definedName>
    <definedName name="uuu" localSheetId="9" hidden="1">{#N/A,#N/A,FALSE,"M.31"}</definedName>
    <definedName name="uuu" hidden="1">{#N/A,#N/A,FALSE,"M.31"}</definedName>
    <definedName name="v" localSheetId="11" hidden="1">{#N/A,#N/A,FALSE,"M.34"}</definedName>
    <definedName name="v" localSheetId="9" hidden="1">{#N/A,#N/A,FALSE,"M.34"}</definedName>
    <definedName name="v" hidden="1">{#N/A,#N/A,FALSE,"M.34"}</definedName>
    <definedName name="VA" localSheetId="11" hidden="1">{#N/A,#N/A,FALSE,"M.33"}</definedName>
    <definedName name="VA" localSheetId="9" hidden="1">{#N/A,#N/A,FALSE,"M.33"}</definedName>
    <definedName name="VA" hidden="1">{#N/A,#N/A,FALSE,"M.33"}</definedName>
    <definedName name="vg" localSheetId="6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2" hidden="1">{#N/A,#N/A,FALSE,"M.33"}</definedName>
    <definedName name="vg" localSheetId="13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 localSheetId="12">#REF!</definedName>
    <definedName name="vvvvvvvvvv">#REF!</definedName>
    <definedName name="w" localSheetId="6">#REF!</definedName>
    <definedName name="w" localSheetId="11">#REF!</definedName>
    <definedName name="w" localSheetId="9">#REF!</definedName>
    <definedName name="w" localSheetId="7">#REF!</definedName>
    <definedName name="w" localSheetId="12">#REF!</definedName>
    <definedName name="w">#REF!</definedName>
    <definedName name="WAG" localSheetId="11" hidden="1">{#N/A,#N/A,FALSE,"M.33"}</definedName>
    <definedName name="WAG" localSheetId="9" hidden="1">{#N/A,#N/A,FALSE,"M.33"}</definedName>
    <definedName name="WAG" hidden="1">{#N/A,#N/A,FALSE,"M.33"}</definedName>
    <definedName name="WAI" localSheetId="6">[8]prod03!#REF!</definedName>
    <definedName name="WAI" localSheetId="7">[8]prod03!#REF!</definedName>
    <definedName name="WAI" localSheetId="12">[8]prod03!#REF!</definedName>
    <definedName name="WAI">[8]prod03!#REF!</definedName>
    <definedName name="WATES" localSheetId="6">[37]JAN09!#REF!</definedName>
    <definedName name="WATES" localSheetId="7">[37]JAN09!#REF!</definedName>
    <definedName name="WATES" localSheetId="12">[37]JAN09!#REF!</definedName>
    <definedName name="WATES">[37]JAN09!#REF!</definedName>
    <definedName name="WDW" localSheetId="11" hidden="1">{#N/A,#N/A,FALSE,"M.01";#N/A,#N/A,FALSE,"M.01"}</definedName>
    <definedName name="WDW" localSheetId="9" hidden="1">{#N/A,#N/A,FALSE,"M.01";#N/A,#N/A,FALSE,"M.01"}</definedName>
    <definedName name="WDW" hidden="1">{#N/A,#N/A,FALSE,"M.01";#N/A,#N/A,FALSE,"M.01"}</definedName>
    <definedName name="we" localSheetId="6">#REF!</definedName>
    <definedName name="we" localSheetId="7">#REF!</definedName>
    <definedName name="we" localSheetId="5">#REF!</definedName>
    <definedName name="we" localSheetId="12">#REF!</definedName>
    <definedName name="we">#REF!</definedName>
    <definedName name="weqw" localSheetId="6" hidden="1">#REF!</definedName>
    <definedName name="weqw" localSheetId="7" hidden="1">#REF!</definedName>
    <definedName name="weqw" localSheetId="12" hidden="1">#REF!</definedName>
    <definedName name="weqw" localSheetId="1" hidden="1">#REF!</definedName>
    <definedName name="weqw" localSheetId="3" hidden="1">#REF!</definedName>
    <definedName name="weqw" localSheetId="2" hidden="1">#REF!</definedName>
    <definedName name="weqw" hidden="1">#REF!</definedName>
    <definedName name="WER" localSheetId="6">#REF!</definedName>
    <definedName name="WER" localSheetId="7">#REF!</definedName>
    <definedName name="WER" localSheetId="12">#REF!</definedName>
    <definedName name="WER">#REF!</definedName>
    <definedName name="WERWER" localSheetId="11" hidden="1">{#N/A,#N/A,FALSE,"M.01";#N/A,#N/A,FALSE,"M.01"}</definedName>
    <definedName name="WERWER" localSheetId="9" hidden="1">{#N/A,#N/A,FALSE,"M.01";#N/A,#N/A,FALSE,"M.01"}</definedName>
    <definedName name="WERWER" hidden="1">{#N/A,#N/A,FALSE,"M.01";#N/A,#N/A,FALSE,"M.01"}</definedName>
    <definedName name="wgewG" localSheetId="11" hidden="1">{#N/A,#N/A,FALSE,"M.41"}</definedName>
    <definedName name="wgewG" localSheetId="9" hidden="1">{#N/A,#N/A,FALSE,"M.41"}</definedName>
    <definedName name="wgewG" hidden="1">{#N/A,#N/A,FALSE,"M.41"}</definedName>
    <definedName name="WIL" localSheetId="6" hidden="1">{#N/A,#N/A,FALSE,"M.01";#N/A,#N/A,FALSE,"M.01"}</definedName>
    <definedName name="WIL" localSheetId="11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2" hidden="1">{#N/A,#N/A,FALSE,"M.01";#N/A,#N/A,FALSE,"M.01"}</definedName>
    <definedName name="WIL" localSheetId="13" hidden="1">{#N/A,#N/A,FALSE,"M.01";#N/A,#N/A,FALSE,"M.01"}</definedName>
    <definedName name="WIL" hidden="1">{#N/A,#N/A,FALSE,"M.01";#N/A,#N/A,FALSE,"M.01"}</definedName>
    <definedName name="WILAYAH" localSheetId="11">[155]Kamus!$A$2:$A$29</definedName>
    <definedName name="WILAYAH" localSheetId="9">[155]Kamus!$A$2:$A$29</definedName>
    <definedName name="WILAYAH">[45]Kamus!$A$2:$A$29</definedName>
    <definedName name="winarso2">#REF!</definedName>
    <definedName name="wonosari" localSheetId="6">#REF!</definedName>
    <definedName name="wonosari" localSheetId="11">#REF!</definedName>
    <definedName name="wonosari" localSheetId="9">#REF!</definedName>
    <definedName name="wonosari" localSheetId="7">#REF!</definedName>
    <definedName name="wonosari" localSheetId="5">#REF!</definedName>
    <definedName name="wonosari" localSheetId="12">#REF!</definedName>
    <definedName name="wonosari">#REF!</definedName>
    <definedName name="wq" localSheetId="6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2" hidden="1">{#N/A,#N/A,FALSE,"M.33"}</definedName>
    <definedName name="wq" localSheetId="13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 localSheetId="12">#REF!</definedName>
    <definedName name="wqwdfasfgSEherh">#REF!</definedName>
    <definedName name="wrmn" localSheetId="6" hidden="1">{#N/A,#N/A,FALSE,"M.43"}</definedName>
    <definedName name="wrmn" localSheetId="11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2" hidden="1">{#N/A,#N/A,FALSE,"M.43"}</definedName>
    <definedName name="wrmn" localSheetId="13" hidden="1">{#N/A,#N/A,FALSE,"M.43"}</definedName>
    <definedName name="wrmn" hidden="1">{#N/A,#N/A,FALSE,"M.43"}</definedName>
    <definedName name="wrn" localSheetId="11" hidden="1">{#N/A,#N/A,FALSE,"M.32"}</definedName>
    <definedName name="wrn" localSheetId="9" hidden="1">{#N/A,#N/A,FALSE,"M.32"}</definedName>
    <definedName name="wrn" hidden="1">{#N/A,#N/A,FALSE,"M.32"}</definedName>
    <definedName name="wrn.10" localSheetId="11" hidden="1">{#N/A,#N/A,FALSE,"M.01"}</definedName>
    <definedName name="wrn.10" localSheetId="9" hidden="1">{#N/A,#N/A,FALSE,"M.01"}</definedName>
    <definedName name="wrn.10" hidden="1">{#N/A,#N/A,FALSE,"M.01"}</definedName>
    <definedName name="wrn.M.01" localSheetId="6" hidden="1">{#N/A,#N/A,FALSE,"M.01"}</definedName>
    <definedName name="wrn.M.01" localSheetId="11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2" hidden="1">{#N/A,#N/A,FALSE,"M.01"}</definedName>
    <definedName name="wrn.M.01" localSheetId="13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11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2" hidden="1">{#N/A,#N/A,FALSE,"M.01"}</definedName>
    <definedName name="wrn.M.01." localSheetId="13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11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2" hidden="1">{#N/A,#N/A,FALSE,"M.01";#N/A,#N/A,FALSE,"M.01"}</definedName>
    <definedName name="wrn.M.01D." localSheetId="13" hidden="1">{#N/A,#N/A,FALSE,"M.01";#N/A,#N/A,FALSE,"M.01"}</definedName>
    <definedName name="wrn.M.01D." hidden="1">{#N/A,#N/A,FALSE,"M.01";#N/A,#N/A,FALSE,"M.01"}</definedName>
    <definedName name="wrn.m.01D.1" localSheetId="11" hidden="1">{#N/A,#N/A,FALSE,"M.01";#N/A,#N/A,FALSE,"M.01"}</definedName>
    <definedName name="wrn.m.01D.1" localSheetId="9" hidden="1">{#N/A,#N/A,FALSE,"M.01";#N/A,#N/A,FALSE,"M.01"}</definedName>
    <definedName name="wrn.m.01D.1" hidden="1">{#N/A,#N/A,FALSE,"M.01";#N/A,#N/A,FALSE,"M.01"}</definedName>
    <definedName name="wrn.M.01e" localSheetId="11" hidden="1">{#N/A,#N/A,FALSE,"M.01";#N/A,#N/A,FALSE,"M.01"}</definedName>
    <definedName name="wrn.M.01e" localSheetId="9" hidden="1">{#N/A,#N/A,FALSE,"M.01";#N/A,#N/A,FALSE,"M.01"}</definedName>
    <definedName name="wrn.M.01e" hidden="1">{#N/A,#N/A,FALSE,"M.01";#N/A,#N/A,FALSE,"M.01"}</definedName>
    <definedName name="wrn.M.02" localSheetId="6" hidden="1">{#N/A,#N/A,FALSE,"M.01"}</definedName>
    <definedName name="wrn.M.02" localSheetId="11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2" hidden="1">{#N/A,#N/A,FALSE,"M.01"}</definedName>
    <definedName name="wrn.M.02" localSheetId="13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11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2" hidden="1">{#N/A,#N/A,FALSE,"M.02"}</definedName>
    <definedName name="wrn.M.02." localSheetId="13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11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2" hidden="1">{#N/A,#N/A,FALSE,"M.01"}</definedName>
    <definedName name="wrn.M.07." localSheetId="13" hidden="1">{#N/A,#N/A,FALSE,"M.01"}</definedName>
    <definedName name="wrn.M.07." hidden="1">{#N/A,#N/A,FALSE,"M.01"}</definedName>
    <definedName name="wrn.M.08." localSheetId="11" hidden="1">{#N/A,#N/A,FALSE,"M.01"}</definedName>
    <definedName name="wrn.M.08." localSheetId="9" hidden="1">{#N/A,#N/A,FALSE,"M.01"}</definedName>
    <definedName name="wrn.M.08." hidden="1">{#N/A,#N/A,FALSE,"M.01"}</definedName>
    <definedName name="wrn.M.31." localSheetId="6" hidden="1">{#N/A,#N/A,FALSE,"M.31"}</definedName>
    <definedName name="wrn.M.31." localSheetId="11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2" hidden="1">{#N/A,#N/A,FALSE,"M.31"}</definedName>
    <definedName name="wrn.M.31." localSheetId="13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11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2" hidden="1">{#N/A,#N/A,FALSE,"M.31"}</definedName>
    <definedName name="wrn.M.32" localSheetId="13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11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2" hidden="1">{#N/A,#N/A,FALSE,"M.32"}</definedName>
    <definedName name="wrn.M.32." localSheetId="13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11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2" hidden="1">{#N/A,#N/A,FALSE,"M.32"}</definedName>
    <definedName name="wrn.M.32.1" localSheetId="13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11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2" hidden="1">{#N/A,#N/A,FALSE,"M.33"}</definedName>
    <definedName name="wrn.M.33" localSheetId="13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11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2" hidden="1">{#N/A,#N/A,FALSE,"M.33"}</definedName>
    <definedName name="wrn.M.33." localSheetId="13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11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2" hidden="1">{#N/A,#N/A,FALSE,"M.32"}</definedName>
    <definedName name="wrn.M.333" localSheetId="13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11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2" hidden="1">{#N/A,#N/A,FALSE,"M.34"}</definedName>
    <definedName name="wrn.M.34." localSheetId="13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11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2" hidden="1">{#N/A,#N/A,FALSE,"M.34"}</definedName>
    <definedName name="wrn.M.34.1" localSheetId="13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11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2" hidden="1">{#N/A,#N/A,FALSE,"M.34"}</definedName>
    <definedName name="wrn.m.35." localSheetId="13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11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2" hidden="1">{#N/A,#N/A,FALSE,"M.42"}</definedName>
    <definedName name="wrn.M.4." localSheetId="13" hidden="1">{#N/A,#N/A,FALSE,"M.42"}</definedName>
    <definedName name="wrn.M.4." hidden="1">{#N/A,#N/A,FALSE,"M.42"}</definedName>
    <definedName name="wrn.M.41" localSheetId="11" hidden="1">{#N/A,#N/A,FALSE,"M.41"}</definedName>
    <definedName name="wrn.M.41" localSheetId="9" hidden="1">{#N/A,#N/A,FALSE,"M.41"}</definedName>
    <definedName name="wrn.M.41" hidden="1">{#N/A,#N/A,FALSE,"M.41"}</definedName>
    <definedName name="wrn.M.41." localSheetId="6" hidden="1">{#N/A,#N/A,FALSE,"M.41"}</definedName>
    <definedName name="wrn.M.41." localSheetId="11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2" hidden="1">{#N/A,#N/A,FALSE,"M.41"}</definedName>
    <definedName name="wrn.M.41." localSheetId="13" hidden="1">{#N/A,#N/A,FALSE,"M.41"}</definedName>
    <definedName name="wrn.M.41." hidden="1">{#N/A,#N/A,FALSE,"M.41"}</definedName>
    <definedName name="wrn.M.42" localSheetId="11" hidden="1">{#N/A,#N/A,FALSE,"M.41"}</definedName>
    <definedName name="wrn.M.42" localSheetId="9" hidden="1">{#N/A,#N/A,FALSE,"M.41"}</definedName>
    <definedName name="wrn.M.42" hidden="1">{#N/A,#N/A,FALSE,"M.41"}</definedName>
    <definedName name="wrn.M.42." localSheetId="6" hidden="1">{#N/A,#N/A,FALSE,"M.42"}</definedName>
    <definedName name="wrn.M.42." localSheetId="11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2" hidden="1">{#N/A,#N/A,FALSE,"M.42"}</definedName>
    <definedName name="wrn.M.42." localSheetId="13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11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2" hidden="1">{#N/A,#N/A,FALSE,"M.43"}</definedName>
    <definedName name="wrn.M.43" localSheetId="13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11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2" hidden="1">{#N/A,#N/A,FALSE,"M.43"}</definedName>
    <definedName name="wrn.M.43." localSheetId="13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11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2" hidden="1">{#N/A,#N/A,FALSE,"M.43"}</definedName>
    <definedName name="wrn.n.99" localSheetId="13" hidden="1">{#N/A,#N/A,FALSE,"M.43"}</definedName>
    <definedName name="wrn.n.99" hidden="1">{#N/A,#N/A,FALSE,"M.43"}</definedName>
    <definedName name="wrn.rep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1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localSheetId="9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.1" hidden="1">{"w1t2",#N/A,TRUE,"Jawa";"w1t2",#N/A,TRUE,"I";"w1t2",#N/A,TRUE,"II";"w1t2",#N/A,TRUE,"III";"w1t2",#N/A,TRUE,"Batam";"w1t2",#N/A,TRUE,"IV";"w1t2",#N/A,TRUE,"V";"w1t2",#N/A,TRUE,"VI";"w1t2",#N/A,TRUE,"VII";"w1t2",#N/A,TRUE,"VIII";"w1t2",#N/A,TRUE,"IX";"w1t2",#N/A,TRUE,"X";"w1t2",#N/A,TRUE,"XI"}</definedName>
    <definedName name="wrn.REP678." localSheetId="11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localSheetId="9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.REP678." hidden="1">{"Rep678",#N/A,FALSE,"Jawa";"Rep678",#N/A,FALSE,"Batam";"Rep678",#N/A,FALSE,"I";"Rep678",#N/A,FALSE,"II";"Rep678",#N/A,FALSE,"III";"Rep678",#N/A,FALSE,"IV";"Rep678",#N/A,FALSE,"V";"Rep678",#N/A,FALSE,"VI";"Rep678",#N/A,FALSE,"VII";"Rep678",#N/A,FALSE,"VIII";"Rep678",#N/A,FALSE,"IX";"Rep678",#N/A,FALSE,"X";"Rep678",#N/A,FALSE,"XI"}</definedName>
    <definedName name="wrna.m.01" localSheetId="11" hidden="1">{#N/A,#N/A,FALSE,"M.01"}</definedName>
    <definedName name="wrna.m.01" localSheetId="9" hidden="1">{#N/A,#N/A,FALSE,"M.01"}</definedName>
    <definedName name="wrna.m.01" hidden="1">{#N/A,#N/A,FALSE,"M.01"}</definedName>
    <definedName name="WW" localSheetId="11" hidden="1">{#N/A,#N/A,FALSE,"M.01"}</definedName>
    <definedName name="WW" localSheetId="9" hidden="1">{#N/A,#N/A,FALSE,"M.01"}</definedName>
    <definedName name="WW" hidden="1">{#N/A,#N/A,FALSE,"M.01"}</definedName>
    <definedName name="www" localSheetId="6" hidden="1">{#N/A,#N/A,FALSE,"M.34"}</definedName>
    <definedName name="www" localSheetId="11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2" hidden="1">{#N/A,#N/A,FALSE,"M.34"}</definedName>
    <definedName name="www" localSheetId="13" hidden="1">{#N/A,#N/A,FALSE,"M.34"}</definedName>
    <definedName name="www" hidden="1">{#N/A,#N/A,FALSE,"M.34"}</definedName>
    <definedName name="x" localSheetId="6">[136]JAN07!#REF!</definedName>
    <definedName name="x" localSheetId="11" hidden="1">{#N/A,#N/A,FALSE,"M.42"}</definedName>
    <definedName name="x" localSheetId="9" hidden="1">{#N/A,#N/A,FALSE,"M.42"}</definedName>
    <definedName name="x" localSheetId="7">[136]JAN07!#REF!</definedName>
    <definedName name="x" localSheetId="12">[137]JAN07!#REF!</definedName>
    <definedName name="x">[137]JAN07!#REF!</definedName>
    <definedName name="X_19" localSheetId="6">#REF!</definedName>
    <definedName name="X_19" localSheetId="11">#REF!</definedName>
    <definedName name="X_19" localSheetId="9">#REF!</definedName>
    <definedName name="X_19" localSheetId="7">#REF!</definedName>
    <definedName name="X_19" localSheetId="5">#REF!</definedName>
    <definedName name="X_19" localSheetId="12">#REF!</definedName>
    <definedName name="X_19">#REF!</definedName>
    <definedName name="X_51">"'file:///J:/RKAP 2008/RKAP 2008 SDM SEKUM/Documents/RKAP/RKAP2004/CAB KUP/2001/INVESTASI.xls'#$APBN.$#REF!$#REF!:$#REF!$#REF!"</definedName>
    <definedName name="X_52">"'file:///J:/RKAP 2008/RKAP 2008 SDM SEKUM/Documents/RKAP/RKAP2004/CAB KUP/2001/INVESTASI.xls'#$APBN.$#REF!$#REF!:$#REF!$#REF!"</definedName>
    <definedName name="X_53">"'file:///J:/QQQQ/RKAPTUL/Documents/RKAP/RKAP2004/CAB KUP/2001/INVESTASI.xls'#$APBN.$#REF!$#REF!:$#REF!$#REF!"</definedName>
    <definedName name="xcascac" localSheetId="11" hidden="1">{#N/A,#N/A,FALSE,"M.41"}</definedName>
    <definedName name="xcascac" localSheetId="9" hidden="1">{#N/A,#N/A,FALSE,"M.41"}</definedName>
    <definedName name="xcascac" hidden="1">{#N/A,#N/A,FALSE,"M.41"}</definedName>
    <definedName name="xcscac" localSheetId="11" hidden="1">{#N/A,#N/A,FALSE,"M.32"}</definedName>
    <definedName name="xcscac" localSheetId="9" hidden="1">{#N/A,#N/A,FALSE,"M.32"}</definedName>
    <definedName name="xcscac" hidden="1">{#N/A,#N/A,FALSE,"M.32"}</definedName>
    <definedName name="xcscsac" localSheetId="11" hidden="1">{#N/A,#N/A,FALSE,"M.34"}</definedName>
    <definedName name="xcscsac" localSheetId="9" hidden="1">{#N/A,#N/A,FALSE,"M.34"}</definedName>
    <definedName name="xcscsac" hidden="1">{#N/A,#N/A,FALSE,"M.34"}</definedName>
    <definedName name="xdasdd" localSheetId="11" hidden="1">{#N/A,#N/A,FALSE,"M.01"}</definedName>
    <definedName name="xdasdd" localSheetId="9" hidden="1">{#N/A,#N/A,FALSE,"M.01"}</definedName>
    <definedName name="xdasdd" hidden="1">{#N/A,#N/A,FALSE,"M.01"}</definedName>
    <definedName name="xs" localSheetId="6">[136]JAN07!#REF!</definedName>
    <definedName name="xs" localSheetId="7">[136]JAN07!#REF!</definedName>
    <definedName name="xs" localSheetId="5">[137]JAN07!#REF!</definedName>
    <definedName name="xs" localSheetId="12">[137]JAN07!#REF!</definedName>
    <definedName name="xs">[137]JAN07!#REF!</definedName>
    <definedName name="xxx" hidden="1">#REF!</definedName>
    <definedName name="XXXX" localSheetId="6">#REF!</definedName>
    <definedName name="XXXX" localSheetId="5">#REF!</definedName>
    <definedName name="XXXX" localSheetId="12">#REF!</definedName>
    <definedName name="XXXX">#REF!</definedName>
    <definedName name="y" localSheetId="6">#REF!</definedName>
    <definedName name="Y" localSheetId="11">'[31]W-NAD'!#REF!</definedName>
    <definedName name="Y" localSheetId="9">'[31]W-NAD'!#REF!</definedName>
    <definedName name="y" localSheetId="12">#REF!</definedName>
    <definedName name="y" localSheetId="13">#REF!</definedName>
    <definedName name="y">#REF!</definedName>
    <definedName name="YERYY" localSheetId="6">#REF!</definedName>
    <definedName name="YERYY" localSheetId="11">#REF!</definedName>
    <definedName name="YERYY" localSheetId="9">#REF!</definedName>
    <definedName name="YERYY" localSheetId="7">#REF!</definedName>
    <definedName name="YERYY" localSheetId="12">#REF!</definedName>
    <definedName name="YERYY">#REF!</definedName>
    <definedName name="YK" localSheetId="12">#REF!</definedName>
    <definedName name="YK">#REF!</definedName>
    <definedName name="yono">'[159]master rab'!$B$1:$H$65536</definedName>
    <definedName name="yy" localSheetId="6">#REF!</definedName>
    <definedName name="yy" localSheetId="11">#REF!</definedName>
    <definedName name="yy" localSheetId="9">#REF!</definedName>
    <definedName name="yy" localSheetId="7">#REF!</definedName>
    <definedName name="yy" localSheetId="12">#REF!</definedName>
    <definedName name="yy">#REF!</definedName>
    <definedName name="Z" localSheetId="6">#REF!</definedName>
    <definedName name="Z" localSheetId="11">#REF!</definedName>
    <definedName name="Z" localSheetId="9">#REF!</definedName>
    <definedName name="Z" localSheetId="7">#REF!</definedName>
    <definedName name="Z" localSheetId="12">#REF!</definedName>
    <definedName name="Z">#REF!</definedName>
    <definedName name="ZAz">#REF!</definedName>
    <definedName name="zone_saisie" localSheetId="11">'[160]Submission Form'!$A$4:$C$5,'[160]Submission Form'!$D$7,'[160]Submission Form'!$D$10:$D$11,'[160]Submission Form'!$D$17:$D$26,'[160]Submission Form'!$D$33</definedName>
    <definedName name="zone_saisie" localSheetId="9">'[160]Submission Form'!$A$4:$C$5,'[160]Submission Form'!$D$7,'[160]Submission Form'!$D$10:$D$11,'[160]Submission Form'!$D$17:$D$26,'[160]Submission Form'!$D$33</definedName>
    <definedName name="zone_saisie">('[161]Submission Form'!$A$4:$C$5,'[161]Submission Form'!$D$7,'[161]Submission Form'!$D$10:$D$11,'[161]Submission Form'!$D$17:$D$26,'[161]Submission Form'!$D$33)</definedName>
    <definedName name="zsdgxgdg" localSheetId="11" hidden="1">{#N/A,#N/A,FALSE,"M.01";#N/A,#N/A,FALSE,"M.01"}</definedName>
    <definedName name="zsdgxgdg" localSheetId="9" hidden="1">{#N/A,#N/A,FALSE,"M.01";#N/A,#N/A,FALSE,"M.01"}</definedName>
    <definedName name="zsdgxgdg" hidden="1">{#N/A,#N/A,FALSE,"M.01";#N/A,#N/A,FALSE,"M.01"}</definedName>
    <definedName name="zz" localSheetId="11">#REF!</definedName>
    <definedName name="zz" localSheetId="9">#REF!</definedName>
    <definedName name="zz">'[118]Hal-1'!$M$33:$M$33</definedName>
    <definedName name="zz_19" localSheetId="11">'[119]Hal-1'!$M$33:$M$33</definedName>
    <definedName name="zz_19" localSheetId="9">'[119]Hal-1'!$M$33:$M$33</definedName>
    <definedName name="zz_19">'[120]Hal-1'!$M$33:$M$33</definedName>
    <definedName name="zzz" localSheetId="11" hidden="1">{#N/A,#N/A,FALSE,"M.01"}</definedName>
    <definedName name="zzz" localSheetId="9" hidden="1">{#N/A,#N/A,FALSE,"M.01"}</definedName>
    <definedName name="zzz">[118]aruskas!$A$110:$T$180</definedName>
    <definedName name="zzz_19" localSheetId="11">[119]aruskas!$A$110:$T$180</definedName>
    <definedName name="zzz_19" localSheetId="9">[119]aruskas!$A$110:$T$180</definedName>
    <definedName name="zzz_19">[120]aruskas!$A$110:$T$180</definedName>
  </definedNames>
  <calcPr calcId="191029" calcMode="manual"/>
</workbook>
</file>

<file path=xl/calcChain.xml><?xml version="1.0" encoding="utf-8"?>
<calcChain xmlns="http://schemas.openxmlformats.org/spreadsheetml/2006/main">
  <c r="F56" i="11" l="1"/>
  <c r="F55" i="11"/>
  <c r="F54" i="11"/>
  <c r="F53" i="11"/>
  <c r="F52" i="11"/>
  <c r="F51" i="11"/>
  <c r="F50" i="11"/>
  <c r="F49" i="11"/>
  <c r="F48" i="11"/>
  <c r="E18" i="11"/>
  <c r="D18" i="11"/>
  <c r="J18" i="11" s="1"/>
  <c r="H18" i="11" l="1"/>
  <c r="F101" i="11"/>
  <c r="F99" i="11"/>
  <c r="F167" i="11"/>
  <c r="F166" i="11"/>
  <c r="F163" i="11"/>
  <c r="F162" i="11"/>
  <c r="F161" i="11"/>
  <c r="F160" i="11"/>
  <c r="F159" i="11"/>
  <c r="F158" i="11"/>
  <c r="F157" i="11"/>
  <c r="F156" i="11"/>
  <c r="F155" i="11"/>
  <c r="F154" i="11"/>
  <c r="F153" i="11"/>
  <c r="F152" i="11"/>
  <c r="F151" i="11"/>
  <c r="F150" i="11"/>
  <c r="F149" i="11"/>
  <c r="F165" i="11" s="1"/>
  <c r="F148" i="11"/>
  <c r="F164" i="11" s="1"/>
  <c r="F114" i="11"/>
  <c r="F113" i="11"/>
  <c r="F112" i="11"/>
  <c r="F111" i="11"/>
  <c r="F110" i="11"/>
  <c r="F109" i="11"/>
  <c r="F108" i="11"/>
  <c r="F107" i="11"/>
  <c r="F106" i="11"/>
  <c r="F105" i="11"/>
  <c r="E100" i="11" l="1"/>
  <c r="D100" i="11"/>
  <c r="I100" i="11" s="1"/>
  <c r="E101" i="11"/>
  <c r="D101" i="11"/>
  <c r="E99" i="11"/>
  <c r="D99" i="11"/>
  <c r="J99" i="11" s="1"/>
  <c r="G98" i="11"/>
  <c r="F98" i="11"/>
  <c r="D98" i="11"/>
  <c r="J98" i="11" s="1"/>
  <c r="G97" i="11"/>
  <c r="E97" i="11"/>
  <c r="D97" i="11"/>
  <c r="J97" i="11" s="1"/>
  <c r="F96" i="11"/>
  <c r="F95" i="11"/>
  <c r="F94" i="11"/>
  <c r="F93" i="11"/>
  <c r="F92" i="11"/>
  <c r="F91" i="11"/>
  <c r="F90" i="11"/>
  <c r="F89" i="11"/>
  <c r="F88" i="11"/>
  <c r="F87" i="11"/>
  <c r="F85" i="11"/>
  <c r="F97" i="11" s="1"/>
  <c r="E96" i="11"/>
  <c r="D96" i="11"/>
  <c r="E95" i="11"/>
  <c r="D95" i="11"/>
  <c r="J95" i="11" s="1"/>
  <c r="E94" i="11"/>
  <c r="D94" i="11"/>
  <c r="J94" i="11" s="1"/>
  <c r="E93" i="11"/>
  <c r="D93" i="11"/>
  <c r="J93" i="11" s="1"/>
  <c r="E92" i="11"/>
  <c r="D92" i="11"/>
  <c r="J92" i="11" s="1"/>
  <c r="E91" i="11"/>
  <c r="D91" i="11"/>
  <c r="J91" i="11" s="1"/>
  <c r="E90" i="11"/>
  <c r="D90" i="11"/>
  <c r="J90" i="11" s="1"/>
  <c r="E89" i="11"/>
  <c r="D89" i="11"/>
  <c r="J89" i="11" s="1"/>
  <c r="E88" i="11"/>
  <c r="D88" i="11"/>
  <c r="J88" i="11" s="1"/>
  <c r="E87" i="11"/>
  <c r="D87" i="11"/>
  <c r="J87" i="11" s="1"/>
  <c r="G86" i="11"/>
  <c r="E86" i="11"/>
  <c r="D86" i="11"/>
  <c r="J86" i="11" s="1"/>
  <c r="E85" i="11"/>
  <c r="D85" i="11"/>
  <c r="G84" i="11"/>
  <c r="E84" i="11"/>
  <c r="D84" i="11"/>
  <c r="J84" i="11" s="1"/>
  <c r="G83" i="11"/>
  <c r="E83" i="11"/>
  <c r="D83" i="11"/>
  <c r="J83" i="11" s="1"/>
  <c r="F39" i="11"/>
  <c r="F38" i="11"/>
  <c r="F37" i="11"/>
  <c r="F36" i="11"/>
  <c r="F35" i="11"/>
  <c r="F34" i="11"/>
  <c r="F33" i="11"/>
  <c r="F32" i="11"/>
  <c r="F31" i="11"/>
  <c r="F30" i="11"/>
  <c r="F29" i="11"/>
  <c r="F28" i="11"/>
  <c r="F27" i="11"/>
  <c r="F26" i="11"/>
  <c r="F25" i="11"/>
  <c r="F24" i="11"/>
  <c r="F23" i="11"/>
  <c r="F22" i="11"/>
  <c r="E39" i="11"/>
  <c r="D39" i="11"/>
  <c r="E38" i="11"/>
  <c r="D38" i="11"/>
  <c r="J38" i="11" s="1"/>
  <c r="E37" i="11"/>
  <c r="D37" i="11"/>
  <c r="J37" i="11" s="1"/>
  <c r="E36" i="11"/>
  <c r="D36" i="11"/>
  <c r="J36" i="11" s="1"/>
  <c r="E35" i="11"/>
  <c r="D35" i="11"/>
  <c r="J35" i="11" s="1"/>
  <c r="E34" i="11"/>
  <c r="D34" i="11"/>
  <c r="J34" i="11" s="1"/>
  <c r="E33" i="11"/>
  <c r="D33" i="11"/>
  <c r="J33" i="11" s="1"/>
  <c r="E32" i="11"/>
  <c r="D32" i="11"/>
  <c r="J32" i="11" s="1"/>
  <c r="E31" i="11"/>
  <c r="D31" i="11"/>
  <c r="J31" i="11" s="1"/>
  <c r="E30" i="11"/>
  <c r="D30" i="11"/>
  <c r="J30" i="11" s="1"/>
  <c r="E29" i="11"/>
  <c r="D29" i="11"/>
  <c r="J29" i="11" s="1"/>
  <c r="E28" i="11"/>
  <c r="D28" i="11"/>
  <c r="J28" i="11" s="1"/>
  <c r="E27" i="11"/>
  <c r="D27" i="11"/>
  <c r="J27" i="11" s="1"/>
  <c r="E26" i="11"/>
  <c r="D26" i="11"/>
  <c r="J26" i="11" s="1"/>
  <c r="E25" i="11"/>
  <c r="D25" i="11"/>
  <c r="J25" i="11" s="1"/>
  <c r="E24" i="11"/>
  <c r="D24" i="11"/>
  <c r="J24" i="11" s="1"/>
  <c r="E23" i="11"/>
  <c r="D23" i="11"/>
  <c r="J23" i="11" s="1"/>
  <c r="E22" i="11"/>
  <c r="D22" i="11"/>
  <c r="J22" i="11" s="1"/>
  <c r="G21" i="11"/>
  <c r="E21" i="11"/>
  <c r="D21" i="11"/>
  <c r="J21" i="11" s="1"/>
  <c r="G20" i="11"/>
  <c r="E20" i="11"/>
  <c r="D20" i="11"/>
  <c r="I20" i="11" s="1"/>
  <c r="E17" i="11"/>
  <c r="D17" i="11"/>
  <c r="E16" i="11"/>
  <c r="D16" i="11"/>
  <c r="J16" i="11" s="1"/>
  <c r="G15" i="11"/>
  <c r="E15" i="11"/>
  <c r="D15" i="11"/>
  <c r="H15" i="11" s="1"/>
  <c r="J100" i="11" l="1"/>
  <c r="H101" i="11"/>
  <c r="I97" i="11"/>
  <c r="I98" i="11"/>
  <c r="I99" i="11"/>
  <c r="I101" i="11"/>
  <c r="H97" i="11"/>
  <c r="H98" i="11"/>
  <c r="H89" i="11"/>
  <c r="H90" i="11"/>
  <c r="H91" i="11"/>
  <c r="H92" i="11"/>
  <c r="H93" i="11"/>
  <c r="H94" i="11"/>
  <c r="H95" i="11"/>
  <c r="H96" i="11"/>
  <c r="I86" i="11"/>
  <c r="I87" i="11"/>
  <c r="I88" i="11"/>
  <c r="I96" i="11"/>
  <c r="H83" i="11"/>
  <c r="H84" i="11"/>
  <c r="H86" i="11"/>
  <c r="I83" i="11"/>
  <c r="I84" i="11"/>
  <c r="I85" i="11"/>
  <c r="J85" i="11"/>
  <c r="H39" i="11"/>
  <c r="I39" i="11"/>
  <c r="H21" i="11"/>
  <c r="H23" i="11"/>
  <c r="H24" i="11"/>
  <c r="H25" i="11"/>
  <c r="H26" i="11"/>
  <c r="H27" i="11"/>
  <c r="H28" i="11"/>
  <c r="H29" i="11"/>
  <c r="H30" i="11"/>
  <c r="H31" i="11"/>
  <c r="H32" i="11"/>
  <c r="H33" i="11"/>
  <c r="H34" i="11"/>
  <c r="H35" i="11"/>
  <c r="H36" i="11"/>
  <c r="H37" i="11"/>
  <c r="H38" i="11"/>
  <c r="I21" i="11"/>
  <c r="I22" i="11"/>
  <c r="H20" i="11"/>
  <c r="J20" i="11"/>
  <c r="I15" i="11"/>
  <c r="J15" i="11"/>
  <c r="H17" i="11"/>
  <c r="H16" i="11"/>
  <c r="I17" i="11"/>
  <c r="K98" i="11" l="1"/>
  <c r="K86" i="11"/>
  <c r="K97" i="11"/>
  <c r="K84" i="11"/>
  <c r="K83" i="11"/>
  <c r="K21" i="11"/>
  <c r="K20" i="11"/>
  <c r="K15" i="11"/>
  <c r="G168" i="11" l="1"/>
  <c r="E168" i="11"/>
  <c r="D168" i="11"/>
  <c r="I168" i="11" s="1"/>
  <c r="J168" i="11" l="1"/>
  <c r="H168" i="11"/>
  <c r="K168" i="11" l="1"/>
  <c r="D61" i="11" l="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102" i="11"/>
  <c r="D103" i="11"/>
  <c r="D104" i="11"/>
  <c r="H104" i="11" s="1"/>
  <c r="D105" i="11"/>
  <c r="I105" i="11" s="1"/>
  <c r="D106" i="11"/>
  <c r="J106" i="11" s="1"/>
  <c r="D107" i="11"/>
  <c r="H107" i="11" s="1"/>
  <c r="D108" i="11"/>
  <c r="J108" i="11" s="1"/>
  <c r="D109" i="11"/>
  <c r="J109" i="11" s="1"/>
  <c r="D110" i="11"/>
  <c r="H110" i="11" s="1"/>
  <c r="D111" i="11"/>
  <c r="I111" i="11" s="1"/>
  <c r="D112" i="11"/>
  <c r="I112" i="11" s="1"/>
  <c r="D113" i="11"/>
  <c r="I113" i="11" s="1"/>
  <c r="D114" i="11"/>
  <c r="H114" i="11" s="1"/>
  <c r="D115" i="11"/>
  <c r="H115" i="11" s="1"/>
  <c r="D116" i="11"/>
  <c r="I116" i="11" s="1"/>
  <c r="D117" i="11"/>
  <c r="I117" i="11" s="1"/>
  <c r="D118" i="11"/>
  <c r="J118" i="11" s="1"/>
  <c r="D119" i="11"/>
  <c r="H119" i="11" s="1"/>
  <c r="D120" i="11"/>
  <c r="I120" i="11" s="1"/>
  <c r="D121" i="11"/>
  <c r="I121" i="11" s="1"/>
  <c r="D122" i="11"/>
  <c r="J122" i="11" s="1"/>
  <c r="D123" i="11"/>
  <c r="H123" i="11" s="1"/>
  <c r="D124" i="11"/>
  <c r="H124" i="11" s="1"/>
  <c r="D125" i="11"/>
  <c r="H125" i="11" s="1"/>
  <c r="D126" i="11"/>
  <c r="I126" i="11" s="1"/>
  <c r="D127" i="11"/>
  <c r="H127" i="11" s="1"/>
  <c r="D128" i="11"/>
  <c r="I128" i="11" s="1"/>
  <c r="D129" i="11"/>
  <c r="I129" i="11" s="1"/>
  <c r="D130" i="11"/>
  <c r="H130" i="11" s="1"/>
  <c r="D131" i="11"/>
  <c r="H131" i="11" s="1"/>
  <c r="D132" i="11"/>
  <c r="H132" i="11" s="1"/>
  <c r="D133" i="11"/>
  <c r="J133" i="11" s="1"/>
  <c r="D134" i="11"/>
  <c r="I134" i="11" s="1"/>
  <c r="D135" i="11"/>
  <c r="I135" i="11" s="1"/>
  <c r="D136" i="11"/>
  <c r="I136" i="11" s="1"/>
  <c r="D137" i="11"/>
  <c r="J137" i="11" s="1"/>
  <c r="D138" i="11"/>
  <c r="J138" i="11" s="1"/>
  <c r="D139" i="11"/>
  <c r="J139" i="11" s="1"/>
  <c r="D140" i="11"/>
  <c r="J140" i="11" s="1"/>
  <c r="D141" i="11"/>
  <c r="J141" i="11" s="1"/>
  <c r="D142" i="11"/>
  <c r="H142" i="11" s="1"/>
  <c r="D143" i="11"/>
  <c r="J143" i="11" s="1"/>
  <c r="D144" i="11"/>
  <c r="J144" i="11" s="1"/>
  <c r="D145" i="11"/>
  <c r="I145" i="11" s="1"/>
  <c r="D146" i="11"/>
  <c r="J146" i="11" s="1"/>
  <c r="D147" i="11"/>
  <c r="J147" i="11" s="1"/>
  <c r="D148" i="11"/>
  <c r="J148" i="11" s="1"/>
  <c r="D149" i="11"/>
  <c r="J149" i="11" s="1"/>
  <c r="D150" i="11"/>
  <c r="I150" i="11" s="1"/>
  <c r="D151" i="11"/>
  <c r="J151" i="11" s="1"/>
  <c r="J152" i="11"/>
  <c r="J153" i="11"/>
  <c r="D154" i="11"/>
  <c r="H154" i="11" s="1"/>
  <c r="D155" i="11"/>
  <c r="J155" i="11" s="1"/>
  <c r="D156" i="11"/>
  <c r="J156" i="11" s="1"/>
  <c r="D157" i="11"/>
  <c r="J157" i="11" s="1"/>
  <c r="D158" i="11"/>
  <c r="J158" i="11" s="1"/>
  <c r="D159" i="11"/>
  <c r="J159" i="11" s="1"/>
  <c r="D160" i="11"/>
  <c r="H160" i="11" s="1"/>
  <c r="D161" i="11"/>
  <c r="J161" i="11" s="1"/>
  <c r="D162" i="11"/>
  <c r="H162" i="11" s="1"/>
  <c r="D163" i="11"/>
  <c r="J163" i="11" s="1"/>
  <c r="D164" i="11"/>
  <c r="H164" i="11" s="1"/>
  <c r="D165" i="11"/>
  <c r="I165" i="11" s="1"/>
  <c r="J166" i="11"/>
  <c r="H167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E66" i="11"/>
  <c r="E67" i="11"/>
  <c r="E68" i="11"/>
  <c r="E69" i="11"/>
  <c r="E70" i="11"/>
  <c r="E71" i="11"/>
  <c r="E72" i="11"/>
  <c r="E73" i="11"/>
  <c r="E74" i="11"/>
  <c r="E75" i="11"/>
  <c r="E76" i="11"/>
  <c r="E77" i="11"/>
  <c r="E78" i="11"/>
  <c r="E79" i="11"/>
  <c r="E80" i="11"/>
  <c r="E81" i="11"/>
  <c r="E82" i="11"/>
  <c r="E102" i="11"/>
  <c r="E103" i="11"/>
  <c r="E104" i="11"/>
  <c r="E105" i="11"/>
  <c r="E106" i="11"/>
  <c r="E107" i="11"/>
  <c r="E108" i="11"/>
  <c r="E109" i="11"/>
  <c r="E110" i="11"/>
  <c r="E111" i="11"/>
  <c r="E112" i="11"/>
  <c r="E113" i="11"/>
  <c r="E114" i="11"/>
  <c r="E115" i="11"/>
  <c r="E116" i="11"/>
  <c r="E117" i="11"/>
  <c r="E118" i="11"/>
  <c r="E119" i="11"/>
  <c r="E120" i="11"/>
  <c r="E121" i="11"/>
  <c r="E122" i="11"/>
  <c r="E123" i="11"/>
  <c r="E124" i="11"/>
  <c r="E125" i="11"/>
  <c r="E126" i="11"/>
  <c r="E127" i="11"/>
  <c r="E128" i="11"/>
  <c r="E129" i="11"/>
  <c r="E130" i="11"/>
  <c r="E131" i="11"/>
  <c r="E132" i="11"/>
  <c r="E133" i="11"/>
  <c r="E134" i="11"/>
  <c r="E135" i="11"/>
  <c r="E136" i="11"/>
  <c r="E137" i="11"/>
  <c r="E138" i="11"/>
  <c r="E139" i="11"/>
  <c r="E140" i="11"/>
  <c r="E141" i="11"/>
  <c r="E142" i="11"/>
  <c r="E143" i="11"/>
  <c r="E144" i="11"/>
  <c r="E145" i="11"/>
  <c r="E146" i="11"/>
  <c r="E147" i="11"/>
  <c r="E148" i="11"/>
  <c r="E149" i="11"/>
  <c r="E150" i="11"/>
  <c r="E151" i="11"/>
  <c r="E154" i="11"/>
  <c r="E155" i="11"/>
  <c r="E156" i="11"/>
  <c r="E157" i="11"/>
  <c r="E158" i="11"/>
  <c r="E159" i="11"/>
  <c r="E160" i="11"/>
  <c r="E161" i="11"/>
  <c r="E162" i="11"/>
  <c r="E163" i="11"/>
  <c r="E164" i="11"/>
  <c r="E165" i="11"/>
  <c r="E41" i="11"/>
  <c r="E42" i="11"/>
  <c r="E43" i="11"/>
  <c r="E44" i="11"/>
  <c r="E45" i="11"/>
  <c r="E46" i="11"/>
  <c r="E47" i="11"/>
  <c r="E48" i="11"/>
  <c r="E49" i="11"/>
  <c r="E50" i="11"/>
  <c r="E51" i="11"/>
  <c r="E52" i="11"/>
  <c r="E53" i="11"/>
  <c r="E54" i="11"/>
  <c r="E55" i="11"/>
  <c r="E56" i="11"/>
  <c r="E57" i="11"/>
  <c r="E58" i="11"/>
  <c r="E59" i="11"/>
  <c r="E60" i="11"/>
  <c r="E61" i="11"/>
  <c r="E62" i="11"/>
  <c r="E63" i="11"/>
  <c r="E64" i="11"/>
  <c r="H166" i="11"/>
  <c r="G147" i="11"/>
  <c r="G146" i="11"/>
  <c r="G136" i="11"/>
  <c r="G135" i="11"/>
  <c r="G128" i="11"/>
  <c r="G127" i="11"/>
  <c r="G121" i="11"/>
  <c r="G120" i="11"/>
  <c r="G116" i="11"/>
  <c r="G115" i="11"/>
  <c r="G104" i="11"/>
  <c r="G103" i="11"/>
  <c r="J107" i="11" l="1"/>
  <c r="J111" i="11"/>
  <c r="H135" i="11"/>
  <c r="J104" i="11"/>
  <c r="H126" i="11"/>
  <c r="J162" i="11"/>
  <c r="I104" i="11"/>
  <c r="H120" i="11"/>
  <c r="I115" i="11"/>
  <c r="H139" i="11"/>
  <c r="H109" i="11"/>
  <c r="J105" i="11"/>
  <c r="J112" i="11"/>
  <c r="J128" i="11"/>
  <c r="H140" i="11"/>
  <c r="H108" i="11"/>
  <c r="J136" i="11"/>
  <c r="H148" i="11"/>
  <c r="H159" i="11"/>
  <c r="H145" i="11"/>
  <c r="J121" i="11"/>
  <c r="J124" i="11"/>
  <c r="J132" i="11"/>
  <c r="J160" i="11"/>
  <c r="J120" i="11"/>
  <c r="H128" i="11"/>
  <c r="H136" i="11"/>
  <c r="H156" i="11"/>
  <c r="H134" i="11"/>
  <c r="H138" i="11"/>
  <c r="I106" i="11"/>
  <c r="J110" i="11"/>
  <c r="J117" i="11"/>
  <c r="J150" i="11"/>
  <c r="J130" i="11"/>
  <c r="I133" i="11"/>
  <c r="I153" i="11"/>
  <c r="H121" i="11"/>
  <c r="I152" i="11"/>
  <c r="H157" i="11"/>
  <c r="I164" i="11"/>
  <c r="J113" i="11"/>
  <c r="J125" i="11"/>
  <c r="J129" i="11"/>
  <c r="H137" i="11"/>
  <c r="H141" i="11"/>
  <c r="H144" i="11"/>
  <c r="I149" i="11"/>
  <c r="H161" i="11"/>
  <c r="J142" i="11"/>
  <c r="H146" i="11"/>
  <c r="H152" i="11"/>
  <c r="J116" i="11"/>
  <c r="I114" i="11"/>
  <c r="H116" i="11"/>
  <c r="J154" i="11"/>
  <c r="H158" i="11"/>
  <c r="J123" i="11"/>
  <c r="J135" i="11"/>
  <c r="I146" i="11"/>
  <c r="H163" i="11"/>
  <c r="I119" i="11"/>
  <c r="I147" i="11"/>
  <c r="I167" i="11"/>
  <c r="I118" i="11"/>
  <c r="J131" i="11"/>
  <c r="H143" i="11"/>
  <c r="I166" i="11"/>
  <c r="K166" i="11" s="1"/>
  <c r="I127" i="11"/>
  <c r="H151" i="11"/>
  <c r="H165" i="11"/>
  <c r="J115" i="11"/>
  <c r="J127" i="11"/>
  <c r="H147" i="11"/>
  <c r="H153" i="11"/>
  <c r="K153" i="11" s="1"/>
  <c r="H155" i="11"/>
  <c r="J167" i="11"/>
  <c r="K115" i="11" l="1"/>
  <c r="K135" i="11"/>
  <c r="K104" i="11"/>
  <c r="K120" i="11"/>
  <c r="K136" i="11"/>
  <c r="K152" i="11"/>
  <c r="K146" i="11"/>
  <c r="K128" i="11"/>
  <c r="K121" i="11"/>
  <c r="K116" i="11"/>
  <c r="K167" i="11"/>
  <c r="K127" i="11"/>
  <c r="K147" i="11"/>
  <c r="H56" i="11" l="1"/>
  <c r="J55" i="11"/>
  <c r="H55" i="11"/>
  <c r="J54" i="11"/>
  <c r="H54" i="11"/>
  <c r="J53" i="11"/>
  <c r="H53" i="11"/>
  <c r="J52" i="11"/>
  <c r="H52" i="11"/>
  <c r="J51" i="11"/>
  <c r="H51" i="11"/>
  <c r="J50" i="11"/>
  <c r="H50" i="11"/>
  <c r="J49" i="11"/>
  <c r="H49" i="11"/>
  <c r="J48" i="11"/>
  <c r="H48" i="11"/>
  <c r="J47" i="11"/>
  <c r="H47" i="11"/>
  <c r="G47" i="11"/>
  <c r="J46" i="11"/>
  <c r="H46" i="11"/>
  <c r="G46" i="11"/>
  <c r="H45" i="11"/>
  <c r="J44" i="11"/>
  <c r="H44" i="11"/>
  <c r="J43" i="11"/>
  <c r="H43" i="11"/>
  <c r="J42" i="11"/>
  <c r="I41" i="11"/>
  <c r="H41" i="11"/>
  <c r="G41" i="11"/>
  <c r="J41" i="11" s="1"/>
  <c r="I42" i="11" l="1"/>
  <c r="I46" i="11"/>
  <c r="K46" i="11" s="1"/>
  <c r="I56" i="11"/>
  <c r="I47" i="11"/>
  <c r="K47" i="11" s="1"/>
  <c r="I45" i="11"/>
  <c r="K41" i="11"/>
  <c r="G155" i="81" l="1"/>
  <c r="E155" i="81"/>
  <c r="D155" i="81"/>
  <c r="J155" i="81" s="1"/>
  <c r="A155" i="81"/>
  <c r="H155" i="81" l="1"/>
  <c r="I155" i="81"/>
  <c r="K155" i="81" l="1"/>
  <c r="Y31" i="75" l="1"/>
  <c r="G153" i="81" l="1"/>
  <c r="A153" i="81"/>
  <c r="H153" i="81" l="1"/>
  <c r="I153" i="81"/>
  <c r="G86" i="81" l="1"/>
  <c r="G85" i="81"/>
  <c r="G84" i="81"/>
  <c r="A84" i="81"/>
  <c r="G83" i="81"/>
  <c r="J83" i="81"/>
  <c r="A83" i="81"/>
  <c r="G46" i="81"/>
  <c r="H46" i="81"/>
  <c r="G45" i="81"/>
  <c r="A45" i="81"/>
  <c r="G44" i="81"/>
  <c r="J44" i="81"/>
  <c r="A44" i="81"/>
  <c r="G43" i="81"/>
  <c r="J43" i="81"/>
  <c r="G42" i="81"/>
  <c r="J42" i="81"/>
  <c r="A42" i="81"/>
  <c r="G41" i="81"/>
  <c r="J41" i="81"/>
  <c r="A41" i="81"/>
  <c r="G40" i="81"/>
  <c r="J40" i="81"/>
  <c r="A40" i="81"/>
  <c r="G66" i="81"/>
  <c r="J66" i="81"/>
  <c r="A66" i="81"/>
  <c r="G65" i="81"/>
  <c r="A65" i="81"/>
  <c r="G64" i="81"/>
  <c r="J64" i="81"/>
  <c r="G63" i="81"/>
  <c r="J63" i="81"/>
  <c r="A63" i="81"/>
  <c r="G62" i="81"/>
  <c r="J62" i="81"/>
  <c r="A62" i="81"/>
  <c r="G61" i="81"/>
  <c r="J61" i="81"/>
  <c r="A61" i="81"/>
  <c r="G17" i="81"/>
  <c r="A17" i="81"/>
  <c r="G16" i="81"/>
  <c r="A16" i="81"/>
  <c r="B165" i="81"/>
  <c r="G158" i="81"/>
  <c r="E158" i="81"/>
  <c r="D158" i="81"/>
  <c r="I158" i="81" s="1"/>
  <c r="E157" i="81"/>
  <c r="D157" i="81"/>
  <c r="G156" i="81"/>
  <c r="E156" i="81"/>
  <c r="D156" i="81"/>
  <c r="J156" i="81" s="1"/>
  <c r="G154" i="81"/>
  <c r="A154" i="81"/>
  <c r="G152" i="81"/>
  <c r="A152" i="81"/>
  <c r="G151" i="81"/>
  <c r="G150" i="81"/>
  <c r="A150" i="81"/>
  <c r="G149" i="81"/>
  <c r="H149" i="81"/>
  <c r="G148" i="81"/>
  <c r="J148" i="81"/>
  <c r="G147" i="81"/>
  <c r="J147" i="81"/>
  <c r="A147" i="81"/>
  <c r="G146" i="81"/>
  <c r="H146" i="81"/>
  <c r="G145" i="81"/>
  <c r="J145" i="81"/>
  <c r="A145" i="81"/>
  <c r="G144" i="81"/>
  <c r="J144" i="81"/>
  <c r="A144" i="81"/>
  <c r="G143" i="81"/>
  <c r="J143" i="81"/>
  <c r="A143" i="81"/>
  <c r="G142" i="81"/>
  <c r="J142" i="81"/>
  <c r="G141" i="81"/>
  <c r="J141" i="81"/>
  <c r="A141" i="81"/>
  <c r="G140" i="81"/>
  <c r="A140" i="81"/>
  <c r="G139" i="81"/>
  <c r="J139" i="81"/>
  <c r="A139" i="81"/>
  <c r="G138" i="81"/>
  <c r="J138" i="81"/>
  <c r="G137" i="81"/>
  <c r="J137" i="81"/>
  <c r="A137" i="81"/>
  <c r="G136" i="81"/>
  <c r="J136" i="81"/>
  <c r="A136" i="81"/>
  <c r="G135" i="81"/>
  <c r="J135" i="81"/>
  <c r="A135" i="81"/>
  <c r="G134" i="81"/>
  <c r="J134" i="81"/>
  <c r="G133" i="81"/>
  <c r="I133" i="81"/>
  <c r="A133" i="81"/>
  <c r="G132" i="81"/>
  <c r="I132" i="81"/>
  <c r="G131" i="81"/>
  <c r="J131" i="81"/>
  <c r="A131" i="81"/>
  <c r="G130" i="81"/>
  <c r="H130" i="81"/>
  <c r="A130" i="81"/>
  <c r="G129" i="81"/>
  <c r="J129" i="81"/>
  <c r="A129" i="81"/>
  <c r="G128" i="81"/>
  <c r="J128" i="81"/>
  <c r="G127" i="81"/>
  <c r="J127" i="81"/>
  <c r="A127" i="81"/>
  <c r="G126" i="81"/>
  <c r="J126" i="81"/>
  <c r="G125" i="81"/>
  <c r="J125" i="81"/>
  <c r="A125" i="81"/>
  <c r="G124" i="81"/>
  <c r="A124" i="81"/>
  <c r="G123" i="81"/>
  <c r="A123" i="81"/>
  <c r="G122" i="81"/>
  <c r="J122" i="81"/>
  <c r="G121" i="81"/>
  <c r="I121" i="81"/>
  <c r="A121" i="81"/>
  <c r="G120" i="81"/>
  <c r="J120" i="81"/>
  <c r="A120" i="81"/>
  <c r="G119" i="81"/>
  <c r="H119" i="81"/>
  <c r="A119" i="81"/>
  <c r="G118" i="81"/>
  <c r="J118" i="81"/>
  <c r="G117" i="81"/>
  <c r="J117" i="81"/>
  <c r="A117" i="81"/>
  <c r="G116" i="81"/>
  <c r="J116" i="81"/>
  <c r="A116" i="81"/>
  <c r="G115" i="81"/>
  <c r="J115" i="81"/>
  <c r="A115" i="81"/>
  <c r="G114" i="81"/>
  <c r="J114" i="81"/>
  <c r="G113" i="81"/>
  <c r="A113" i="81"/>
  <c r="G112" i="81"/>
  <c r="A112" i="81"/>
  <c r="G111" i="81"/>
  <c r="A111" i="81"/>
  <c r="G110" i="81"/>
  <c r="G109" i="81"/>
  <c r="G108" i="81"/>
  <c r="A108" i="81"/>
  <c r="G107" i="81"/>
  <c r="I107" i="81"/>
  <c r="A107" i="81"/>
  <c r="G106" i="81"/>
  <c r="J106" i="81"/>
  <c r="A106" i="81"/>
  <c r="G105" i="81"/>
  <c r="J105" i="81"/>
  <c r="G104" i="81"/>
  <c r="H104" i="81"/>
  <c r="A104" i="81"/>
  <c r="G103" i="81"/>
  <c r="J103" i="81"/>
  <c r="A103" i="81"/>
  <c r="G102" i="81"/>
  <c r="J102" i="81"/>
  <c r="A102" i="81"/>
  <c r="G101" i="81"/>
  <c r="J101" i="81"/>
  <c r="A101" i="81"/>
  <c r="G100" i="81"/>
  <c r="J100" i="81"/>
  <c r="A100" i="81"/>
  <c r="G99" i="81"/>
  <c r="A99" i="81"/>
  <c r="G98" i="81"/>
  <c r="A98" i="81"/>
  <c r="G97" i="81"/>
  <c r="A97" i="81"/>
  <c r="G96" i="81"/>
  <c r="I96" i="81"/>
  <c r="A96" i="81"/>
  <c r="G95" i="81"/>
  <c r="J95" i="81"/>
  <c r="A95" i="81"/>
  <c r="G94" i="81"/>
  <c r="J94" i="81"/>
  <c r="A94" i="81"/>
  <c r="G93" i="81"/>
  <c r="J93" i="81"/>
  <c r="G92" i="81"/>
  <c r="J92" i="81"/>
  <c r="A92" i="81"/>
  <c r="G91" i="81"/>
  <c r="J91" i="81"/>
  <c r="A91" i="81"/>
  <c r="G90" i="81"/>
  <c r="J153" i="81"/>
  <c r="K153" i="81" s="1"/>
  <c r="J90" i="81"/>
  <c r="A90" i="81"/>
  <c r="G89" i="81"/>
  <c r="A89" i="81"/>
  <c r="G88" i="81"/>
  <c r="G81" i="81"/>
  <c r="G80" i="81"/>
  <c r="J80" i="81"/>
  <c r="A80" i="81"/>
  <c r="G79" i="81"/>
  <c r="H79" i="81"/>
  <c r="A79" i="81"/>
  <c r="G78" i="81"/>
  <c r="A78" i="81"/>
  <c r="G77" i="81"/>
  <c r="H77" i="81"/>
  <c r="A77" i="81"/>
  <c r="G76" i="81"/>
  <c r="G75" i="81"/>
  <c r="A75" i="81"/>
  <c r="G74" i="81"/>
  <c r="I74" i="81"/>
  <c r="A74" i="81"/>
  <c r="G73" i="81"/>
  <c r="J73" i="81"/>
  <c r="A73" i="81"/>
  <c r="G72" i="81"/>
  <c r="J72" i="81"/>
  <c r="A72" i="81"/>
  <c r="G71" i="81"/>
  <c r="I71" i="81"/>
  <c r="A71" i="81"/>
  <c r="G70" i="81"/>
  <c r="J70" i="81"/>
  <c r="G69" i="81"/>
  <c r="J69" i="81"/>
  <c r="A69" i="81"/>
  <c r="G68" i="81"/>
  <c r="J68" i="81"/>
  <c r="A68" i="81"/>
  <c r="G67" i="81"/>
  <c r="J67" i="81"/>
  <c r="A67" i="81"/>
  <c r="G60" i="81"/>
  <c r="G59" i="81"/>
  <c r="H59" i="81"/>
  <c r="A59" i="81"/>
  <c r="G58" i="81"/>
  <c r="A58" i="81"/>
  <c r="G57" i="81"/>
  <c r="J57" i="81"/>
  <c r="A57" i="81"/>
  <c r="G56" i="81"/>
  <c r="J56" i="81"/>
  <c r="A56" i="81"/>
  <c r="G55" i="81"/>
  <c r="J55" i="81"/>
  <c r="A55" i="81"/>
  <c r="G54" i="81"/>
  <c r="H54" i="81"/>
  <c r="G53" i="81"/>
  <c r="I53" i="81"/>
  <c r="A53" i="81"/>
  <c r="G52" i="81"/>
  <c r="J52" i="81"/>
  <c r="A52" i="81"/>
  <c r="G51" i="81"/>
  <c r="J51" i="81"/>
  <c r="A51" i="81"/>
  <c r="G50" i="81"/>
  <c r="J50" i="81"/>
  <c r="G49" i="81"/>
  <c r="A49" i="81"/>
  <c r="G48" i="81"/>
  <c r="A48" i="81"/>
  <c r="G47" i="81"/>
  <c r="A47" i="81"/>
  <c r="G39" i="81"/>
  <c r="J39" i="81"/>
  <c r="A39" i="81"/>
  <c r="G38" i="81"/>
  <c r="I38" i="81"/>
  <c r="A38" i="81"/>
  <c r="G37" i="81"/>
  <c r="J37" i="81"/>
  <c r="A37" i="81"/>
  <c r="G36" i="81"/>
  <c r="J36" i="81"/>
  <c r="A36" i="81"/>
  <c r="G35" i="81"/>
  <c r="J35" i="81"/>
  <c r="G34" i="81"/>
  <c r="J34" i="81"/>
  <c r="A34" i="81"/>
  <c r="G33" i="81"/>
  <c r="H33" i="81"/>
  <c r="G32" i="81"/>
  <c r="A32" i="81"/>
  <c r="G31" i="81"/>
  <c r="A31" i="81"/>
  <c r="G30" i="81"/>
  <c r="J30" i="81"/>
  <c r="A30" i="81"/>
  <c r="G29" i="81"/>
  <c r="J29" i="81"/>
  <c r="G28" i="81"/>
  <c r="J28" i="81"/>
  <c r="A28" i="81"/>
  <c r="G27" i="81"/>
  <c r="J27" i="81"/>
  <c r="A27" i="81"/>
  <c r="G26" i="81"/>
  <c r="J26" i="81"/>
  <c r="A26" i="81"/>
  <c r="G25" i="81"/>
  <c r="J25" i="81"/>
  <c r="G24" i="81"/>
  <c r="J24" i="81"/>
  <c r="A24" i="81"/>
  <c r="G23" i="81"/>
  <c r="A23" i="81"/>
  <c r="G22" i="81"/>
  <c r="A22" i="81"/>
  <c r="G21" i="81"/>
  <c r="I21" i="81"/>
  <c r="G20" i="81"/>
  <c r="I20" i="81"/>
  <c r="A20" i="81"/>
  <c r="G19" i="81"/>
  <c r="I19" i="81"/>
  <c r="G18" i="81"/>
  <c r="I18" i="81"/>
  <c r="A18" i="81"/>
  <c r="G15" i="81"/>
  <c r="I15" i="81"/>
  <c r="A15" i="81"/>
  <c r="J86" i="81" l="1"/>
  <c r="J84" i="81"/>
  <c r="H86" i="81"/>
  <c r="I86" i="81"/>
  <c r="J45" i="81"/>
  <c r="J85" i="81"/>
  <c r="H83" i="81"/>
  <c r="I83" i="81"/>
  <c r="H84" i="81"/>
  <c r="H85" i="81"/>
  <c r="I84" i="81"/>
  <c r="I85" i="81"/>
  <c r="I44" i="81"/>
  <c r="H45" i="81"/>
  <c r="H44" i="81"/>
  <c r="I45" i="81"/>
  <c r="I46" i="81"/>
  <c r="J46" i="81"/>
  <c r="H40" i="81"/>
  <c r="I40" i="81"/>
  <c r="H41" i="81"/>
  <c r="I41" i="81"/>
  <c r="H42" i="81"/>
  <c r="H43" i="81"/>
  <c r="I42" i="81"/>
  <c r="I43" i="81"/>
  <c r="J65" i="81"/>
  <c r="I62" i="81"/>
  <c r="H62" i="81"/>
  <c r="H63" i="81"/>
  <c r="H61" i="81"/>
  <c r="I61" i="81"/>
  <c r="H64" i="81"/>
  <c r="I63" i="81"/>
  <c r="I64" i="81"/>
  <c r="H65" i="81"/>
  <c r="H66" i="81"/>
  <c r="I65" i="81"/>
  <c r="I66" i="81"/>
  <c r="J16" i="81"/>
  <c r="J17" i="81"/>
  <c r="H16" i="81"/>
  <c r="I16" i="81"/>
  <c r="H17" i="81"/>
  <c r="I17" i="81"/>
  <c r="H93" i="81"/>
  <c r="H134" i="81"/>
  <c r="I94" i="81"/>
  <c r="I39" i="81"/>
  <c r="H94" i="81"/>
  <c r="J19" i="81"/>
  <c r="H120" i="81"/>
  <c r="I31" i="81"/>
  <c r="I100" i="81"/>
  <c r="H135" i="81"/>
  <c r="I145" i="81"/>
  <c r="I70" i="81"/>
  <c r="H131" i="81"/>
  <c r="I25" i="81"/>
  <c r="I57" i="81"/>
  <c r="J121" i="81"/>
  <c r="H39" i="81"/>
  <c r="H52" i="81"/>
  <c r="H100" i="81"/>
  <c r="H132" i="81"/>
  <c r="H38" i="81"/>
  <c r="H73" i="81"/>
  <c r="I93" i="81"/>
  <c r="H102" i="81"/>
  <c r="J104" i="81"/>
  <c r="J132" i="81"/>
  <c r="I56" i="81"/>
  <c r="I58" i="81"/>
  <c r="H29" i="81"/>
  <c r="H26" i="81"/>
  <c r="H53" i="81"/>
  <c r="I131" i="81"/>
  <c r="I103" i="81"/>
  <c r="J15" i="81"/>
  <c r="H25" i="81"/>
  <c r="H37" i="81"/>
  <c r="H51" i="81"/>
  <c r="H67" i="81"/>
  <c r="H92" i="81"/>
  <c r="I102" i="81"/>
  <c r="I144" i="81"/>
  <c r="I149" i="81"/>
  <c r="J107" i="81"/>
  <c r="I130" i="81"/>
  <c r="H36" i="81"/>
  <c r="I91" i="81"/>
  <c r="J133" i="81"/>
  <c r="I146" i="81"/>
  <c r="H56" i="81"/>
  <c r="H101" i="81"/>
  <c r="J99" i="81"/>
  <c r="H106" i="81"/>
  <c r="H103" i="81"/>
  <c r="H129" i="81"/>
  <c r="H133" i="81"/>
  <c r="I134" i="81"/>
  <c r="I135" i="81"/>
  <c r="H143" i="81"/>
  <c r="H144" i="81"/>
  <c r="H145" i="81"/>
  <c r="J146" i="81"/>
  <c r="I24" i="81"/>
  <c r="I26" i="81"/>
  <c r="I36" i="81"/>
  <c r="I37" i="81"/>
  <c r="I51" i="81"/>
  <c r="I52" i="81"/>
  <c r="I92" i="81"/>
  <c r="I101" i="81"/>
  <c r="H117" i="81"/>
  <c r="I143" i="81"/>
  <c r="H105" i="81"/>
  <c r="H128" i="81"/>
  <c r="J18" i="81"/>
  <c r="H24" i="81"/>
  <c r="H72" i="81"/>
  <c r="J96" i="81"/>
  <c r="I105" i="81"/>
  <c r="H116" i="81"/>
  <c r="H148" i="81"/>
  <c r="J152" i="81"/>
  <c r="I55" i="81"/>
  <c r="H68" i="81"/>
  <c r="H28" i="81"/>
  <c r="I54" i="81"/>
  <c r="I67" i="81"/>
  <c r="I68" i="81"/>
  <c r="H71" i="81"/>
  <c r="H95" i="81"/>
  <c r="H115" i="81"/>
  <c r="I118" i="81"/>
  <c r="H127" i="81"/>
  <c r="J158" i="81"/>
  <c r="I76" i="81"/>
  <c r="J54" i="81"/>
  <c r="J74" i="81"/>
  <c r="H91" i="81"/>
  <c r="H136" i="81"/>
  <c r="H147" i="81"/>
  <c r="I49" i="81"/>
  <c r="H49" i="81"/>
  <c r="J109" i="81"/>
  <c r="H109" i="81"/>
  <c r="I111" i="81"/>
  <c r="H111" i="81"/>
  <c r="J154" i="81"/>
  <c r="I154" i="81"/>
  <c r="H154" i="81"/>
  <c r="I23" i="81"/>
  <c r="H23" i="81"/>
  <c r="I29" i="81"/>
  <c r="J32" i="81"/>
  <c r="I32" i="81"/>
  <c r="J60" i="81"/>
  <c r="H60" i="81"/>
  <c r="J78" i="81"/>
  <c r="I78" i="81"/>
  <c r="J111" i="81"/>
  <c r="I109" i="81"/>
  <c r="H70" i="81"/>
  <c r="J77" i="81"/>
  <c r="I77" i="81"/>
  <c r="I90" i="81"/>
  <c r="H90" i="81"/>
  <c r="I113" i="81"/>
  <c r="H113" i="81"/>
  <c r="J124" i="81"/>
  <c r="H124" i="81"/>
  <c r="J150" i="81"/>
  <c r="J75" i="81"/>
  <c r="H75" i="81"/>
  <c r="H125" i="81"/>
  <c r="J48" i="81"/>
  <c r="I48" i="81"/>
  <c r="J98" i="81"/>
  <c r="I98" i="81"/>
  <c r="H98" i="81"/>
  <c r="I28" i="81"/>
  <c r="J31" i="81"/>
  <c r="H31" i="81"/>
  <c r="J47" i="81"/>
  <c r="H47" i="81"/>
  <c r="J49" i="81"/>
  <c r="I75" i="81"/>
  <c r="I81" i="81"/>
  <c r="H81" i="81"/>
  <c r="J97" i="81"/>
  <c r="I97" i="81"/>
  <c r="H97" i="81"/>
  <c r="J108" i="81"/>
  <c r="H108" i="81"/>
  <c r="J110" i="81"/>
  <c r="H110" i="81"/>
  <c r="J140" i="81"/>
  <c r="I140" i="81"/>
  <c r="H140" i="81"/>
  <c r="J149" i="81"/>
  <c r="J33" i="81"/>
  <c r="I33" i="81"/>
  <c r="I114" i="81"/>
  <c r="J22" i="81"/>
  <c r="I22" i="81"/>
  <c r="J21" i="81"/>
  <c r="H21" i="81"/>
  <c r="I35" i="81"/>
  <c r="H35" i="81"/>
  <c r="J38" i="81"/>
  <c r="H48" i="81"/>
  <c r="J59" i="81"/>
  <c r="I59" i="81"/>
  <c r="I60" i="81"/>
  <c r="H69" i="81"/>
  <c r="J76" i="81"/>
  <c r="H76" i="81"/>
  <c r="H78" i="81"/>
  <c r="H126" i="81"/>
  <c r="J20" i="81"/>
  <c r="H20" i="81"/>
  <c r="J88" i="81"/>
  <c r="I88" i="81"/>
  <c r="H88" i="81"/>
  <c r="H15" i="81"/>
  <c r="H19" i="81"/>
  <c r="J23" i="81"/>
  <c r="H27" i="81"/>
  <c r="I30" i="81"/>
  <c r="H32" i="81"/>
  <c r="I50" i="81"/>
  <c r="H50" i="81"/>
  <c r="J53" i="81"/>
  <c r="I69" i="81"/>
  <c r="J71" i="81"/>
  <c r="I80" i="81"/>
  <c r="H80" i="81"/>
  <c r="J89" i="81"/>
  <c r="I89" i="81"/>
  <c r="H89" i="81"/>
  <c r="I108" i="81"/>
  <c r="I110" i="81"/>
  <c r="J112" i="81"/>
  <c r="I112" i="81"/>
  <c r="H112" i="81"/>
  <c r="J113" i="81"/>
  <c r="J123" i="81"/>
  <c r="H123" i="81"/>
  <c r="J79" i="81"/>
  <c r="I79" i="81"/>
  <c r="H18" i="81"/>
  <c r="H22" i="81"/>
  <c r="I27" i="81"/>
  <c r="I34" i="81"/>
  <c r="H34" i="81"/>
  <c r="I47" i="81"/>
  <c r="H55" i="81"/>
  <c r="J58" i="81"/>
  <c r="H58" i="81"/>
  <c r="J81" i="81"/>
  <c r="I99" i="81"/>
  <c r="H99" i="81"/>
  <c r="J151" i="81"/>
  <c r="H30" i="81"/>
  <c r="H57" i="81"/>
  <c r="I72" i="81"/>
  <c r="I73" i="81"/>
  <c r="H74" i="81"/>
  <c r="I95" i="81"/>
  <c r="H96" i="81"/>
  <c r="I104" i="81"/>
  <c r="I106" i="81"/>
  <c r="H107" i="81"/>
  <c r="I119" i="81"/>
  <c r="I120" i="81"/>
  <c r="H121" i="81"/>
  <c r="H122" i="81"/>
  <c r="I136" i="81"/>
  <c r="H137" i="81"/>
  <c r="H138" i="81"/>
  <c r="I147" i="81"/>
  <c r="I148" i="81"/>
  <c r="H150" i="81"/>
  <c r="H151" i="81"/>
  <c r="H156" i="81"/>
  <c r="I137" i="81"/>
  <c r="I138" i="81"/>
  <c r="H139" i="81"/>
  <c r="I150" i="81"/>
  <c r="I151" i="81"/>
  <c r="H152" i="81"/>
  <c r="I156" i="81"/>
  <c r="I139" i="81"/>
  <c r="I152" i="81"/>
  <c r="H141" i="81"/>
  <c r="H142" i="81"/>
  <c r="I141" i="81"/>
  <c r="I142" i="81"/>
  <c r="H158" i="81"/>
  <c r="K86" i="81" l="1"/>
  <c r="K83" i="81"/>
  <c r="K85" i="81"/>
  <c r="K45" i="81"/>
  <c r="K84" i="81"/>
  <c r="K46" i="81"/>
  <c r="K43" i="81"/>
  <c r="K42" i="81"/>
  <c r="K40" i="81"/>
  <c r="K44" i="81"/>
  <c r="K41" i="81"/>
  <c r="K63" i="81"/>
  <c r="K62" i="81"/>
  <c r="K61" i="81"/>
  <c r="K65" i="81"/>
  <c r="K64" i="81"/>
  <c r="K66" i="81"/>
  <c r="K105" i="81"/>
  <c r="K95" i="81"/>
  <c r="K148" i="81"/>
  <c r="K106" i="81"/>
  <c r="K93" i="81"/>
  <c r="K103" i="81"/>
  <c r="K120" i="81"/>
  <c r="K34" i="81"/>
  <c r="K94" i="81"/>
  <c r="K70" i="81"/>
  <c r="K39" i="81"/>
  <c r="K136" i="81"/>
  <c r="K17" i="81"/>
  <c r="K121" i="81"/>
  <c r="K145" i="81"/>
  <c r="K16" i="81"/>
  <c r="K26" i="81"/>
  <c r="K38" i="81"/>
  <c r="K158" i="81"/>
  <c r="K73" i="81"/>
  <c r="K25" i="81"/>
  <c r="K51" i="81"/>
  <c r="K30" i="81"/>
  <c r="K19" i="81"/>
  <c r="K29" i="81"/>
  <c r="K37" i="81"/>
  <c r="K149" i="81"/>
  <c r="K67" i="81"/>
  <c r="K134" i="81"/>
  <c r="K100" i="81"/>
  <c r="K143" i="81"/>
  <c r="K132" i="81"/>
  <c r="K52" i="81"/>
  <c r="K144" i="81"/>
  <c r="K92" i="81"/>
  <c r="K147" i="81"/>
  <c r="K57" i="81"/>
  <c r="K54" i="81"/>
  <c r="K135" i="81"/>
  <c r="K102" i="81"/>
  <c r="K139" i="81"/>
  <c r="K138" i="81"/>
  <c r="K79" i="81"/>
  <c r="K53" i="81"/>
  <c r="K133" i="81"/>
  <c r="K33" i="81"/>
  <c r="K18" i="81"/>
  <c r="K88" i="81"/>
  <c r="K107" i="81"/>
  <c r="K59" i="81"/>
  <c r="K146" i="81"/>
  <c r="K131" i="81"/>
  <c r="K140" i="81"/>
  <c r="K104" i="81"/>
  <c r="K36" i="81"/>
  <c r="K48" i="81"/>
  <c r="K56" i="81"/>
  <c r="K142" i="81"/>
  <c r="K91" i="81"/>
  <c r="K24" i="81"/>
  <c r="K101" i="81"/>
  <c r="K28" i="81"/>
  <c r="K98" i="81"/>
  <c r="K23" i="81"/>
  <c r="K32" i="81"/>
  <c r="K141" i="81"/>
  <c r="K96" i="81"/>
  <c r="K151" i="81"/>
  <c r="K74" i="81"/>
  <c r="K71" i="81"/>
  <c r="K78" i="81"/>
  <c r="K154" i="81"/>
  <c r="K150" i="81"/>
  <c r="K99" i="81"/>
  <c r="K55" i="81"/>
  <c r="K72" i="81"/>
  <c r="K35" i="81"/>
  <c r="K68" i="81"/>
  <c r="K137" i="81"/>
  <c r="K89" i="81"/>
  <c r="K50" i="81"/>
  <c r="K15" i="81"/>
  <c r="K97" i="81"/>
  <c r="K60" i="81"/>
  <c r="K111" i="81"/>
  <c r="K49" i="81"/>
  <c r="K156" i="81"/>
  <c r="K58" i="81"/>
  <c r="K112" i="81"/>
  <c r="K76" i="81"/>
  <c r="K47" i="81"/>
  <c r="K75" i="81"/>
  <c r="K80" i="81"/>
  <c r="K22" i="81"/>
  <c r="K69" i="81"/>
  <c r="K108" i="81"/>
  <c r="K81" i="81"/>
  <c r="K90" i="81"/>
  <c r="K152" i="81"/>
  <c r="K21" i="81"/>
  <c r="H118" i="81"/>
  <c r="K118" i="81" s="1"/>
  <c r="I117" i="81"/>
  <c r="K117" i="81" s="1"/>
  <c r="I116" i="81"/>
  <c r="K116" i="81" s="1"/>
  <c r="I115" i="81"/>
  <c r="K115" i="81" s="1"/>
  <c r="H114" i="81"/>
  <c r="K114" i="81" s="1"/>
  <c r="J119" i="81"/>
  <c r="K109" i="81"/>
  <c r="K110" i="81"/>
  <c r="K113" i="81"/>
  <c r="K27" i="81"/>
  <c r="K20" i="81"/>
  <c r="K31" i="81"/>
  <c r="K77" i="81"/>
  <c r="J130" i="81" l="1"/>
  <c r="K130" i="81" s="1"/>
  <c r="I129" i="81"/>
  <c r="K129" i="81" s="1"/>
  <c r="I128" i="81"/>
  <c r="K128" i="81" s="1"/>
  <c r="I127" i="81"/>
  <c r="K127" i="81" s="1"/>
  <c r="I126" i="81"/>
  <c r="K126" i="81" s="1"/>
  <c r="I125" i="81"/>
  <c r="K125" i="81" s="1"/>
  <c r="I124" i="81"/>
  <c r="K124" i="81" s="1"/>
  <c r="I123" i="81"/>
  <c r="K123" i="81" s="1"/>
  <c r="I122" i="81"/>
  <c r="K122" i="81" s="1"/>
  <c r="K119" i="81"/>
  <c r="H160" i="81"/>
  <c r="H161" i="81" l="1"/>
  <c r="H162" i="81" s="1"/>
  <c r="I160" i="81"/>
  <c r="I161" i="81" l="1"/>
  <c r="I162" i="81" s="1"/>
  <c r="F82" i="11" l="1"/>
  <c r="F81" i="11"/>
  <c r="F80" i="11"/>
  <c r="F79" i="11"/>
  <c r="F76" i="11"/>
  <c r="F75" i="11"/>
  <c r="F74" i="11"/>
  <c r="F73" i="11"/>
  <c r="F70" i="11"/>
  <c r="F64" i="11"/>
  <c r="F63" i="11"/>
  <c r="F62" i="11"/>
  <c r="F61" i="11"/>
  <c r="F60" i="11"/>
  <c r="F59" i="11"/>
  <c r="F67" i="11" l="1"/>
  <c r="F68" i="11"/>
  <c r="F69" i="11"/>
  <c r="J67" i="11"/>
  <c r="A67" i="11"/>
  <c r="G66" i="11"/>
  <c r="J66" i="11"/>
  <c r="A66" i="11"/>
  <c r="G65" i="11"/>
  <c r="E65" i="11"/>
  <c r="J65" i="11"/>
  <c r="A64" i="11"/>
  <c r="A63" i="11"/>
  <c r="H62" i="11"/>
  <c r="A62" i="11"/>
  <c r="H61" i="11"/>
  <c r="D60" i="11"/>
  <c r="H60" i="11" s="1"/>
  <c r="A60" i="11"/>
  <c r="A59" i="11"/>
  <c r="G58" i="11"/>
  <c r="J58" i="11"/>
  <c r="A58" i="11"/>
  <c r="G77" i="11"/>
  <c r="J77" i="11"/>
  <c r="A77" i="11"/>
  <c r="A76" i="11"/>
  <c r="J75" i="11"/>
  <c r="J74" i="11"/>
  <c r="A74" i="11"/>
  <c r="H73" i="11"/>
  <c r="A73" i="11"/>
  <c r="G72" i="11"/>
  <c r="H72" i="11"/>
  <c r="A72" i="11"/>
  <c r="G71" i="11"/>
  <c r="J71" i="11"/>
  <c r="A70" i="11"/>
  <c r="A69" i="11"/>
  <c r="J68" i="11"/>
  <c r="A68" i="11"/>
  <c r="A82" i="11"/>
  <c r="J81" i="11"/>
  <c r="J80" i="11"/>
  <c r="A80" i="11"/>
  <c r="H79" i="11"/>
  <c r="A79" i="11"/>
  <c r="G78" i="11"/>
  <c r="J78" i="11"/>
  <c r="A78" i="11"/>
  <c r="H103" i="11" l="1"/>
  <c r="I103" i="11"/>
  <c r="J103" i="11"/>
  <c r="J72" i="11"/>
  <c r="H66" i="11"/>
  <c r="I71" i="11"/>
  <c r="J63" i="11"/>
  <c r="J73" i="11"/>
  <c r="J62" i="11"/>
  <c r="I72" i="11"/>
  <c r="H65" i="11"/>
  <c r="I65" i="11"/>
  <c r="J69" i="11"/>
  <c r="H71" i="11"/>
  <c r="H64" i="11"/>
  <c r="H63" i="11"/>
  <c r="I64" i="11"/>
  <c r="I58" i="11"/>
  <c r="H74" i="11"/>
  <c r="J59" i="11"/>
  <c r="J79" i="11"/>
  <c r="J60" i="11"/>
  <c r="J61" i="11"/>
  <c r="H70" i="11"/>
  <c r="I66" i="11"/>
  <c r="H67" i="11"/>
  <c r="I70" i="11"/>
  <c r="H75" i="11"/>
  <c r="H58" i="11"/>
  <c r="H59" i="11"/>
  <c r="H76" i="11"/>
  <c r="I76" i="11"/>
  <c r="H77" i="11"/>
  <c r="H68" i="11"/>
  <c r="I77" i="11"/>
  <c r="H69" i="11"/>
  <c r="H78" i="11"/>
  <c r="H81" i="11"/>
  <c r="H80" i="11"/>
  <c r="H82" i="11"/>
  <c r="I82" i="11"/>
  <c r="I78" i="11"/>
  <c r="K103" i="11" l="1"/>
  <c r="K72" i="11"/>
  <c r="K71" i="11"/>
  <c r="K66" i="11"/>
  <c r="K58" i="11"/>
  <c r="K65" i="11"/>
  <c r="K78" i="11"/>
  <c r="K77" i="11"/>
  <c r="I1458" i="10" l="1"/>
  <c r="I1457" i="10"/>
  <c r="O1458" i="10"/>
  <c r="P1458" i="10" s="1"/>
  <c r="M1458" i="10"/>
  <c r="K1458" i="10"/>
  <c r="J1458" i="10"/>
  <c r="L1458" i="10" s="1"/>
  <c r="O1457" i="10"/>
  <c r="P1457" i="10" s="1"/>
  <c r="M1457" i="10"/>
  <c r="K1457" i="10"/>
  <c r="J1457" i="10"/>
  <c r="L1457" i="10" s="1"/>
  <c r="N1457" i="10" l="1"/>
  <c r="N1458" i="10"/>
  <c r="O582" i="10" l="1"/>
  <c r="P582" i="10" s="1"/>
  <c r="K582" i="10"/>
  <c r="J582" i="10"/>
  <c r="L582" i="10" s="1"/>
  <c r="I582" i="10"/>
  <c r="O410" i="10"/>
  <c r="P410" i="10" s="1"/>
  <c r="K410" i="10"/>
  <c r="J410" i="10"/>
  <c r="L410" i="10" s="1"/>
  <c r="I410" i="10"/>
  <c r="O1052" i="10" l="1"/>
  <c r="P1052" i="10" s="1"/>
  <c r="K1052" i="10"/>
  <c r="M1052" i="10" s="1"/>
  <c r="J1052" i="10"/>
  <c r="L1052" i="10" s="1"/>
  <c r="G1052" i="10"/>
  <c r="I1052" i="10" s="1"/>
  <c r="O1048" i="10"/>
  <c r="P1048" i="10" s="1"/>
  <c r="K1048" i="10"/>
  <c r="M1048" i="10" s="1"/>
  <c r="J1048" i="10"/>
  <c r="L1048" i="10" s="1"/>
  <c r="I1048" i="10"/>
  <c r="O1047" i="10"/>
  <c r="P1047" i="10" s="1"/>
  <c r="K1047" i="10"/>
  <c r="M1047" i="10" s="1"/>
  <c r="J1047" i="10"/>
  <c r="L1047" i="10" s="1"/>
  <c r="I1047" i="10"/>
  <c r="O1046" i="10"/>
  <c r="P1046" i="10" s="1"/>
  <c r="K1046" i="10"/>
  <c r="M1046" i="10" s="1"/>
  <c r="J1046" i="10"/>
  <c r="L1046" i="10" s="1"/>
  <c r="I1046" i="10"/>
  <c r="O1045" i="10"/>
  <c r="P1045" i="10" s="1"/>
  <c r="K1045" i="10"/>
  <c r="M1045" i="10" s="1"/>
  <c r="J1045" i="10"/>
  <c r="L1045" i="10" s="1"/>
  <c r="I1045" i="10"/>
  <c r="O294" i="10"/>
  <c r="P294" i="10" s="1"/>
  <c r="K294" i="10"/>
  <c r="J294" i="10"/>
  <c r="L294" i="10" s="1"/>
  <c r="I294" i="10"/>
  <c r="G155" i="11" s="1"/>
  <c r="I155" i="11" s="1"/>
  <c r="K155" i="11" s="1"/>
  <c r="O283" i="10"/>
  <c r="P283" i="10" s="1"/>
  <c r="K283" i="10"/>
  <c r="J283" i="10"/>
  <c r="L283" i="10" s="1"/>
  <c r="I283" i="10"/>
  <c r="O306" i="10"/>
  <c r="P306" i="10" s="1"/>
  <c r="K306" i="10"/>
  <c r="J306" i="10"/>
  <c r="L306" i="10" s="1"/>
  <c r="I306" i="10"/>
  <c r="G132" i="11" s="1"/>
  <c r="I132" i="11" s="1"/>
  <c r="K132" i="11" s="1"/>
  <c r="O189" i="10"/>
  <c r="P189" i="10" s="1"/>
  <c r="K189" i="10"/>
  <c r="J189" i="10"/>
  <c r="I189" i="10"/>
  <c r="G122" i="11" s="1"/>
  <c r="H122" i="11" l="1"/>
  <c r="I122" i="11"/>
  <c r="G93" i="11"/>
  <c r="I93" i="11" s="1"/>
  <c r="K93" i="11" s="1"/>
  <c r="G154" i="11"/>
  <c r="I154" i="11" s="1"/>
  <c r="K154" i="11" s="1"/>
  <c r="N1052" i="10"/>
  <c r="N1048" i="10"/>
  <c r="N1045" i="10"/>
  <c r="N1047" i="10"/>
  <c r="N1046" i="10"/>
  <c r="K122" i="11" l="1"/>
  <c r="O233" i="10"/>
  <c r="P233" i="10" s="1"/>
  <c r="K233" i="10"/>
  <c r="M233" i="10" s="1"/>
  <c r="J233" i="10"/>
  <c r="I233" i="10"/>
  <c r="O218" i="10"/>
  <c r="P218" i="10" s="1"/>
  <c r="K218" i="10"/>
  <c r="M218" i="10" s="1"/>
  <c r="J218" i="10"/>
  <c r="I218" i="10"/>
  <c r="O216" i="10"/>
  <c r="P216" i="10" s="1"/>
  <c r="K216" i="10"/>
  <c r="M216" i="10" s="1"/>
  <c r="J216" i="10"/>
  <c r="I216" i="10"/>
  <c r="G42" i="11" s="1"/>
  <c r="H42" i="11" s="1"/>
  <c r="K42" i="11" s="1"/>
  <c r="O221" i="10"/>
  <c r="P221" i="10" s="1"/>
  <c r="K221" i="10"/>
  <c r="M221" i="10" s="1"/>
  <c r="J221" i="10"/>
  <c r="I221" i="10"/>
  <c r="G22" i="11" s="1"/>
  <c r="H22" i="11" s="1"/>
  <c r="K22" i="11" s="1"/>
  <c r="I1503" i="10" l="1"/>
  <c r="I1504" i="10"/>
  <c r="I1505" i="10"/>
  <c r="I1506" i="10"/>
  <c r="I1507" i="10"/>
  <c r="I1508" i="10"/>
  <c r="I1509" i="10"/>
  <c r="I1510" i="10"/>
  <c r="I1511" i="10"/>
  <c r="G1053" i="10"/>
  <c r="G1051" i="10"/>
  <c r="F8" i="10"/>
  <c r="T7" i="54" l="1"/>
  <c r="K6" i="60" l="1"/>
  <c r="D19" i="60"/>
  <c r="D22" i="59" l="1"/>
  <c r="K8" i="60" s="1"/>
  <c r="D19" i="59"/>
  <c r="D8" i="60" s="1"/>
  <c r="D18" i="59"/>
  <c r="D7" i="60" s="1"/>
  <c r="D21" i="59"/>
  <c r="K7" i="60" s="1"/>
  <c r="K19" i="60"/>
  <c r="K18" i="60"/>
  <c r="K17" i="60"/>
  <c r="D17" i="60"/>
  <c r="D18" i="60"/>
  <c r="D20" i="60" l="1"/>
  <c r="K9" i="60"/>
  <c r="D6" i="60"/>
  <c r="D9" i="60" s="1"/>
  <c r="K16" i="60" l="1"/>
  <c r="K20" i="60" s="1"/>
  <c r="D5" i="60" l="1"/>
  <c r="K5" i="60" s="1"/>
  <c r="F3" i="54" l="1"/>
  <c r="D8" i="59" l="1"/>
  <c r="C7" i="54" l="1"/>
  <c r="H7" i="54" s="1"/>
  <c r="D9" i="59"/>
  <c r="C8" i="54"/>
  <c r="K7" i="54"/>
  <c r="H8" i="54" l="1"/>
  <c r="I8" i="54"/>
  <c r="D8" i="54"/>
  <c r="I7" i="54"/>
  <c r="D170" i="11" l="1"/>
  <c r="I88" i="10"/>
  <c r="I92" i="10"/>
  <c r="I100" i="10"/>
  <c r="I104" i="10"/>
  <c r="G106" i="11" s="1"/>
  <c r="H106" i="11" s="1"/>
  <c r="K106" i="11" s="1"/>
  <c r="I108" i="10"/>
  <c r="C1" i="39"/>
  <c r="C1" i="29"/>
  <c r="C3" i="29"/>
  <c r="C2" i="39"/>
  <c r="C3" i="39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I1486" i="10"/>
  <c r="I1487" i="10"/>
  <c r="I1488" i="10"/>
  <c r="I1489" i="10"/>
  <c r="I1490" i="10"/>
  <c r="I1491" i="10"/>
  <c r="I1492" i="10"/>
  <c r="I1493" i="10"/>
  <c r="I1494" i="10"/>
  <c r="I1495" i="10"/>
  <c r="I1496" i="10"/>
  <c r="I1497" i="10"/>
  <c r="I1498" i="10"/>
  <c r="I1499" i="10"/>
  <c r="I1500" i="10"/>
  <c r="I1501" i="10"/>
  <c r="I1502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G169" i="11"/>
  <c r="E169" i="11"/>
  <c r="D169" i="11"/>
  <c r="J169" i="11" s="1"/>
  <c r="E170" i="11"/>
  <c r="D171" i="11"/>
  <c r="H171" i="11" s="1"/>
  <c r="E171" i="11"/>
  <c r="O107" i="10"/>
  <c r="P107" i="10" s="1"/>
  <c r="J107" i="10"/>
  <c r="L107" i="10" s="1"/>
  <c r="I1448" i="10"/>
  <c r="I1436" i="10"/>
  <c r="I1431" i="10"/>
  <c r="I1421" i="10"/>
  <c r="I1420" i="10"/>
  <c r="I1447" i="10"/>
  <c r="I1422" i="10"/>
  <c r="I1446" i="10"/>
  <c r="I1433" i="10"/>
  <c r="I1445" i="10"/>
  <c r="I1437" i="10"/>
  <c r="I1424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 s="1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L109" i="10" s="1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 s="1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 s="1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M142" i="10" s="1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 s="1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 s="1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 s="1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 s="1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 s="1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L177" i="10" s="1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 s="1"/>
  <c r="K184" i="10"/>
  <c r="O184" i="10"/>
  <c r="J185" i="10"/>
  <c r="L185" i="10" s="1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90" i="10"/>
  <c r="K190" i="10"/>
  <c r="O190" i="10"/>
  <c r="J191" i="10"/>
  <c r="L191" i="10" s="1"/>
  <c r="K191" i="10"/>
  <c r="O191" i="10"/>
  <c r="J192" i="10"/>
  <c r="L192" i="10" s="1"/>
  <c r="K192" i="10"/>
  <c r="O192" i="10"/>
  <c r="J193" i="10"/>
  <c r="K193" i="10"/>
  <c r="O193" i="10"/>
  <c r="J194" i="10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P198" i="10" s="1"/>
  <c r="J199" i="10"/>
  <c r="L199" i="10" s="1"/>
  <c r="K199" i="10"/>
  <c r="M199" i="10" s="1"/>
  <c r="O199" i="10"/>
  <c r="J200" i="10"/>
  <c r="L200" i="10" s="1"/>
  <c r="K200" i="10"/>
  <c r="O200" i="10"/>
  <c r="J201" i="10"/>
  <c r="K201" i="10"/>
  <c r="O201" i="10"/>
  <c r="J202" i="10"/>
  <c r="L202" i="10" s="1"/>
  <c r="K202" i="10"/>
  <c r="O202" i="10"/>
  <c r="J203" i="10"/>
  <c r="K203" i="10"/>
  <c r="O203" i="10"/>
  <c r="J204" i="10"/>
  <c r="K204" i="10"/>
  <c r="O204" i="10"/>
  <c r="P204" i="10" s="1"/>
  <c r="J205" i="10"/>
  <c r="K205" i="10"/>
  <c r="O205" i="10"/>
  <c r="J206" i="10"/>
  <c r="L206" i="10" s="1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O210" i="10"/>
  <c r="J211" i="10"/>
  <c r="K211" i="10"/>
  <c r="M211" i="10" s="1"/>
  <c r="O211" i="10"/>
  <c r="P211" i="10" s="1"/>
  <c r="J212" i="10"/>
  <c r="K212" i="10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7" i="10"/>
  <c r="K217" i="10"/>
  <c r="M217" i="10" s="1"/>
  <c r="O217" i="10"/>
  <c r="P217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2" i="10"/>
  <c r="K222" i="10"/>
  <c r="M222" i="10" s="1"/>
  <c r="O222" i="10"/>
  <c r="P222" i="10" s="1"/>
  <c r="J223" i="10"/>
  <c r="K223" i="10"/>
  <c r="M223" i="10" s="1"/>
  <c r="O223" i="10"/>
  <c r="P223" i="10" s="1"/>
  <c r="J224" i="10"/>
  <c r="K224" i="10"/>
  <c r="M224" i="10" s="1"/>
  <c r="O224" i="10"/>
  <c r="P224" i="10" s="1"/>
  <c r="J225" i="10"/>
  <c r="K225" i="10"/>
  <c r="M225" i="10" s="1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M228" i="10" s="1"/>
  <c r="O228" i="10"/>
  <c r="P228" i="10" s="1"/>
  <c r="J229" i="10"/>
  <c r="K229" i="10"/>
  <c r="O229" i="10"/>
  <c r="P229" i="10" s="1"/>
  <c r="J230" i="10"/>
  <c r="K230" i="10"/>
  <c r="M230" i="10" s="1"/>
  <c r="O230" i="10"/>
  <c r="P230" i="10" s="1"/>
  <c r="J231" i="10"/>
  <c r="K231" i="10"/>
  <c r="O231" i="10"/>
  <c r="P231" i="10" s="1"/>
  <c r="J232" i="10"/>
  <c r="K232" i="10"/>
  <c r="O232" i="10"/>
  <c r="P232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L243" i="10" s="1"/>
  <c r="K243" i="10"/>
  <c r="O243" i="10"/>
  <c r="P243" i="10" s="1"/>
  <c r="J244" i="10"/>
  <c r="L244" i="10" s="1"/>
  <c r="K244" i="10"/>
  <c r="O244" i="10"/>
  <c r="P244" i="10" s="1"/>
  <c r="J245" i="10"/>
  <c r="K245" i="10"/>
  <c r="O245" i="10"/>
  <c r="P245" i="10" s="1"/>
  <c r="J246" i="10"/>
  <c r="L246" i="10" s="1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K250" i="10"/>
  <c r="O250" i="10"/>
  <c r="P250" i="10" s="1"/>
  <c r="J251" i="10"/>
  <c r="K251" i="10"/>
  <c r="O251" i="10"/>
  <c r="P251" i="10" s="1"/>
  <c r="J252" i="10"/>
  <c r="K252" i="10"/>
  <c r="O252" i="10"/>
  <c r="P252" i="10" s="1"/>
  <c r="J253" i="10"/>
  <c r="K253" i="10"/>
  <c r="O253" i="10"/>
  <c r="P253" i="10" s="1"/>
  <c r="J254" i="10"/>
  <c r="K254" i="10"/>
  <c r="O254" i="10"/>
  <c r="P254" i="10" s="1"/>
  <c r="J255" i="10"/>
  <c r="L255" i="10" s="1"/>
  <c r="K255" i="10"/>
  <c r="O255" i="10"/>
  <c r="P255" i="10" s="1"/>
  <c r="J256" i="10"/>
  <c r="L256" i="10" s="1"/>
  <c r="K256" i="10"/>
  <c r="O256" i="10"/>
  <c r="P256" i="10" s="1"/>
  <c r="J257" i="10"/>
  <c r="L257" i="10" s="1"/>
  <c r="K257" i="10"/>
  <c r="O257" i="10"/>
  <c r="P257" i="10" s="1"/>
  <c r="J258" i="10"/>
  <c r="L258" i="10" s="1"/>
  <c r="K258" i="10"/>
  <c r="O258" i="10"/>
  <c r="P258" i="10" s="1"/>
  <c r="J259" i="10"/>
  <c r="L259" i="10" s="1"/>
  <c r="K259" i="10"/>
  <c r="O259" i="10"/>
  <c r="P259" i="10" s="1"/>
  <c r="J260" i="10"/>
  <c r="L260" i="10" s="1"/>
  <c r="K260" i="10"/>
  <c r="O260" i="10"/>
  <c r="P260" i="10" s="1"/>
  <c r="J261" i="10"/>
  <c r="K261" i="10"/>
  <c r="O261" i="10"/>
  <c r="P261" i="10" s="1"/>
  <c r="J262" i="10"/>
  <c r="L262" i="10" s="1"/>
  <c r="K262" i="10"/>
  <c r="O262" i="10"/>
  <c r="P262" i="10" s="1"/>
  <c r="J263" i="10"/>
  <c r="K263" i="10"/>
  <c r="O263" i="10"/>
  <c r="P263" i="10" s="1"/>
  <c r="J264" i="10"/>
  <c r="K264" i="10"/>
  <c r="O264" i="10"/>
  <c r="P264" i="10" s="1"/>
  <c r="J265" i="10"/>
  <c r="K265" i="10"/>
  <c r="O265" i="10"/>
  <c r="P265" i="10" s="1"/>
  <c r="J266" i="10"/>
  <c r="K266" i="10"/>
  <c r="O266" i="10"/>
  <c r="P266" i="10" s="1"/>
  <c r="J267" i="10"/>
  <c r="L267" i="10" s="1"/>
  <c r="K267" i="10"/>
  <c r="O267" i="10"/>
  <c r="P267" i="10" s="1"/>
  <c r="J268" i="10"/>
  <c r="L268" i="10" s="1"/>
  <c r="K268" i="10"/>
  <c r="O268" i="10"/>
  <c r="P268" i="10" s="1"/>
  <c r="J269" i="10"/>
  <c r="L269" i="10" s="1"/>
  <c r="K269" i="10"/>
  <c r="O269" i="10"/>
  <c r="P269" i="10" s="1"/>
  <c r="J270" i="10"/>
  <c r="L270" i="10" s="1"/>
  <c r="K270" i="10"/>
  <c r="O270" i="10"/>
  <c r="P270" i="10" s="1"/>
  <c r="J271" i="10"/>
  <c r="L271" i="10" s="1"/>
  <c r="K271" i="10"/>
  <c r="O271" i="10"/>
  <c r="P271" i="10" s="1"/>
  <c r="J272" i="10"/>
  <c r="L272" i="10" s="1"/>
  <c r="K272" i="10"/>
  <c r="O272" i="10"/>
  <c r="P272" i="10" s="1"/>
  <c r="J273" i="10"/>
  <c r="K273" i="10"/>
  <c r="O273" i="10"/>
  <c r="P273" i="10" s="1"/>
  <c r="J274" i="10"/>
  <c r="L274" i="10" s="1"/>
  <c r="K274" i="10"/>
  <c r="O274" i="10"/>
  <c r="P274" i="10" s="1"/>
  <c r="J275" i="10"/>
  <c r="K275" i="10"/>
  <c r="O275" i="10"/>
  <c r="P275" i="10" s="1"/>
  <c r="J276" i="10"/>
  <c r="K276" i="10"/>
  <c r="O276" i="10"/>
  <c r="P276" i="10" s="1"/>
  <c r="J277" i="10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4" i="10"/>
  <c r="L284" i="10" s="1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 s="1"/>
  <c r="K292" i="10"/>
  <c r="O292" i="10"/>
  <c r="P292" i="10" s="1"/>
  <c r="J293" i="10"/>
  <c r="L293" i="10" s="1"/>
  <c r="K293" i="10"/>
  <c r="O293" i="10"/>
  <c r="P293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 s="1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7" i="10"/>
  <c r="L307" i="10" s="1"/>
  <c r="K307" i="10"/>
  <c r="O307" i="10"/>
  <c r="P307" i="10" s="1"/>
  <c r="J308" i="10"/>
  <c r="L308" i="10" s="1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 s="1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M322" i="10" s="1"/>
  <c r="N322" i="10" s="1"/>
  <c r="O322" i="10"/>
  <c r="P322" i="10" s="1"/>
  <c r="J323" i="10"/>
  <c r="L323" i="10" s="1"/>
  <c r="K323" i="10"/>
  <c r="O323" i="10"/>
  <c r="P323" i="10" s="1"/>
  <c r="J324" i="10"/>
  <c r="L324" i="10" s="1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 s="1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 s="1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 s="1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 s="1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 s="1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 s="1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 s="1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 s="1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 s="1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 s="1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 s="1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 s="1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 s="1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 s="1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 s="1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 s="1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 s="1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 s="1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 s="1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 s="1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 s="1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 s="1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 s="1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 s="1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 s="1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 s="1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 s="1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 s="1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 s="1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 s="1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 s="1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 s="1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 s="1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 s="1"/>
  <c r="K580" i="10"/>
  <c r="O580" i="10"/>
  <c r="P580" i="10" s="1"/>
  <c r="J581" i="10"/>
  <c r="L581" i="10" s="1"/>
  <c r="K581" i="10"/>
  <c r="O581" i="10"/>
  <c r="P581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M608" i="10" s="1"/>
  <c r="N608" i="10" s="1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 s="1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O633" i="10"/>
  <c r="P633" i="10" s="1"/>
  <c r="J634" i="10"/>
  <c r="L634" i="10" s="1"/>
  <c r="K634" i="10"/>
  <c r="O634" i="10"/>
  <c r="P634" i="10" s="1"/>
  <c r="J635" i="10"/>
  <c r="L635" i="10" s="1"/>
  <c r="K635" i="10"/>
  <c r="O635" i="10"/>
  <c r="P635" i="10" s="1"/>
  <c r="J636" i="10"/>
  <c r="L636" i="10" s="1"/>
  <c r="K636" i="10"/>
  <c r="O636" i="10"/>
  <c r="P636" i="10" s="1"/>
  <c r="J637" i="10"/>
  <c r="L637" i="10" s="1"/>
  <c r="K637" i="10"/>
  <c r="O637" i="10"/>
  <c r="P637" i="10" s="1"/>
  <c r="J638" i="10"/>
  <c r="L638" i="10" s="1"/>
  <c r="K638" i="10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N643" i="10" s="1"/>
  <c r="K643" i="10"/>
  <c r="M643" i="10" s="1"/>
  <c r="O643" i="10"/>
  <c r="P643" i="10" s="1"/>
  <c r="J644" i="10"/>
  <c r="L644" i="10" s="1"/>
  <c r="K644" i="10"/>
  <c r="M644" i="10" s="1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O649" i="10"/>
  <c r="P649" i="10" s="1"/>
  <c r="J650" i="10"/>
  <c r="L650" i="10" s="1"/>
  <c r="K650" i="10"/>
  <c r="O650" i="10"/>
  <c r="P650" i="10" s="1"/>
  <c r="J651" i="10"/>
  <c r="L651" i="10" s="1"/>
  <c r="K651" i="10"/>
  <c r="O651" i="10"/>
  <c r="P651" i="10" s="1"/>
  <c r="J652" i="10"/>
  <c r="L652" i="10" s="1"/>
  <c r="K652" i="10"/>
  <c r="O652" i="10"/>
  <c r="P652" i="10" s="1"/>
  <c r="J653" i="10"/>
  <c r="L653" i="10" s="1"/>
  <c r="K653" i="10"/>
  <c r="O653" i="10"/>
  <c r="P653" i="10" s="1"/>
  <c r="J654" i="10"/>
  <c r="L654" i="10" s="1"/>
  <c r="K654" i="10"/>
  <c r="O654" i="10"/>
  <c r="P654" i="10" s="1"/>
  <c r="J655" i="10"/>
  <c r="L655" i="10" s="1"/>
  <c r="N655" i="10" s="1"/>
  <c r="K655" i="10"/>
  <c r="M655" i="10" s="1"/>
  <c r="O655" i="10"/>
  <c r="P655" i="10" s="1"/>
  <c r="J656" i="10"/>
  <c r="L656" i="10" s="1"/>
  <c r="K656" i="10"/>
  <c r="M656" i="10" s="1"/>
  <c r="N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 s="1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N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O663" i="10"/>
  <c r="P663" i="10" s="1"/>
  <c r="J664" i="10"/>
  <c r="L664" i="10" s="1"/>
  <c r="K664" i="10"/>
  <c r="M664" i="10" s="1"/>
  <c r="O664" i="10"/>
  <c r="P664" i="10" s="1"/>
  <c r="J665" i="10"/>
  <c r="L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N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N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N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N679" i="10" s="1"/>
  <c r="K679" i="10"/>
  <c r="M679" i="10" s="1"/>
  <c r="O679" i="10"/>
  <c r="P679" i="10" s="1"/>
  <c r="J680" i="10"/>
  <c r="L680" i="10" s="1"/>
  <c r="K680" i="10"/>
  <c r="M680" i="10" s="1"/>
  <c r="N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N687" i="10" s="1"/>
  <c r="K687" i="10"/>
  <c r="M687" i="10" s="1"/>
  <c r="O687" i="10"/>
  <c r="P687" i="10" s="1"/>
  <c r="J688" i="10"/>
  <c r="L688" i="10" s="1"/>
  <c r="K688" i="10"/>
  <c r="M688" i="10" s="1"/>
  <c r="N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N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 s="1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N703" i="10" s="1"/>
  <c r="K703" i="10"/>
  <c r="M703" i="10" s="1"/>
  <c r="O703" i="10"/>
  <c r="P703" i="10" s="1"/>
  <c r="J704" i="10"/>
  <c r="L704" i="10" s="1"/>
  <c r="K704" i="10"/>
  <c r="M704" i="10" s="1"/>
  <c r="N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K706" i="10"/>
  <c r="M706" i="10" s="1"/>
  <c r="O706" i="10"/>
  <c r="P706" i="10" s="1"/>
  <c r="J707" i="10"/>
  <c r="L707" i="10" s="1"/>
  <c r="N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N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N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N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N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 s="1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N776" i="10" s="1"/>
  <c r="O776" i="10"/>
  <c r="P776" i="10" s="1"/>
  <c r="J777" i="10"/>
  <c r="L777" i="10" s="1"/>
  <c r="K777" i="10"/>
  <c r="M777" i="10" s="1"/>
  <c r="O777" i="10"/>
  <c r="P777" i="10" s="1"/>
  <c r="J778" i="10"/>
  <c r="L778" i="10" s="1"/>
  <c r="K778" i="10"/>
  <c r="M778" i="10" s="1"/>
  <c r="O778" i="10"/>
  <c r="P778" i="10" s="1"/>
  <c r="J779" i="10"/>
  <c r="L779" i="10" s="1"/>
  <c r="N779" i="10" s="1"/>
  <c r="K779" i="10"/>
  <c r="M779" i="10" s="1"/>
  <c r="O779" i="10"/>
  <c r="P779" i="10" s="1"/>
  <c r="J780" i="10"/>
  <c r="L780" i="10" s="1"/>
  <c r="K780" i="10"/>
  <c r="M780" i="10" s="1"/>
  <c r="N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N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N787" i="10" s="1"/>
  <c r="K787" i="10"/>
  <c r="M787" i="10" s="1"/>
  <c r="O787" i="10"/>
  <c r="P787" i="10" s="1"/>
  <c r="J788" i="10"/>
  <c r="L788" i="10" s="1"/>
  <c r="K788" i="10"/>
  <c r="M788" i="10" s="1"/>
  <c r="N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 s="1"/>
  <c r="N792" i="10" s="1"/>
  <c r="O792" i="10"/>
  <c r="P792" i="10" s="1"/>
  <c r="J793" i="10"/>
  <c r="L793" i="10" s="1"/>
  <c r="K793" i="10"/>
  <c r="M793" i="10" s="1"/>
  <c r="O793" i="10"/>
  <c r="P793" i="10" s="1"/>
  <c r="J794" i="10"/>
  <c r="L794" i="10" s="1"/>
  <c r="K794" i="10"/>
  <c r="M794" i="10" s="1"/>
  <c r="O794" i="10"/>
  <c r="P794" i="10" s="1"/>
  <c r="J795" i="10"/>
  <c r="L795" i="10" s="1"/>
  <c r="N795" i="10" s="1"/>
  <c r="K795" i="10"/>
  <c r="M795" i="10" s="1"/>
  <c r="O795" i="10"/>
  <c r="P795" i="10" s="1"/>
  <c r="J796" i="10"/>
  <c r="L796" i="10" s="1"/>
  <c r="K796" i="10"/>
  <c r="M796" i="10" s="1"/>
  <c r="N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 s="1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N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N808" i="10" s="1"/>
  <c r="O808" i="10"/>
  <c r="P808" i="10" s="1"/>
  <c r="J809" i="10"/>
  <c r="L809" i="10" s="1"/>
  <c r="K809" i="10"/>
  <c r="M809" i="10" s="1"/>
  <c r="O809" i="10"/>
  <c r="P809" i="10" s="1"/>
  <c r="J810" i="10"/>
  <c r="L810" i="10" s="1"/>
  <c r="K810" i="10"/>
  <c r="M810" i="10" s="1"/>
  <c r="O810" i="10"/>
  <c r="P810" i="10" s="1"/>
  <c r="J811" i="10"/>
  <c r="L811" i="10" s="1"/>
  <c r="N811" i="10" s="1"/>
  <c r="K811" i="10"/>
  <c r="M811" i="10" s="1"/>
  <c r="O811" i="10"/>
  <c r="P811" i="10" s="1"/>
  <c r="J812" i="10"/>
  <c r="L812" i="10" s="1"/>
  <c r="K812" i="10"/>
  <c r="M812" i="10" s="1"/>
  <c r="N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N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N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N827" i="10" s="1"/>
  <c r="K827" i="10"/>
  <c r="M827" i="10" s="1"/>
  <c r="O827" i="10"/>
  <c r="P827" i="10" s="1"/>
  <c r="J828" i="10"/>
  <c r="L828" i="10" s="1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N831" i="10" s="1"/>
  <c r="K831" i="10"/>
  <c r="M831" i="10" s="1"/>
  <c r="O831" i="10"/>
  <c r="P831" i="10" s="1"/>
  <c r="J832" i="10"/>
  <c r="L832" i="10" s="1"/>
  <c r="K832" i="10"/>
  <c r="M832" i="10" s="1"/>
  <c r="N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N836" i="10" s="1"/>
  <c r="O836" i="10"/>
  <c r="P836" i="10" s="1"/>
  <c r="J837" i="10"/>
  <c r="L837" i="10" s="1"/>
  <c r="K837" i="10"/>
  <c r="M837" i="10" s="1"/>
  <c r="O837" i="10"/>
  <c r="P837" i="10" s="1"/>
  <c r="J838" i="10"/>
  <c r="L838" i="10" s="1"/>
  <c r="K838" i="10"/>
  <c r="M838" i="10" s="1"/>
  <c r="O838" i="10"/>
  <c r="P838" i="10" s="1"/>
  <c r="J839" i="10"/>
  <c r="L839" i="10" s="1"/>
  <c r="K839" i="10"/>
  <c r="M839" i="10" s="1"/>
  <c r="O839" i="10"/>
  <c r="P839" i="10" s="1"/>
  <c r="J840" i="10"/>
  <c r="L840" i="10" s="1"/>
  <c r="K840" i="10"/>
  <c r="M840" i="10" s="1"/>
  <c r="N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N843" i="10" s="1"/>
  <c r="K843" i="10"/>
  <c r="M843" i="10" s="1"/>
  <c r="O843" i="10"/>
  <c r="P843" i="10" s="1"/>
  <c r="J844" i="10"/>
  <c r="L844" i="10" s="1"/>
  <c r="K844" i="10"/>
  <c r="M844" i="10" s="1"/>
  <c r="N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 s="1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N851" i="10" s="1"/>
  <c r="K851" i="10"/>
  <c r="M851" i="10" s="1"/>
  <c r="O851" i="10"/>
  <c r="P851" i="10" s="1"/>
  <c r="J852" i="10"/>
  <c r="L852" i="10" s="1"/>
  <c r="K852" i="10"/>
  <c r="M852" i="10" s="1"/>
  <c r="N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K854" i="10"/>
  <c r="M854" i="10" s="1"/>
  <c r="O854" i="10"/>
  <c r="P854" i="10" s="1"/>
  <c r="J855" i="10"/>
  <c r="L855" i="10" s="1"/>
  <c r="N855" i="10" s="1"/>
  <c r="K855" i="10"/>
  <c r="M855" i="10" s="1"/>
  <c r="O855" i="10"/>
  <c r="P855" i="10" s="1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N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 s="1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N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N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N879" i="10" s="1"/>
  <c r="K879" i="10"/>
  <c r="M879" i="10" s="1"/>
  <c r="O879" i="10"/>
  <c r="P879" i="10" s="1"/>
  <c r="J880" i="10"/>
  <c r="L880" i="10" s="1"/>
  <c r="K880" i="10"/>
  <c r="M880" i="10" s="1"/>
  <c r="N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N883" i="10" s="1"/>
  <c r="K883" i="10"/>
  <c r="M883" i="10" s="1"/>
  <c r="O883" i="10"/>
  <c r="P883" i="10" s="1"/>
  <c r="J884" i="10"/>
  <c r="L884" i="10" s="1"/>
  <c r="K884" i="10"/>
  <c r="M884" i="10" s="1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N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N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N895" i="10" s="1"/>
  <c r="K895" i="10"/>
  <c r="M895" i="10" s="1"/>
  <c r="O895" i="10"/>
  <c r="P895" i="10" s="1"/>
  <c r="J896" i="10"/>
  <c r="L896" i="10" s="1"/>
  <c r="K896" i="10"/>
  <c r="M896" i="10" s="1"/>
  <c r="N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K898" i="10"/>
  <c r="M898" i="10" s="1"/>
  <c r="O898" i="10"/>
  <c r="P898" i="10" s="1"/>
  <c r="J899" i="10"/>
  <c r="L899" i="10" s="1"/>
  <c r="N899" i="10" s="1"/>
  <c r="K899" i="10"/>
  <c r="M899" i="10" s="1"/>
  <c r="O899" i="10"/>
  <c r="P899" i="10" s="1"/>
  <c r="J900" i="10"/>
  <c r="L900" i="10" s="1"/>
  <c r="K900" i="10"/>
  <c r="M900" i="10" s="1"/>
  <c r="N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N903" i="10" s="1"/>
  <c r="K903" i="10"/>
  <c r="M903" i="10" s="1"/>
  <c r="O903" i="10"/>
  <c r="P903" i="10" s="1"/>
  <c r="J904" i="10"/>
  <c r="L904" i="10" s="1"/>
  <c r="K904" i="10"/>
  <c r="M904" i="10" s="1"/>
  <c r="N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N907" i="10" s="1"/>
  <c r="K907" i="10"/>
  <c r="M907" i="10" s="1"/>
  <c r="O907" i="10"/>
  <c r="P907" i="10" s="1"/>
  <c r="J908" i="10"/>
  <c r="L908" i="10" s="1"/>
  <c r="K908" i="10"/>
  <c r="M908" i="10" s="1"/>
  <c r="O908" i="10"/>
  <c r="P908" i="10" s="1"/>
  <c r="J909" i="10"/>
  <c r="L909" i="10" s="1"/>
  <c r="K909" i="10"/>
  <c r="M909" i="10" s="1"/>
  <c r="O909" i="10"/>
  <c r="P909" i="10" s="1"/>
  <c r="J910" i="10"/>
  <c r="L910" i="10" s="1"/>
  <c r="K910" i="10"/>
  <c r="M910" i="10" s="1"/>
  <c r="O910" i="10"/>
  <c r="P910" i="10" s="1"/>
  <c r="J911" i="10"/>
  <c r="L911" i="10" s="1"/>
  <c r="N911" i="10" s="1"/>
  <c r="K911" i="10"/>
  <c r="M911" i="10" s="1"/>
  <c r="O911" i="10"/>
  <c r="P911" i="10" s="1"/>
  <c r="J912" i="10"/>
  <c r="L912" i="10" s="1"/>
  <c r="K912" i="10"/>
  <c r="M912" i="10" s="1"/>
  <c r="O912" i="10"/>
  <c r="P912" i="10" s="1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N915" i="10" s="1"/>
  <c r="K915" i="10"/>
  <c r="M915" i="10" s="1"/>
  <c r="O915" i="10"/>
  <c r="P915" i="10" s="1"/>
  <c r="J916" i="10"/>
  <c r="L916" i="10" s="1"/>
  <c r="K916" i="10"/>
  <c r="M916" i="10" s="1"/>
  <c r="N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 s="1"/>
  <c r="J920" i="10"/>
  <c r="L920" i="10" s="1"/>
  <c r="K920" i="10"/>
  <c r="M920" i="10" s="1"/>
  <c r="N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N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 s="1"/>
  <c r="J927" i="10"/>
  <c r="L927" i="10" s="1"/>
  <c r="N927" i="10" s="1"/>
  <c r="K927" i="10"/>
  <c r="M927" i="10" s="1"/>
  <c r="O927" i="10"/>
  <c r="P927" i="10" s="1"/>
  <c r="J928" i="10"/>
  <c r="L928" i="10" s="1"/>
  <c r="K928" i="10"/>
  <c r="M928" i="10" s="1"/>
  <c r="N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 s="1"/>
  <c r="N931" i="10" s="1"/>
  <c r="K931" i="10"/>
  <c r="M931" i="10" s="1"/>
  <c r="O931" i="10"/>
  <c r="P931" i="10" s="1"/>
  <c r="J932" i="10"/>
  <c r="L932" i="10" s="1"/>
  <c r="K932" i="10"/>
  <c r="M932" i="10" s="1"/>
  <c r="N932" i="10" s="1"/>
  <c r="O932" i="10"/>
  <c r="P932" i="10" s="1"/>
  <c r="J933" i="10"/>
  <c r="L933" i="10" s="1"/>
  <c r="K933" i="10"/>
  <c r="M933" i="10" s="1"/>
  <c r="O933" i="10"/>
  <c r="P933" i="10" s="1"/>
  <c r="J934" i="10"/>
  <c r="L934" i="10" s="1"/>
  <c r="K934" i="10"/>
  <c r="M934" i="10" s="1"/>
  <c r="O934" i="10"/>
  <c r="P934" i="10" s="1"/>
  <c r="J935" i="10"/>
  <c r="L935" i="10" s="1"/>
  <c r="N935" i="10" s="1"/>
  <c r="K935" i="10"/>
  <c r="M935" i="10" s="1"/>
  <c r="O935" i="10"/>
  <c r="P935" i="10" s="1"/>
  <c r="J936" i="10"/>
  <c r="L936" i="10" s="1"/>
  <c r="K936" i="10"/>
  <c r="M936" i="10" s="1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N938" i="10" s="1"/>
  <c r="O938" i="10"/>
  <c r="P938" i="10" s="1"/>
  <c r="J939" i="10"/>
  <c r="L939" i="10" s="1"/>
  <c r="N939" i="10" s="1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 s="1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N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K949" i="10"/>
  <c r="M949" i="10" s="1"/>
  <c r="O949" i="10"/>
  <c r="P949" i="10" s="1"/>
  <c r="J950" i="10"/>
  <c r="L950" i="10" s="1"/>
  <c r="K950" i="10"/>
  <c r="M950" i="10" s="1"/>
  <c r="N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N954" i="10" s="1"/>
  <c r="O954" i="10"/>
  <c r="P954" i="10" s="1"/>
  <c r="J955" i="10"/>
  <c r="L955" i="10" s="1"/>
  <c r="N955" i="10" s="1"/>
  <c r="K955" i="10"/>
  <c r="M955" i="10" s="1"/>
  <c r="O955" i="10"/>
  <c r="P955" i="10" s="1"/>
  <c r="J956" i="10"/>
  <c r="L956" i="10" s="1"/>
  <c r="K956" i="10"/>
  <c r="M956" i="10" s="1"/>
  <c r="N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N970" i="10" s="1"/>
  <c r="O970" i="10"/>
  <c r="P970" i="10" s="1"/>
  <c r="J971" i="10"/>
  <c r="L971" i="10" s="1"/>
  <c r="N971" i="10" s="1"/>
  <c r="K971" i="10"/>
  <c r="M971" i="10" s="1"/>
  <c r="O971" i="10"/>
  <c r="P971" i="10" s="1"/>
  <c r="J972" i="10"/>
  <c r="L972" i="10" s="1"/>
  <c r="K972" i="10"/>
  <c r="M972" i="10" s="1"/>
  <c r="N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N974" i="10" s="1"/>
  <c r="O974" i="10"/>
  <c r="P974" i="10" s="1"/>
  <c r="J975" i="10"/>
  <c r="L975" i="10" s="1"/>
  <c r="N975" i="10" s="1"/>
  <c r="K975" i="10"/>
  <c r="M975" i="10" s="1"/>
  <c r="O975" i="10"/>
  <c r="P975" i="10" s="1"/>
  <c r="J976" i="10"/>
  <c r="L976" i="10" s="1"/>
  <c r="K976" i="10"/>
  <c r="M976" i="10" s="1"/>
  <c r="N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N978" i="10" s="1"/>
  <c r="O978" i="10"/>
  <c r="P978" i="10" s="1"/>
  <c r="J979" i="10"/>
  <c r="L979" i="10" s="1"/>
  <c r="N979" i="10" s="1"/>
  <c r="K979" i="10"/>
  <c r="M979" i="10" s="1"/>
  <c r="O979" i="10"/>
  <c r="P979" i="10" s="1"/>
  <c r="J980" i="10"/>
  <c r="L980" i="10" s="1"/>
  <c r="K980" i="10"/>
  <c r="M980" i="10" s="1"/>
  <c r="N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 s="1"/>
  <c r="O983" i="10"/>
  <c r="P983" i="10" s="1"/>
  <c r="J984" i="10"/>
  <c r="L984" i="10" s="1"/>
  <c r="K984" i="10"/>
  <c r="M984" i="10" s="1"/>
  <c r="N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N987" i="10" s="1"/>
  <c r="K987" i="10"/>
  <c r="M987" i="10" s="1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N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N999" i="10" s="1"/>
  <c r="K999" i="10"/>
  <c r="M999" i="10" s="1"/>
  <c r="O999" i="10"/>
  <c r="P999" i="10" s="1"/>
  <c r="J1000" i="10"/>
  <c r="L1000" i="10" s="1"/>
  <c r="K1000" i="10"/>
  <c r="M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N1003" i="10" s="1"/>
  <c r="K1003" i="10"/>
  <c r="M1003" i="10" s="1"/>
  <c r="O1003" i="10"/>
  <c r="P1003" i="10" s="1"/>
  <c r="J1004" i="10"/>
  <c r="L1004" i="10" s="1"/>
  <c r="K1004" i="10"/>
  <c r="M1004" i="10" s="1"/>
  <c r="N1004" i="10" s="1"/>
  <c r="O1004" i="10"/>
  <c r="P1004" i="10" s="1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N1007" i="10" s="1"/>
  <c r="K1007" i="10"/>
  <c r="M1007" i="10" s="1"/>
  <c r="O1007" i="10"/>
  <c r="P1007" i="10" s="1"/>
  <c r="J1008" i="10"/>
  <c r="L1008" i="10" s="1"/>
  <c r="K1008" i="10"/>
  <c r="M1008" i="10" s="1"/>
  <c r="N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N1011" i="10" s="1"/>
  <c r="K1011" i="10"/>
  <c r="M1011" i="10" s="1"/>
  <c r="O1011" i="10"/>
  <c r="P1011" i="10" s="1"/>
  <c r="J1012" i="10"/>
  <c r="L1012" i="10" s="1"/>
  <c r="K1012" i="10"/>
  <c r="M1012" i="10" s="1"/>
  <c r="N1012" i="10" s="1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 s="1"/>
  <c r="O1014" i="10"/>
  <c r="P1014" i="10" s="1"/>
  <c r="J1015" i="10"/>
  <c r="L1015" i="10" s="1"/>
  <c r="N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 s="1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 s="1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 s="1"/>
  <c r="J1031" i="10"/>
  <c r="L1031" i="10" s="1"/>
  <c r="N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 s="1"/>
  <c r="J1033" i="10"/>
  <c r="L1033" i="10" s="1"/>
  <c r="K1033" i="10"/>
  <c r="M1033" i="10" s="1"/>
  <c r="O1033" i="10"/>
  <c r="P1033" i="10" s="1"/>
  <c r="J1034" i="10"/>
  <c r="L1034" i="10" s="1"/>
  <c r="K1034" i="10"/>
  <c r="M1034" i="10" s="1"/>
  <c r="O1034" i="10"/>
  <c r="P1034" i="10" s="1"/>
  <c r="J1035" i="10"/>
  <c r="L1035" i="10" s="1"/>
  <c r="K1035" i="10"/>
  <c r="M1035" i="10" s="1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 s="1"/>
  <c r="N1039" i="10" s="1"/>
  <c r="K1039" i="10"/>
  <c r="M1039" i="10" s="1"/>
  <c r="O1039" i="10"/>
  <c r="P1039" i="10" s="1"/>
  <c r="J1040" i="10"/>
  <c r="L1040" i="10" s="1"/>
  <c r="K1040" i="10"/>
  <c r="M1040" i="10" s="1"/>
  <c r="O1040" i="10"/>
  <c r="P1040" i="10" s="1"/>
  <c r="J1041" i="10"/>
  <c r="L1041" i="10" s="1"/>
  <c r="K1041" i="10"/>
  <c r="M1041" i="10" s="1"/>
  <c r="O1041" i="10"/>
  <c r="P1041" i="10" s="1"/>
  <c r="J1042" i="10"/>
  <c r="L1042" i="10" s="1"/>
  <c r="K1042" i="10"/>
  <c r="M1042" i="10" s="1"/>
  <c r="O1042" i="10"/>
  <c r="P1042" i="10" s="1"/>
  <c r="J1043" i="10"/>
  <c r="L1043" i="10" s="1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N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N1064" i="10" s="1"/>
  <c r="K1064" i="10"/>
  <c r="M1064" i="10" s="1"/>
  <c r="O1064" i="10"/>
  <c r="P1064" i="10" s="1"/>
  <c r="J1065" i="10"/>
  <c r="L1065" i="10" s="1"/>
  <c r="K1065" i="10"/>
  <c r="M1065" i="10" s="1"/>
  <c r="N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N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N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N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 s="1"/>
  <c r="O1091" i="10"/>
  <c r="P1091" i="10" s="1"/>
  <c r="J1092" i="10"/>
  <c r="L1092" i="10" s="1"/>
  <c r="N1092" i="10" s="1"/>
  <c r="K1092" i="10"/>
  <c r="M1092" i="10" s="1"/>
  <c r="O1092" i="10"/>
  <c r="P1092" i="10" s="1"/>
  <c r="J1093" i="10"/>
  <c r="L1093" i="10" s="1"/>
  <c r="K1093" i="10"/>
  <c r="M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 s="1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N1100" i="10" s="1"/>
  <c r="K1100" i="10"/>
  <c r="M1100" i="10" s="1"/>
  <c r="O1100" i="10"/>
  <c r="P1100" i="10" s="1"/>
  <c r="J1101" i="10"/>
  <c r="L1101" i="10" s="1"/>
  <c r="K1101" i="10"/>
  <c r="M1101" i="10" s="1"/>
  <c r="O1101" i="10"/>
  <c r="P1101" i="10" s="1"/>
  <c r="J1102" i="10"/>
  <c r="L1102" i="10" s="1"/>
  <c r="K1102" i="10"/>
  <c r="M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N1105" i="10" s="1"/>
  <c r="O1105" i="10"/>
  <c r="P1105" i="10" s="1"/>
  <c r="J1106" i="10"/>
  <c r="L1106" i="10" s="1"/>
  <c r="K1106" i="10"/>
  <c r="M1106" i="10" s="1"/>
  <c r="O1106" i="10"/>
  <c r="P1106" i="10" s="1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 s="1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K1119" i="10"/>
  <c r="M1119" i="10" s="1"/>
  <c r="O1119" i="10"/>
  <c r="P1119" i="10" s="1"/>
  <c r="J1120" i="10"/>
  <c r="L1120" i="10" s="1"/>
  <c r="K1120" i="10"/>
  <c r="M1120" i="10" s="1"/>
  <c r="O1120" i="10"/>
  <c r="P1120" i="10" s="1"/>
  <c r="J1121" i="10"/>
  <c r="L1121" i="10" s="1"/>
  <c r="K1121" i="10"/>
  <c r="M1121" i="10" s="1"/>
  <c r="O1121" i="10"/>
  <c r="P1121" i="10" s="1"/>
  <c r="J1122" i="10"/>
  <c r="L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N1124" i="10" s="1"/>
  <c r="K1124" i="10"/>
  <c r="M1124" i="10" s="1"/>
  <c r="O1124" i="10"/>
  <c r="P1124" i="10" s="1"/>
  <c r="J1125" i="10"/>
  <c r="L1125" i="10" s="1"/>
  <c r="K1125" i="10"/>
  <c r="M1125" i="10" s="1"/>
  <c r="N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N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N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N1148" i="10" s="1"/>
  <c r="K1148" i="10"/>
  <c r="M1148" i="10" s="1"/>
  <c r="O1148" i="10"/>
  <c r="P1148" i="10" s="1"/>
  <c r="J1149" i="10"/>
  <c r="L1149" i="10" s="1"/>
  <c r="K1149" i="10"/>
  <c r="M1149" i="10" s="1"/>
  <c r="N1149" i="10" s="1"/>
  <c r="O1149" i="10"/>
  <c r="P1149" i="10" s="1"/>
  <c r="J1150" i="10"/>
  <c r="L1150" i="10" s="1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N1152" i="10" s="1"/>
  <c r="K1152" i="10"/>
  <c r="M1152" i="10" s="1"/>
  <c r="O1152" i="10"/>
  <c r="P1152" i="10" s="1"/>
  <c r="J1153" i="10"/>
  <c r="L1153" i="10" s="1"/>
  <c r="K1153" i="10"/>
  <c r="M1153" i="10" s="1"/>
  <c r="N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 s="1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N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 s="1"/>
  <c r="O1166" i="10"/>
  <c r="P1166" i="10" s="1"/>
  <c r="J1167" i="10"/>
  <c r="L1167" i="10" s="1"/>
  <c r="K1167" i="10"/>
  <c r="M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 s="1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N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 s="1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 s="1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 s="1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 s="1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 s="1"/>
  <c r="K1191" i="10"/>
  <c r="M1191" i="10" s="1"/>
  <c r="O1191" i="10"/>
  <c r="P1191" i="10" s="1"/>
  <c r="J1192" i="10"/>
  <c r="L1192" i="10" s="1"/>
  <c r="N1192" i="10" s="1"/>
  <c r="K1192" i="10"/>
  <c r="M1192" i="10" s="1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 s="1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 s="1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 s="1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K1220" i="10"/>
  <c r="M1220" i="10" s="1"/>
  <c r="O1220" i="10"/>
  <c r="P1220" i="10" s="1"/>
  <c r="J1221" i="10"/>
  <c r="L1221" i="10" s="1"/>
  <c r="K1221" i="10"/>
  <c r="M1221" i="10" s="1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 s="1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N1225" i="10" s="1"/>
  <c r="O1225" i="10"/>
  <c r="P1225" i="10" s="1"/>
  <c r="J1226" i="10"/>
  <c r="L1226" i="10" s="1"/>
  <c r="K1226" i="10"/>
  <c r="M1226" i="10" s="1"/>
  <c r="O1226" i="10"/>
  <c r="P1226" i="10" s="1"/>
  <c r="J1227" i="10"/>
  <c r="L1227" i="10" s="1"/>
  <c r="K1227" i="10"/>
  <c r="M1227" i="10" s="1"/>
  <c r="O1227" i="10"/>
  <c r="P1227" i="10" s="1"/>
  <c r="J1228" i="10"/>
  <c r="L1228" i="10" s="1"/>
  <c r="K1228" i="10"/>
  <c r="M1228" i="10" s="1"/>
  <c r="O1228" i="10"/>
  <c r="P1228" i="10" s="1"/>
  <c r="J1229" i="10"/>
  <c r="L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 s="1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K1234" i="10"/>
  <c r="M1234" i="10" s="1"/>
  <c r="O1234" i="10"/>
  <c r="P1234" i="10" s="1"/>
  <c r="J1235" i="10"/>
  <c r="L1235" i="10" s="1"/>
  <c r="K1235" i="10"/>
  <c r="M1235" i="10" s="1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 s="1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 s="1"/>
  <c r="J1241" i="10"/>
  <c r="L1241" i="10" s="1"/>
  <c r="K1241" i="10"/>
  <c r="M1241" i="10" s="1"/>
  <c r="O1241" i="10"/>
  <c r="P1241" i="10" s="1"/>
  <c r="J1242" i="10"/>
  <c r="L1242" i="10" s="1"/>
  <c r="K1242" i="10"/>
  <c r="M1242" i="10" s="1"/>
  <c r="O1242" i="10"/>
  <c r="P1242" i="10" s="1"/>
  <c r="J1243" i="10"/>
  <c r="L1243" i="10" s="1"/>
  <c r="K1243" i="10"/>
  <c r="M1243" i="10" s="1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 s="1"/>
  <c r="O1245" i="10"/>
  <c r="P1245" i="10" s="1"/>
  <c r="J1246" i="10"/>
  <c r="L1246" i="10" s="1"/>
  <c r="K1246" i="10"/>
  <c r="M1246" i="10" s="1"/>
  <c r="O1246" i="10"/>
  <c r="P1246" i="10" s="1"/>
  <c r="J1247" i="10"/>
  <c r="L1247" i="10" s="1"/>
  <c r="K1247" i="10"/>
  <c r="M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 s="1"/>
  <c r="K1250" i="10"/>
  <c r="M1250" i="10" s="1"/>
  <c r="O1250" i="10"/>
  <c r="P1250" i="10" s="1"/>
  <c r="J1251" i="10"/>
  <c r="L1251" i="10" s="1"/>
  <c r="K1251" i="10"/>
  <c r="M1251" i="10" s="1"/>
  <c r="O1251" i="10"/>
  <c r="P1251" i="10" s="1"/>
  <c r="J1252" i="10"/>
  <c r="L1252" i="10" s="1"/>
  <c r="K1252" i="10"/>
  <c r="M1252" i="10" s="1"/>
  <c r="O1252" i="10"/>
  <c r="P1252" i="10" s="1"/>
  <c r="J1253" i="10"/>
  <c r="L1253" i="10" s="1"/>
  <c r="K1253" i="10"/>
  <c r="M1253" i="10" s="1"/>
  <c r="N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 s="1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 s="1"/>
  <c r="J1260" i="10"/>
  <c r="L1260" i="10" s="1"/>
  <c r="K1260" i="10"/>
  <c r="M1260" i="10" s="1"/>
  <c r="O1260" i="10"/>
  <c r="P1260" i="10" s="1"/>
  <c r="J1261" i="10"/>
  <c r="L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N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 s="1"/>
  <c r="J1267" i="10"/>
  <c r="L1267" i="10" s="1"/>
  <c r="K1267" i="10"/>
  <c r="M1267" i="10" s="1"/>
  <c r="O1267" i="10"/>
  <c r="P1267" i="10" s="1"/>
  <c r="J1268" i="10"/>
  <c r="L1268" i="10" s="1"/>
  <c r="K1268" i="10"/>
  <c r="M1268" i="10" s="1"/>
  <c r="O1268" i="10"/>
  <c r="P1268" i="10" s="1"/>
  <c r="J1269" i="10"/>
  <c r="L1269" i="10" s="1"/>
  <c r="K1269" i="10"/>
  <c r="M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 s="1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 s="1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 s="1"/>
  <c r="O1276" i="10"/>
  <c r="P1276" i="10" s="1"/>
  <c r="J1277" i="10"/>
  <c r="L1277" i="10" s="1"/>
  <c r="K1277" i="10"/>
  <c r="M1277" i="10" s="1"/>
  <c r="O1277" i="10"/>
  <c r="P1277" i="10" s="1"/>
  <c r="J1278" i="10"/>
  <c r="L1278" i="10" s="1"/>
  <c r="K1278" i="10"/>
  <c r="M1278" i="10" s="1"/>
  <c r="O1278" i="10"/>
  <c r="P1278" i="10" s="1"/>
  <c r="J1279" i="10"/>
  <c r="L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 s="1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O1284" i="10"/>
  <c r="P1284" i="10" s="1"/>
  <c r="J1285" i="10"/>
  <c r="L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 s="1"/>
  <c r="K1287" i="10"/>
  <c r="M1287" i="10" s="1"/>
  <c r="O1287" i="10"/>
  <c r="P1287" i="10" s="1"/>
  <c r="J1288" i="10"/>
  <c r="L1288" i="10" s="1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 s="1"/>
  <c r="J1303" i="10"/>
  <c r="L1303" i="10" s="1"/>
  <c r="K1303" i="10"/>
  <c r="M1303" i="10" s="1"/>
  <c r="O1303" i="10"/>
  <c r="P1303" i="10" s="1"/>
  <c r="J1304" i="10"/>
  <c r="L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 s="1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 s="1"/>
  <c r="K1312" i="10"/>
  <c r="M1312" i="10" s="1"/>
  <c r="O1312" i="10"/>
  <c r="P1312" i="10" s="1"/>
  <c r="J1313" i="10"/>
  <c r="L1313" i="10" s="1"/>
  <c r="K1313" i="10"/>
  <c r="M1313" i="10" s="1"/>
  <c r="O1313" i="10"/>
  <c r="P1313" i="10" s="1"/>
  <c r="J1314" i="10"/>
  <c r="L1314" i="10" s="1"/>
  <c r="K1314" i="10"/>
  <c r="M1314" i="10" s="1"/>
  <c r="O1314" i="10"/>
  <c r="P1314" i="10" s="1"/>
  <c r="J1315" i="10"/>
  <c r="L1315" i="10" s="1"/>
  <c r="K1315" i="10"/>
  <c r="M1315" i="10" s="1"/>
  <c r="O1315" i="10"/>
  <c r="P1315" i="10" s="1"/>
  <c r="J1316" i="10"/>
  <c r="L1316" i="10" s="1"/>
  <c r="K1316" i="10"/>
  <c r="M1316" i="10" s="1"/>
  <c r="O1316" i="10"/>
  <c r="P1316" i="10" s="1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 s="1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O1334" i="10"/>
  <c r="P1334" i="10" s="1"/>
  <c r="J1335" i="10"/>
  <c r="L1335" i="10" s="1"/>
  <c r="K1335" i="10"/>
  <c r="M1335" i="10" s="1"/>
  <c r="O1335" i="10"/>
  <c r="P1335" i="10" s="1"/>
  <c r="J1336" i="10"/>
  <c r="L1336" i="10" s="1"/>
  <c r="K1336" i="10"/>
  <c r="M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 s="1"/>
  <c r="O1346" i="10"/>
  <c r="P1346" i="10" s="1"/>
  <c r="J1347" i="10"/>
  <c r="L1347" i="10" s="1"/>
  <c r="K1347" i="10"/>
  <c r="M1347" i="10" s="1"/>
  <c r="O1347" i="10"/>
  <c r="P1347" i="10" s="1"/>
  <c r="J1348" i="10"/>
  <c r="L1348" i="10" s="1"/>
  <c r="K1348" i="10"/>
  <c r="M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 s="1"/>
  <c r="O1352" i="10"/>
  <c r="P1352" i="10" s="1"/>
  <c r="J1353" i="10"/>
  <c r="L1353" i="10" s="1"/>
  <c r="K1353" i="10"/>
  <c r="M1353" i="10" s="1"/>
  <c r="O1353" i="10"/>
  <c r="P1353" i="10" s="1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 s="1"/>
  <c r="K1360" i="10"/>
  <c r="M1360" i="10" s="1"/>
  <c r="O1360" i="10"/>
  <c r="P1360" i="10" s="1"/>
  <c r="J1361" i="10"/>
  <c r="L1361" i="10" s="1"/>
  <c r="K1361" i="10"/>
  <c r="M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 s="1"/>
  <c r="O1374" i="10"/>
  <c r="P1374" i="10" s="1"/>
  <c r="J1375" i="10"/>
  <c r="L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 s="1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M1405" i="10" s="1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M1413" i="10" s="1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 s="1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M1417" i="10" s="1"/>
  <c r="O1417" i="10"/>
  <c r="P1417" i="10" s="1"/>
  <c r="J1418" i="10"/>
  <c r="L1418" i="10" s="1"/>
  <c r="K1418" i="10"/>
  <c r="M1418" i="10" s="1"/>
  <c r="O1418" i="10"/>
  <c r="P1418" i="10" s="1"/>
  <c r="J1419" i="10"/>
  <c r="L1419" i="10" s="1"/>
  <c r="K1419" i="10"/>
  <c r="M1419" i="10" s="1"/>
  <c r="O1419" i="10"/>
  <c r="P1419" i="10" s="1"/>
  <c r="J1420" i="10"/>
  <c r="L1420" i="10" s="1"/>
  <c r="K1420" i="10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M1422" i="10" s="1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M1427" i="10" s="1"/>
  <c r="O1427" i="10"/>
  <c r="P1427" i="10" s="1"/>
  <c r="J1428" i="10"/>
  <c r="L1428" i="10" s="1"/>
  <c r="K1428" i="10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 s="1"/>
  <c r="O1430" i="10"/>
  <c r="P1430" i="10" s="1"/>
  <c r="J1431" i="10"/>
  <c r="L1431" i="10" s="1"/>
  <c r="K1431" i="10"/>
  <c r="M1431" i="10" s="1"/>
  <c r="O1431" i="10"/>
  <c r="P1431" i="10" s="1"/>
  <c r="J1432" i="10"/>
  <c r="L1432" i="10" s="1"/>
  <c r="K1432" i="10"/>
  <c r="O1432" i="10"/>
  <c r="P1432" i="10" s="1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M1435" i="10" s="1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M1438" i="10" s="1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O1446" i="10"/>
  <c r="P1446" i="10" s="1"/>
  <c r="J1447" i="10"/>
  <c r="L1447" i="10" s="1"/>
  <c r="K1447" i="10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K1449" i="10"/>
  <c r="M1449" i="10" s="1"/>
  <c r="O1449" i="10"/>
  <c r="P1449" i="10" s="1"/>
  <c r="J1450" i="10"/>
  <c r="L1450" i="10" s="1"/>
  <c r="K1450" i="10"/>
  <c r="O1450" i="10"/>
  <c r="P1450" i="10" s="1"/>
  <c r="J1451" i="10"/>
  <c r="L1451" i="10" s="1"/>
  <c r="K1451" i="10"/>
  <c r="M1451" i="10" s="1"/>
  <c r="O1451" i="10"/>
  <c r="P1451" i="10" s="1"/>
  <c r="J1452" i="10"/>
  <c r="L1452" i="10" s="1"/>
  <c r="K1452" i="10"/>
  <c r="M1452" i="10" s="1"/>
  <c r="O1452" i="10"/>
  <c r="P1452" i="10" s="1"/>
  <c r="J1453" i="10"/>
  <c r="L1453" i="10" s="1"/>
  <c r="K1453" i="10"/>
  <c r="M1453" i="10" s="1"/>
  <c r="O1453" i="10"/>
  <c r="P1453" i="10" s="1"/>
  <c r="J1454" i="10"/>
  <c r="L1454" i="10" s="1"/>
  <c r="K1454" i="10"/>
  <c r="M1454" i="10" s="1"/>
  <c r="O1454" i="10"/>
  <c r="P1454" i="10" s="1"/>
  <c r="J1455" i="10"/>
  <c r="L1455" i="10" s="1"/>
  <c r="K1455" i="10"/>
  <c r="M1455" i="10" s="1"/>
  <c r="O1455" i="10"/>
  <c r="P1455" i="10" s="1"/>
  <c r="J1456" i="10"/>
  <c r="L1456" i="10" s="1"/>
  <c r="K1456" i="10"/>
  <c r="M1456" i="10" s="1"/>
  <c r="O1456" i="10"/>
  <c r="P1456" i="10" s="1"/>
  <c r="J1459" i="10"/>
  <c r="L1459" i="10" s="1"/>
  <c r="K1459" i="10"/>
  <c r="M1459" i="10" s="1"/>
  <c r="O1459" i="10"/>
  <c r="P1459" i="10" s="1"/>
  <c r="J1460" i="10"/>
  <c r="L1460" i="10" s="1"/>
  <c r="K1460" i="10"/>
  <c r="M1460" i="10" s="1"/>
  <c r="O1460" i="10"/>
  <c r="P1460" i="10" s="1"/>
  <c r="J1461" i="10"/>
  <c r="L1461" i="10" s="1"/>
  <c r="K1461" i="10"/>
  <c r="M1461" i="10" s="1"/>
  <c r="O1461" i="10"/>
  <c r="P1461" i="10" s="1"/>
  <c r="J1462" i="10"/>
  <c r="L1462" i="10" s="1"/>
  <c r="K1462" i="10"/>
  <c r="M1462" i="10" s="1"/>
  <c r="O1462" i="10"/>
  <c r="P1462" i="10" s="1"/>
  <c r="J1463" i="10"/>
  <c r="L1463" i="10" s="1"/>
  <c r="K1463" i="10"/>
  <c r="M1463" i="10" s="1"/>
  <c r="O1463" i="10"/>
  <c r="P1463" i="10" s="1"/>
  <c r="J1464" i="10"/>
  <c r="L1464" i="10" s="1"/>
  <c r="K1464" i="10"/>
  <c r="M1464" i="10" s="1"/>
  <c r="O1464" i="10"/>
  <c r="P1464" i="10" s="1"/>
  <c r="J1465" i="10"/>
  <c r="L1465" i="10" s="1"/>
  <c r="K1465" i="10"/>
  <c r="M1465" i="10" s="1"/>
  <c r="O1465" i="10"/>
  <c r="P1465" i="10" s="1"/>
  <c r="J1466" i="10"/>
  <c r="L1466" i="10" s="1"/>
  <c r="K1466" i="10"/>
  <c r="M1466" i="10" s="1"/>
  <c r="O1466" i="10"/>
  <c r="P1466" i="10" s="1"/>
  <c r="J1467" i="10"/>
  <c r="L1467" i="10" s="1"/>
  <c r="K1467" i="10"/>
  <c r="M1467" i="10" s="1"/>
  <c r="O1467" i="10"/>
  <c r="P1467" i="10" s="1"/>
  <c r="J1468" i="10"/>
  <c r="L1468" i="10" s="1"/>
  <c r="K1468" i="10"/>
  <c r="O1468" i="10"/>
  <c r="P1468" i="10" s="1"/>
  <c r="J1469" i="10"/>
  <c r="L1469" i="10" s="1"/>
  <c r="K1469" i="10"/>
  <c r="O1469" i="10"/>
  <c r="P1469" i="10" s="1"/>
  <c r="J1470" i="10"/>
  <c r="L1470" i="10" s="1"/>
  <c r="K1470" i="10"/>
  <c r="O1470" i="10"/>
  <c r="P1470" i="10" s="1"/>
  <c r="J1471" i="10"/>
  <c r="L1471" i="10" s="1"/>
  <c r="K1471" i="10"/>
  <c r="M1471" i="10" s="1"/>
  <c r="O1471" i="10"/>
  <c r="P1471" i="10" s="1"/>
  <c r="N749" i="10"/>
  <c r="N884" i="10"/>
  <c r="N867" i="10"/>
  <c r="N838" i="10"/>
  <c r="N710" i="10"/>
  <c r="N785" i="10"/>
  <c r="N981" i="10"/>
  <c r="N709" i="10"/>
  <c r="N977" i="10"/>
  <c r="N686" i="10"/>
  <c r="N834" i="10"/>
  <c r="N733" i="10"/>
  <c r="N983" i="10"/>
  <c r="N966" i="10"/>
  <c r="N964" i="10"/>
  <c r="N761" i="10"/>
  <c r="N708" i="10"/>
  <c r="N1139" i="10"/>
  <c r="N968" i="10"/>
  <c r="N962" i="10"/>
  <c r="N848" i="10"/>
  <c r="N841" i="10"/>
  <c r="N674" i="10"/>
  <c r="N918" i="10"/>
  <c r="N894" i="10"/>
  <c r="N886" i="10"/>
  <c r="N878" i="10"/>
  <c r="N773" i="10"/>
  <c r="N951" i="10"/>
  <c r="N1055" i="10"/>
  <c r="N947" i="10"/>
  <c r="N823" i="10"/>
  <c r="N906" i="10"/>
  <c r="N890" i="10"/>
  <c r="N866" i="10"/>
  <c r="N850" i="10"/>
  <c r="N830" i="10"/>
  <c r="N722" i="10"/>
  <c r="N699" i="10"/>
  <c r="N678" i="10"/>
  <c r="L208" i="10"/>
  <c r="P184" i="10"/>
  <c r="O7" i="10"/>
  <c r="P7" i="10" s="1"/>
  <c r="P188" i="10"/>
  <c r="G9" i="39"/>
  <c r="G6" i="39"/>
  <c r="C2" i="41"/>
  <c r="J7" i="10"/>
  <c r="L112" i="10"/>
  <c r="K7" i="10"/>
  <c r="M7" i="10" s="1"/>
  <c r="L172" i="10"/>
  <c r="L203" i="10"/>
  <c r="L171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40" i="10"/>
  <c r="I638" i="10"/>
  <c r="I634" i="10"/>
  <c r="I630" i="10"/>
  <c r="I626" i="10"/>
  <c r="I622" i="10"/>
  <c r="I618" i="10"/>
  <c r="I614" i="10"/>
  <c r="I610" i="10"/>
  <c r="I606" i="10"/>
  <c r="I602" i="10"/>
  <c r="I598" i="10"/>
  <c r="I595" i="10"/>
  <c r="I637" i="10"/>
  <c r="I633" i="10"/>
  <c r="I629" i="10"/>
  <c r="I625" i="10"/>
  <c r="I621" i="10"/>
  <c r="I617" i="10"/>
  <c r="I613" i="10"/>
  <c r="I609" i="10"/>
  <c r="I605" i="10"/>
  <c r="I601" i="10"/>
  <c r="G160" i="11" s="1"/>
  <c r="I160" i="11" s="1"/>
  <c r="K160" i="11" s="1"/>
  <c r="I594" i="10"/>
  <c r="I593" i="10"/>
  <c r="I636" i="10"/>
  <c r="I632" i="10"/>
  <c r="I628" i="10"/>
  <c r="I624" i="10"/>
  <c r="I620" i="10"/>
  <c r="I616" i="10"/>
  <c r="I612" i="10"/>
  <c r="I608" i="10"/>
  <c r="I604" i="10"/>
  <c r="G163" i="11" s="1"/>
  <c r="I163" i="11" s="1"/>
  <c r="K163" i="11" s="1"/>
  <c r="I600" i="10"/>
  <c r="I597" i="10"/>
  <c r="G162" i="11" s="1"/>
  <c r="I162" i="11" s="1"/>
  <c r="K162" i="11" s="1"/>
  <c r="I639" i="10"/>
  <c r="I635" i="10"/>
  <c r="I631" i="10"/>
  <c r="I627" i="10"/>
  <c r="I623" i="10"/>
  <c r="I619" i="10"/>
  <c r="I615" i="10"/>
  <c r="I611" i="10"/>
  <c r="I607" i="10"/>
  <c r="I603" i="10"/>
  <c r="G161" i="11" s="1"/>
  <c r="I161" i="11" s="1"/>
  <c r="K161" i="11" s="1"/>
  <c r="I599" i="10"/>
  <c r="I596" i="10"/>
  <c r="I820" i="10"/>
  <c r="I819" i="10"/>
  <c r="I816" i="10"/>
  <c r="I818" i="10"/>
  <c r="I821" i="10"/>
  <c r="I817" i="10"/>
  <c r="I773" i="10"/>
  <c r="I787" i="10"/>
  <c r="I811" i="10"/>
  <c r="I771" i="10"/>
  <c r="G39" i="11" s="1"/>
  <c r="J39" i="11" s="1"/>
  <c r="K39" i="11" s="1"/>
  <c r="I769" i="10"/>
  <c r="I765" i="10"/>
  <c r="I766" i="10"/>
  <c r="I764" i="10"/>
  <c r="I767" i="10"/>
  <c r="I768" i="10"/>
  <c r="I772" i="10"/>
  <c r="I770" i="10"/>
  <c r="I544" i="10"/>
  <c r="I311" i="10"/>
  <c r="I390" i="10"/>
  <c r="I296" i="10"/>
  <c r="I303" i="10"/>
  <c r="I196" i="10"/>
  <c r="I290" i="10"/>
  <c r="I289" i="10"/>
  <c r="I119" i="10"/>
  <c r="I120" i="10"/>
  <c r="I118" i="10"/>
  <c r="G118" i="11" s="1"/>
  <c r="H118" i="11" s="1"/>
  <c r="K118" i="11" s="1"/>
  <c r="I1371" i="10"/>
  <c r="I1372" i="10"/>
  <c r="I972" i="10"/>
  <c r="I973" i="10"/>
  <c r="I203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30" i="10"/>
  <c r="I943" i="10"/>
  <c r="I877" i="10"/>
  <c r="I1252" i="10"/>
  <c r="I1294" i="10"/>
  <c r="I1453" i="10"/>
  <c r="I1451" i="10"/>
  <c r="I1449" i="10"/>
  <c r="I1454" i="10"/>
  <c r="I1452" i="10"/>
  <c r="I1450" i="10"/>
  <c r="H15" i="29"/>
  <c r="I15" i="29"/>
  <c r="J15" i="29"/>
  <c r="J14" i="29"/>
  <c r="I14" i="29"/>
  <c r="H14" i="29"/>
  <c r="G14" i="29"/>
  <c r="G15" i="29"/>
  <c r="C2" i="29"/>
  <c r="N1481" i="10"/>
  <c r="N1480" i="10"/>
  <c r="G171" i="11"/>
  <c r="I14" i="10"/>
  <c r="I29" i="10"/>
  <c r="I80" i="10"/>
  <c r="I96" i="10"/>
  <c r="I113" i="10"/>
  <c r="I132" i="10"/>
  <c r="I148" i="10"/>
  <c r="I161" i="10"/>
  <c r="I202" i="10"/>
  <c r="I256" i="10"/>
  <c r="I272" i="10"/>
  <c r="I309" i="10"/>
  <c r="I325" i="10"/>
  <c r="I341" i="10"/>
  <c r="I357" i="10"/>
  <c r="I373" i="10"/>
  <c r="I389" i="10"/>
  <c r="I406" i="10"/>
  <c r="G28" i="11" s="1"/>
  <c r="I28" i="11" s="1"/>
  <c r="K28" i="11" s="1"/>
  <c r="I423" i="10"/>
  <c r="I439" i="10"/>
  <c r="I455" i="10"/>
  <c r="I471" i="10"/>
  <c r="I487" i="10"/>
  <c r="I503" i="10"/>
  <c r="I519" i="10"/>
  <c r="I535" i="10"/>
  <c r="I552" i="10"/>
  <c r="I568" i="10"/>
  <c r="I585" i="10"/>
  <c r="I592" i="10"/>
  <c r="I656" i="10"/>
  <c r="I671" i="10"/>
  <c r="I687" i="10"/>
  <c r="I703" i="10"/>
  <c r="I719" i="10"/>
  <c r="I735" i="10"/>
  <c r="I751" i="10"/>
  <c r="I777" i="10"/>
  <c r="I793" i="10"/>
  <c r="I809" i="10"/>
  <c r="I829" i="10"/>
  <c r="I845" i="10"/>
  <c r="I861" i="10"/>
  <c r="I878" i="10"/>
  <c r="I886" i="10"/>
  <c r="I898" i="10"/>
  <c r="I914" i="10"/>
  <c r="I930" i="10"/>
  <c r="I947" i="10"/>
  <c r="I967" i="10"/>
  <c r="I985" i="10"/>
  <c r="I1001" i="10"/>
  <c r="I1016" i="10"/>
  <c r="I1030" i="10"/>
  <c r="I1050" i="10"/>
  <c r="I1067" i="10"/>
  <c r="I38" i="10"/>
  <c r="I94" i="10"/>
  <c r="I116" i="10"/>
  <c r="I141" i="10"/>
  <c r="I159" i="10"/>
  <c r="I200" i="10"/>
  <c r="I217" i="10"/>
  <c r="I238" i="10"/>
  <c r="I275" i="10"/>
  <c r="I301" i="10"/>
  <c r="I323" i="10"/>
  <c r="I344" i="10"/>
  <c r="I366" i="10"/>
  <c r="I387" i="10"/>
  <c r="I409" i="10"/>
  <c r="I432" i="10"/>
  <c r="I453" i="10"/>
  <c r="I474" i="10"/>
  <c r="G32" i="11" s="1"/>
  <c r="I32" i="11" s="1"/>
  <c r="K32" i="11" s="1"/>
  <c r="I496" i="10"/>
  <c r="I517" i="10"/>
  <c r="I538" i="10"/>
  <c r="I561" i="10"/>
  <c r="G44" i="11" s="1"/>
  <c r="I44" i="11" s="1"/>
  <c r="K44" i="11" s="1"/>
  <c r="I583" i="10"/>
  <c r="I643" i="10"/>
  <c r="I665" i="10"/>
  <c r="I685" i="10"/>
  <c r="I706" i="10"/>
  <c r="I728" i="10"/>
  <c r="I749" i="10"/>
  <c r="I780" i="10"/>
  <c r="I802" i="10"/>
  <c r="I827" i="10"/>
  <c r="I848" i="10"/>
  <c r="I870" i="10"/>
  <c r="G101" i="11" s="1"/>
  <c r="J101" i="11" s="1"/>
  <c r="K101" i="11" s="1"/>
  <c r="I901" i="10"/>
  <c r="I923" i="10"/>
  <c r="I945" i="10"/>
  <c r="I954" i="10"/>
  <c r="I978" i="10"/>
  <c r="I999" i="10"/>
  <c r="I1019" i="10"/>
  <c r="I1039" i="10"/>
  <c r="I1065" i="10"/>
  <c r="I1083" i="10"/>
  <c r="I1099" i="10"/>
  <c r="I1115" i="10"/>
  <c r="I1131" i="10"/>
  <c r="I1147" i="10"/>
  <c r="I1163" i="10"/>
  <c r="I1179" i="10"/>
  <c r="I1195" i="10"/>
  <c r="I1211" i="10"/>
  <c r="I1227" i="10"/>
  <c r="I1247" i="10"/>
  <c r="I1264" i="10"/>
  <c r="I1280" i="10"/>
  <c r="I1297" i="10"/>
  <c r="I1313" i="10"/>
  <c r="I1329" i="10"/>
  <c r="I1346" i="10"/>
  <c r="I1362" i="10"/>
  <c r="I1380" i="10"/>
  <c r="I1396" i="10"/>
  <c r="I1412" i="10"/>
  <c r="I1466" i="10"/>
  <c r="I1166" i="10"/>
  <c r="I1214" i="10"/>
  <c r="I1246" i="10"/>
  <c r="I1279" i="10"/>
  <c r="I1308" i="10"/>
  <c r="I1337" i="10"/>
  <c r="I1361" i="10"/>
  <c r="I1387" i="10"/>
  <c r="I24" i="10"/>
  <c r="I81" i="10"/>
  <c r="I102" i="10"/>
  <c r="I133" i="10"/>
  <c r="I188" i="10"/>
  <c r="I211" i="10"/>
  <c r="G17" i="11" s="1"/>
  <c r="J17" i="11" s="1"/>
  <c r="K17" i="11" s="1"/>
  <c r="I249" i="10"/>
  <c r="I267" i="10"/>
  <c r="I291" i="10"/>
  <c r="I315" i="10"/>
  <c r="I336" i="10"/>
  <c r="I358" i="10"/>
  <c r="I384" i="10"/>
  <c r="I407" i="10"/>
  <c r="I440" i="10"/>
  <c r="I472" i="10"/>
  <c r="I20" i="10"/>
  <c r="I77" i="10"/>
  <c r="I98" i="10"/>
  <c r="I123" i="10"/>
  <c r="I145" i="10"/>
  <c r="I163" i="10"/>
  <c r="I179" i="10"/>
  <c r="I205" i="10"/>
  <c r="I222" i="10"/>
  <c r="I242" i="10"/>
  <c r="I258" i="10"/>
  <c r="I279" i="10"/>
  <c r="I327" i="10"/>
  <c r="I348" i="10"/>
  <c r="I370" i="10"/>
  <c r="I392" i="10"/>
  <c r="I414" i="10"/>
  <c r="I436" i="10"/>
  <c r="I457" i="10"/>
  <c r="I478" i="10"/>
  <c r="I500" i="10"/>
  <c r="I521" i="10"/>
  <c r="I542" i="10"/>
  <c r="I565" i="10"/>
  <c r="I587" i="10"/>
  <c r="I647" i="10"/>
  <c r="I669" i="10"/>
  <c r="I689" i="10"/>
  <c r="I710" i="10"/>
  <c r="I732" i="10"/>
  <c r="I753" i="10"/>
  <c r="I784" i="10"/>
  <c r="I806" i="10"/>
  <c r="I831" i="10"/>
  <c r="G45" i="11" s="1"/>
  <c r="J45" i="11" s="1"/>
  <c r="K45" i="11" s="1"/>
  <c r="I852" i="10"/>
  <c r="I874" i="10"/>
  <c r="I905" i="10"/>
  <c r="I927" i="10"/>
  <c r="I949" i="10"/>
  <c r="I958" i="10"/>
  <c r="I982" i="10"/>
  <c r="I1003" i="10"/>
  <c r="I1022" i="10"/>
  <c r="I1053" i="10"/>
  <c r="I1074" i="10"/>
  <c r="I1090" i="10"/>
  <c r="I1106" i="10"/>
  <c r="I1122" i="10"/>
  <c r="I1138" i="10"/>
  <c r="I1158" i="10"/>
  <c r="I1178" i="10"/>
  <c r="I1202" i="10"/>
  <c r="I1242" i="10"/>
  <c r="I1275" i="10"/>
  <c r="I1312" i="10"/>
  <c r="I1353" i="10"/>
  <c r="I1402" i="10"/>
  <c r="I379" i="10"/>
  <c r="I18" i="10"/>
  <c r="I142" i="10"/>
  <c r="I201" i="10"/>
  <c r="I277" i="10"/>
  <c r="I367" i="10"/>
  <c r="I454" i="10"/>
  <c r="I504" i="10"/>
  <c r="I547" i="10"/>
  <c r="I591" i="10"/>
  <c r="I672" i="10"/>
  <c r="I714" i="10"/>
  <c r="I757" i="10"/>
  <c r="I810" i="10"/>
  <c r="I856" i="10"/>
  <c r="I888" i="10"/>
  <c r="I931" i="10"/>
  <c r="I962" i="10"/>
  <c r="I1007" i="10"/>
  <c r="I1051" i="10"/>
  <c r="I1089" i="10"/>
  <c r="I1121" i="10"/>
  <c r="I1153" i="10"/>
  <c r="I1185" i="10"/>
  <c r="I17" i="10"/>
  <c r="G107" i="11" s="1"/>
  <c r="I107" i="11" s="1"/>
  <c r="K107" i="11" s="1"/>
  <c r="I37" i="10"/>
  <c r="I117" i="10"/>
  <c r="G117" i="11" s="1"/>
  <c r="H117" i="11" s="1"/>
  <c r="K117" i="11" s="1"/>
  <c r="I140" i="10"/>
  <c r="I157" i="10"/>
  <c r="I176" i="10"/>
  <c r="I195" i="10"/>
  <c r="I198" i="10"/>
  <c r="I219" i="10"/>
  <c r="I237" i="10"/>
  <c r="I254" i="10"/>
  <c r="I276" i="10"/>
  <c r="I300" i="10"/>
  <c r="I321" i="10"/>
  <c r="I345" i="10"/>
  <c r="I365" i="10"/>
  <c r="I385" i="10"/>
  <c r="I411" i="10"/>
  <c r="I431" i="10"/>
  <c r="I451" i="10"/>
  <c r="I475" i="10"/>
  <c r="I495" i="10"/>
  <c r="I515" i="10"/>
  <c r="I539" i="10"/>
  <c r="I560" i="10"/>
  <c r="G62" i="11" s="1"/>
  <c r="I62" i="11" s="1"/>
  <c r="K62" i="11" s="1"/>
  <c r="I580" i="10"/>
  <c r="I644" i="10"/>
  <c r="I664" i="10"/>
  <c r="I683" i="10"/>
  <c r="I707" i="10"/>
  <c r="I727" i="10"/>
  <c r="I747" i="10"/>
  <c r="I781" i="10"/>
  <c r="I801" i="10"/>
  <c r="I825" i="10"/>
  <c r="G82" i="11" s="1"/>
  <c r="J82" i="11" s="1"/>
  <c r="K82" i="11" s="1"/>
  <c r="I849" i="10"/>
  <c r="I869" i="10"/>
  <c r="I902" i="10"/>
  <c r="I922" i="10"/>
  <c r="I942" i="10"/>
  <c r="I955" i="10"/>
  <c r="I977" i="10"/>
  <c r="I997" i="10"/>
  <c r="I1020" i="10"/>
  <c r="I1038" i="10"/>
  <c r="I1063" i="10"/>
  <c r="I22" i="10"/>
  <c r="I83" i="10"/>
  <c r="I111" i="10"/>
  <c r="I146" i="10"/>
  <c r="I170" i="10"/>
  <c r="I190" i="10"/>
  <c r="I206" i="10"/>
  <c r="I229" i="10"/>
  <c r="I281" i="10"/>
  <c r="I313" i="10"/>
  <c r="I339" i="10"/>
  <c r="I371" i="10"/>
  <c r="I399" i="10"/>
  <c r="I426" i="10"/>
  <c r="I458" i="10"/>
  <c r="I485" i="10"/>
  <c r="I512" i="10"/>
  <c r="I545" i="10"/>
  <c r="I571" i="10"/>
  <c r="I670" i="10"/>
  <c r="I696" i="10"/>
  <c r="I722" i="10"/>
  <c r="I754" i="10"/>
  <c r="I791" i="10"/>
  <c r="I822" i="10"/>
  <c r="I854" i="10"/>
  <c r="I881" i="10"/>
  <c r="I896" i="10"/>
  <c r="I928" i="10"/>
  <c r="I970" i="10"/>
  <c r="I1004" i="10"/>
  <c r="G96" i="11" s="1"/>
  <c r="J96" i="11" s="1"/>
  <c r="K96" i="11" s="1"/>
  <c r="I1028" i="10"/>
  <c r="I1060" i="10"/>
  <c r="I1087" i="10"/>
  <c r="I1107" i="10"/>
  <c r="I1127" i="10"/>
  <c r="I1151" i="10"/>
  <c r="I1171" i="10"/>
  <c r="I1191" i="10"/>
  <c r="I1215" i="10"/>
  <c r="I1239" i="10"/>
  <c r="I1260" i="10"/>
  <c r="I1284" i="10"/>
  <c r="I1305" i="10"/>
  <c r="I1325" i="10"/>
  <c r="I1350" i="10"/>
  <c r="I1370" i="10"/>
  <c r="I1392" i="10"/>
  <c r="I1043" i="10"/>
  <c r="I1206" i="10"/>
  <c r="I1255" i="10"/>
  <c r="I1291" i="10"/>
  <c r="I1328" i="10"/>
  <c r="I1369" i="10"/>
  <c r="I1399" i="10"/>
  <c r="I15" i="10"/>
  <c r="G105" i="11" s="1"/>
  <c r="H105" i="11" s="1"/>
  <c r="K105" i="11" s="1"/>
  <c r="I60" i="10"/>
  <c r="I143" i="10"/>
  <c r="I167" i="10"/>
  <c r="I193" i="10"/>
  <c r="G129" i="11" s="1"/>
  <c r="H129" i="11" s="1"/>
  <c r="K129" i="11" s="1"/>
  <c r="I204" i="10"/>
  <c r="I226" i="10"/>
  <c r="G99" i="11" s="1"/>
  <c r="H99" i="11" s="1"/>
  <c r="K99" i="11" s="1"/>
  <c r="I253" i="10"/>
  <c r="I278" i="10"/>
  <c r="I310" i="10"/>
  <c r="I342" i="10"/>
  <c r="I368" i="10"/>
  <c r="I401" i="10"/>
  <c r="I445" i="10"/>
  <c r="I12" i="10"/>
  <c r="I36" i="10"/>
  <c r="I103" i="10"/>
  <c r="I134" i="10"/>
  <c r="G85" i="11" s="1"/>
  <c r="H85" i="11" s="1"/>
  <c r="K85" i="11" s="1"/>
  <c r="I158" i="10"/>
  <c r="I185" i="10"/>
  <c r="I246" i="10"/>
  <c r="I269" i="10"/>
  <c r="I299" i="10"/>
  <c r="I332" i="10"/>
  <c r="I359" i="10"/>
  <c r="I386" i="10"/>
  <c r="I420" i="10"/>
  <c r="I446" i="10"/>
  <c r="I473" i="10"/>
  <c r="I505" i="10"/>
  <c r="I532" i="10"/>
  <c r="I559" i="10"/>
  <c r="I658" i="10"/>
  <c r="I684" i="10"/>
  <c r="I716" i="10"/>
  <c r="I742" i="10"/>
  <c r="I779" i="10"/>
  <c r="I842" i="10"/>
  <c r="I868" i="10"/>
  <c r="I889" i="10"/>
  <c r="I916" i="10"/>
  <c r="I944" i="10"/>
  <c r="I964" i="10"/>
  <c r="I992" i="10"/>
  <c r="I1018" i="10"/>
  <c r="I1058" i="10"/>
  <c r="I1082" i="10"/>
  <c r="I1102" i="10"/>
  <c r="I1126" i="10"/>
  <c r="I1150" i="10"/>
  <c r="I1174" i="10"/>
  <c r="I1210" i="10"/>
  <c r="I1259" i="10"/>
  <c r="I1304" i="10"/>
  <c r="I1365" i="10"/>
  <c r="I1419" i="10"/>
  <c r="I418" i="10"/>
  <c r="I95" i="10"/>
  <c r="I302" i="10"/>
  <c r="I412" i="10"/>
  <c r="I493" i="10"/>
  <c r="I558" i="10"/>
  <c r="I651" i="10"/>
  <c r="I704" i="10"/>
  <c r="I778" i="10"/>
  <c r="I835" i="10"/>
  <c r="I941" i="10"/>
  <c r="I986" i="10"/>
  <c r="I1036" i="10"/>
  <c r="I1097" i="10"/>
  <c r="I1137" i="10"/>
  <c r="I1177" i="10"/>
  <c r="I1217" i="10"/>
  <c r="I1249" i="10"/>
  <c r="I1282" i="10"/>
  <c r="I1315" i="10"/>
  <c r="I1348" i="10"/>
  <c r="I1382" i="10"/>
  <c r="I866" i="10"/>
  <c r="I1049" i="10"/>
  <c r="I1120" i="10"/>
  <c r="I1184" i="10"/>
  <c r="I1240" i="10"/>
  <c r="I1298" i="10"/>
  <c r="I1363" i="10"/>
  <c r="I1467" i="10"/>
  <c r="I730" i="10"/>
  <c r="I862" i="10"/>
  <c r="I925" i="10"/>
  <c r="I980" i="10"/>
  <c r="I1085" i="10"/>
  <c r="I1141" i="10"/>
  <c r="I1205" i="10"/>
  <c r="I1254" i="10"/>
  <c r="I1319" i="10"/>
  <c r="I1394" i="10"/>
  <c r="I101" i="10"/>
  <c r="I182" i="10"/>
  <c r="I244" i="10"/>
  <c r="I330" i="10"/>
  <c r="I417" i="10"/>
  <c r="I486" i="10"/>
  <c r="I529" i="10"/>
  <c r="I573" i="10"/>
  <c r="I655" i="10"/>
  <c r="I697" i="10"/>
  <c r="I740" i="10"/>
  <c r="I792" i="10"/>
  <c r="I839" i="10"/>
  <c r="I883" i="10"/>
  <c r="I913" i="10"/>
  <c r="I990" i="10"/>
  <c r="I1029" i="10"/>
  <c r="I1076" i="10"/>
  <c r="I1108" i="10"/>
  <c r="I1140" i="10"/>
  <c r="I1172" i="10"/>
  <c r="I1204" i="10"/>
  <c r="I1236" i="10"/>
  <c r="I1269" i="10"/>
  <c r="I1302" i="10"/>
  <c r="I1335" i="10"/>
  <c r="I1367" i="10"/>
  <c r="I1401" i="10"/>
  <c r="I1417" i="10"/>
  <c r="I1471" i="10"/>
  <c r="I112" i="10"/>
  <c r="I192" i="10"/>
  <c r="I252" i="10"/>
  <c r="I340" i="10"/>
  <c r="I428" i="10"/>
  <c r="I492" i="10"/>
  <c r="I534" i="10"/>
  <c r="I578" i="10"/>
  <c r="I661" i="10"/>
  <c r="I702" i="10"/>
  <c r="I745" i="10"/>
  <c r="I808" i="10"/>
  <c r="I855" i="10"/>
  <c r="G70" i="11" s="1"/>
  <c r="J70" i="11" s="1"/>
  <c r="K70" i="11" s="1"/>
  <c r="I908" i="10"/>
  <c r="I984" i="10"/>
  <c r="I1061" i="10"/>
  <c r="I1128" i="10"/>
  <c r="I1192" i="10"/>
  <c r="I1265" i="10"/>
  <c r="I1339" i="10"/>
  <c r="I1397" i="10"/>
  <c r="I1413" i="10"/>
  <c r="I106" i="10"/>
  <c r="I187" i="10"/>
  <c r="I335" i="10"/>
  <c r="I422" i="10"/>
  <c r="I488" i="10"/>
  <c r="I530" i="10"/>
  <c r="G37" i="11" s="1"/>
  <c r="I37" i="11" s="1"/>
  <c r="K37" i="11" s="1"/>
  <c r="I586" i="10"/>
  <c r="I667" i="10"/>
  <c r="I720" i="10"/>
  <c r="I794" i="10"/>
  <c r="I872" i="10"/>
  <c r="I968" i="10"/>
  <c r="I1041" i="10"/>
  <c r="I1109" i="10"/>
  <c r="I1181" i="10"/>
  <c r="I1262" i="10"/>
  <c r="I1327" i="10"/>
  <c r="I1386" i="10"/>
  <c r="I1464" i="10"/>
  <c r="I11" i="10"/>
  <c r="G111" i="11" s="1"/>
  <c r="H111" i="11" s="1"/>
  <c r="K111" i="11" s="1"/>
  <c r="I33" i="10"/>
  <c r="I109" i="10"/>
  <c r="I136" i="10"/>
  <c r="I153" i="10"/>
  <c r="I172" i="10"/>
  <c r="I191" i="10"/>
  <c r="I212" i="10"/>
  <c r="G18" i="11" s="1"/>
  <c r="I18" i="11" s="1"/>
  <c r="K18" i="11" s="1"/>
  <c r="I232" i="10"/>
  <c r="G88" i="11" s="1"/>
  <c r="H88" i="11" s="1"/>
  <c r="K88" i="11" s="1"/>
  <c r="I251" i="10"/>
  <c r="I268" i="10"/>
  <c r="I295" i="10"/>
  <c r="I317" i="10"/>
  <c r="I337" i="10"/>
  <c r="I361" i="10"/>
  <c r="I381" i="10"/>
  <c r="I402" i="10"/>
  <c r="G90" i="11" s="1"/>
  <c r="I90" i="11" s="1"/>
  <c r="K90" i="11" s="1"/>
  <c r="I427" i="10"/>
  <c r="I447" i="10"/>
  <c r="G60" i="11" s="1"/>
  <c r="I60" i="11" s="1"/>
  <c r="K60" i="11" s="1"/>
  <c r="I467" i="10"/>
  <c r="I491" i="10"/>
  <c r="I511" i="10"/>
  <c r="I531" i="10"/>
  <c r="I556" i="10"/>
  <c r="I576" i="10"/>
  <c r="I660" i="10"/>
  <c r="I679" i="10"/>
  <c r="I699" i="10"/>
  <c r="I723" i="10"/>
  <c r="I743" i="10"/>
  <c r="I763" i="10"/>
  <c r="I797" i="10"/>
  <c r="I815" i="10"/>
  <c r="I841" i="10"/>
  <c r="I865" i="10"/>
  <c r="I884" i="10"/>
  <c r="I894" i="10"/>
  <c r="I918" i="10"/>
  <c r="I938" i="10"/>
  <c r="I971" i="10"/>
  <c r="I993" i="10"/>
  <c r="I1012" i="10"/>
  <c r="I1034" i="10"/>
  <c r="I1059" i="10"/>
  <c r="I78" i="10"/>
  <c r="I105" i="10"/>
  <c r="I135" i="10"/>
  <c r="I164" i="10"/>
  <c r="I186" i="10"/>
  <c r="I224" i="10"/>
  <c r="I247" i="10"/>
  <c r="I270" i="10"/>
  <c r="I307" i="10"/>
  <c r="I334" i="10"/>
  <c r="I360" i="10"/>
  <c r="I393" i="10"/>
  <c r="I421" i="10"/>
  <c r="I448" i="10"/>
  <c r="I480" i="10"/>
  <c r="I506" i="10"/>
  <c r="I533" i="10"/>
  <c r="I566" i="10"/>
  <c r="I659" i="10"/>
  <c r="I690" i="10"/>
  <c r="I717" i="10"/>
  <c r="I744" i="10"/>
  <c r="I786" i="10"/>
  <c r="I843" i="10"/>
  <c r="I875" i="10"/>
  <c r="I891" i="10"/>
  <c r="I917" i="10"/>
  <c r="I950" i="10"/>
  <c r="I965" i="10"/>
  <c r="I994" i="10"/>
  <c r="I1023" i="10"/>
  <c r="I1054" i="10"/>
  <c r="G165" i="11" s="1"/>
  <c r="J165" i="11" s="1"/>
  <c r="K165" i="11" s="1"/>
  <c r="I1079" i="10"/>
  <c r="I1103" i="10"/>
  <c r="I1123" i="10"/>
  <c r="I1143" i="10"/>
  <c r="I1167" i="10"/>
  <c r="I1187" i="10"/>
  <c r="I1207" i="10"/>
  <c r="I1231" i="10"/>
  <c r="I1256" i="10"/>
  <c r="I1276" i="10"/>
  <c r="I1301" i="10"/>
  <c r="I1321" i="10"/>
  <c r="I1342" i="10"/>
  <c r="I1366" i="10"/>
  <c r="I1388" i="10"/>
  <c r="I1407" i="10"/>
  <c r="I1470" i="10"/>
  <c r="I1198" i="10"/>
  <c r="I1238" i="10"/>
  <c r="I1287" i="10"/>
  <c r="I1320" i="10"/>
  <c r="I1357" i="10"/>
  <c r="I1395" i="10"/>
  <c r="I1415" i="10"/>
  <c r="I35" i="10"/>
  <c r="I97" i="10"/>
  <c r="I138" i="10"/>
  <c r="I162" i="10"/>
  <c r="I183" i="10"/>
  <c r="I197" i="10"/>
  <c r="I220" i="10"/>
  <c r="I245" i="10"/>
  <c r="I273" i="10"/>
  <c r="I304" i="10"/>
  <c r="I331" i="10"/>
  <c r="I363" i="10"/>
  <c r="I396" i="10"/>
  <c r="I429" i="10"/>
  <c r="I31" i="10"/>
  <c r="I93" i="10"/>
  <c r="I129" i="10"/>
  <c r="I152" i="10"/>
  <c r="I213" i="10"/>
  <c r="I236" i="10"/>
  <c r="G113" i="11" s="1"/>
  <c r="H113" i="11" s="1"/>
  <c r="K113" i="11" s="1"/>
  <c r="I263" i="10"/>
  <c r="I292" i="10"/>
  <c r="I322" i="10"/>
  <c r="I354" i="10"/>
  <c r="I380" i="10"/>
  <c r="I408" i="10"/>
  <c r="I441" i="10"/>
  <c r="I468" i="10"/>
  <c r="I494" i="10"/>
  <c r="I526" i="10"/>
  <c r="G36" i="11" s="1"/>
  <c r="I36" i="11" s="1"/>
  <c r="K36" i="11" s="1"/>
  <c r="I554" i="10"/>
  <c r="I581" i="10"/>
  <c r="I653" i="10"/>
  <c r="I678" i="10"/>
  <c r="I705" i="10"/>
  <c r="I737" i="10"/>
  <c r="I774" i="10"/>
  <c r="I800" i="10"/>
  <c r="I836" i="10"/>
  <c r="I863" i="10"/>
  <c r="I885" i="10"/>
  <c r="I911" i="10"/>
  <c r="I937" i="10"/>
  <c r="I953" i="10"/>
  <c r="I987" i="10"/>
  <c r="I1013" i="10"/>
  <c r="I1037" i="10"/>
  <c r="I1078" i="10"/>
  <c r="I1098" i="10"/>
  <c r="I1118" i="10"/>
  <c r="I1146" i="10"/>
  <c r="I1170" i="10"/>
  <c r="I1194" i="10"/>
  <c r="I1250" i="10"/>
  <c r="I1296" i="10"/>
  <c r="I1341" i="10"/>
  <c r="I1411" i="10"/>
  <c r="I122" i="10"/>
  <c r="I58" i="10"/>
  <c r="I177" i="10"/>
  <c r="I255" i="10"/>
  <c r="I388" i="10"/>
  <c r="I482" i="10"/>
  <c r="I536" i="10"/>
  <c r="I641" i="10"/>
  <c r="I693" i="10"/>
  <c r="I746" i="10"/>
  <c r="I824" i="10"/>
  <c r="G76" i="11" s="1"/>
  <c r="J76" i="11" s="1"/>
  <c r="K76" i="11" s="1"/>
  <c r="I879" i="10"/>
  <c r="I920" i="10"/>
  <c r="I975" i="10"/>
  <c r="I1025" i="10"/>
  <c r="I1081" i="10"/>
  <c r="I1129" i="10"/>
  <c r="I1169" i="10"/>
  <c r="I1209" i="10"/>
  <c r="I1241" i="10"/>
  <c r="I1274" i="10"/>
  <c r="I1307" i="10"/>
  <c r="I1340" i="10"/>
  <c r="I1374" i="10"/>
  <c r="I1405" i="10"/>
  <c r="I940" i="10"/>
  <c r="I1024" i="10"/>
  <c r="I1104" i="10"/>
  <c r="I1168" i="10"/>
  <c r="I1224" i="10"/>
  <c r="I1289" i="10"/>
  <c r="I1347" i="10"/>
  <c r="I25" i="10"/>
  <c r="I184" i="10"/>
  <c r="I248" i="10"/>
  <c r="G149" i="11" s="1"/>
  <c r="H149" i="11" s="1"/>
  <c r="K149" i="11" s="1"/>
  <c r="I285" i="10"/>
  <c r="I333" i="10"/>
  <c r="I377" i="10"/>
  <c r="I419" i="10"/>
  <c r="I463" i="10"/>
  <c r="I507" i="10"/>
  <c r="I548" i="10"/>
  <c r="I675" i="10"/>
  <c r="I715" i="10"/>
  <c r="I759" i="10"/>
  <c r="I812" i="10"/>
  <c r="I857" i="10"/>
  <c r="I890" i="10"/>
  <c r="I934" i="10"/>
  <c r="I963" i="10"/>
  <c r="I1009" i="10"/>
  <c r="I1055" i="10"/>
  <c r="I32" i="10"/>
  <c r="I130" i="10"/>
  <c r="I181" i="10"/>
  <c r="I214" i="10"/>
  <c r="I265" i="10"/>
  <c r="I328" i="10"/>
  <c r="I382" i="10"/>
  <c r="I442" i="10"/>
  <c r="I501" i="10"/>
  <c r="I555" i="10"/>
  <c r="I654" i="10"/>
  <c r="I712" i="10"/>
  <c r="I775" i="10"/>
  <c r="I838" i="10"/>
  <c r="I939" i="10"/>
  <c r="I988" i="10"/>
  <c r="I1044" i="10"/>
  <c r="I1095" i="10"/>
  <c r="I1139" i="10"/>
  <c r="I1183" i="10"/>
  <c r="I1223" i="10"/>
  <c r="I1272" i="10"/>
  <c r="I1317" i="10"/>
  <c r="I1358" i="10"/>
  <c r="I1403" i="10"/>
  <c r="I1462" i="10"/>
  <c r="I1230" i="10"/>
  <c r="I1316" i="10"/>
  <c r="I1383" i="10"/>
  <c r="I30" i="10"/>
  <c r="I127" i="10"/>
  <c r="I178" i="10"/>
  <c r="I262" i="10"/>
  <c r="I326" i="10"/>
  <c r="I391" i="10"/>
  <c r="I461" i="10"/>
  <c r="I87" i="10"/>
  <c r="I150" i="10"/>
  <c r="I194" i="10"/>
  <c r="I231" i="10"/>
  <c r="I286" i="10"/>
  <c r="I343" i="10"/>
  <c r="I403" i="10"/>
  <c r="I462" i="10"/>
  <c r="G69" i="11" s="1"/>
  <c r="I69" i="11" s="1"/>
  <c r="K69" i="11" s="1"/>
  <c r="I516" i="10"/>
  <c r="I575" i="10"/>
  <c r="I673" i="10"/>
  <c r="I726" i="10"/>
  <c r="I795" i="10"/>
  <c r="I858" i="10"/>
  <c r="I900" i="10"/>
  <c r="I1008" i="10"/>
  <c r="I1069" i="10"/>
  <c r="I1114" i="10"/>
  <c r="I1162" i="10"/>
  <c r="I1226" i="10"/>
  <c r="I1333" i="10"/>
  <c r="I450" i="10"/>
  <c r="G61" i="11" s="1"/>
  <c r="I61" i="11" s="1"/>
  <c r="K61" i="11" s="1"/>
  <c r="I239" i="10"/>
  <c r="I470" i="10"/>
  <c r="I579" i="10"/>
  <c r="I736" i="10"/>
  <c r="I867" i="10"/>
  <c r="G126" i="11" s="1"/>
  <c r="J126" i="11" s="1"/>
  <c r="K126" i="11" s="1"/>
  <c r="I1073" i="10"/>
  <c r="I1161" i="10"/>
  <c r="I1233" i="10"/>
  <c r="I1299" i="10"/>
  <c r="I1364" i="10"/>
  <c r="I1468" i="10"/>
  <c r="I1006" i="10"/>
  <c r="I1152" i="10"/>
  <c r="I1273" i="10"/>
  <c r="I1459" i="10"/>
  <c r="I783" i="10"/>
  <c r="I957" i="10"/>
  <c r="I1101" i="10"/>
  <c r="I1173" i="10"/>
  <c r="I1245" i="10"/>
  <c r="I1344" i="10"/>
  <c r="I79" i="10"/>
  <c r="I282" i="10"/>
  <c r="I395" i="10"/>
  <c r="I497" i="10"/>
  <c r="I551" i="10"/>
  <c r="I645" i="10"/>
  <c r="I708" i="10"/>
  <c r="I761" i="10"/>
  <c r="I828" i="10"/>
  <c r="I935" i="10"/>
  <c r="I979" i="10"/>
  <c r="I1040" i="10"/>
  <c r="I1092" i="10"/>
  <c r="I1132" i="10"/>
  <c r="I1180" i="10"/>
  <c r="I1220" i="10"/>
  <c r="I1261" i="10"/>
  <c r="I1310" i="10"/>
  <c r="I1351" i="10"/>
  <c r="I1393" i="10"/>
  <c r="I90" i="10"/>
  <c r="I297" i="10"/>
  <c r="I405" i="10"/>
  <c r="I502" i="10"/>
  <c r="I557" i="10"/>
  <c r="I650" i="10"/>
  <c r="I713" i="10"/>
  <c r="I776" i="10"/>
  <c r="I844" i="10"/>
  <c r="I929" i="10"/>
  <c r="I1015" i="10"/>
  <c r="I1112" i="10"/>
  <c r="I1208" i="10"/>
  <c r="I1306" i="10"/>
  <c r="I1381" i="10"/>
  <c r="I230" i="10"/>
  <c r="I356" i="10"/>
  <c r="I465" i="10"/>
  <c r="G30" i="11" s="1"/>
  <c r="I30" i="11" s="1"/>
  <c r="K30" i="11" s="1"/>
  <c r="I520" i="10"/>
  <c r="I698" i="10"/>
  <c r="I762" i="10"/>
  <c r="I893" i="10"/>
  <c r="I1093" i="10"/>
  <c r="I1197" i="10"/>
  <c r="I1303" i="10"/>
  <c r="I1368" i="10"/>
  <c r="I21" i="10"/>
  <c r="G112" i="11" s="1"/>
  <c r="H112" i="11" s="1"/>
  <c r="K112" i="11" s="1"/>
  <c r="I144" i="10"/>
  <c r="I180" i="10"/>
  <c r="I207" i="10"/>
  <c r="I241" i="10"/>
  <c r="I280" i="10"/>
  <c r="I329" i="10"/>
  <c r="I369" i="10"/>
  <c r="I415" i="10"/>
  <c r="I459" i="10"/>
  <c r="I499" i="10"/>
  <c r="I543" i="10"/>
  <c r="I589" i="10"/>
  <c r="I668" i="10"/>
  <c r="I711" i="10"/>
  <c r="I755" i="10"/>
  <c r="I805" i="10"/>
  <c r="I853" i="10"/>
  <c r="I926" i="10"/>
  <c r="I959" i="10"/>
  <c r="I1005" i="10"/>
  <c r="I1042" i="10"/>
  <c r="I27" i="10"/>
  <c r="I125" i="10"/>
  <c r="I174" i="10"/>
  <c r="I259" i="10"/>
  <c r="I318" i="10"/>
  <c r="I376" i="10"/>
  <c r="I437" i="10"/>
  <c r="I490" i="10"/>
  <c r="I550" i="10"/>
  <c r="I649" i="10"/>
  <c r="I701" i="10"/>
  <c r="I760" i="10"/>
  <c r="I832" i="10"/>
  <c r="G134" i="11" s="1"/>
  <c r="J134" i="11" s="1"/>
  <c r="K134" i="11" s="1"/>
  <c r="I933" i="10"/>
  <c r="I983" i="10"/>
  <c r="I1033" i="10"/>
  <c r="I1091" i="10"/>
  <c r="I1135" i="10"/>
  <c r="I1175" i="10"/>
  <c r="I1219" i="10"/>
  <c r="I1268" i="10"/>
  <c r="I1309" i="10"/>
  <c r="I1354" i="10"/>
  <c r="I1400" i="10"/>
  <c r="I1456" i="10"/>
  <c r="I1222" i="10"/>
  <c r="I1300" i="10"/>
  <c r="I1375" i="10"/>
  <c r="I19" i="10"/>
  <c r="I114" i="10"/>
  <c r="I209" i="10"/>
  <c r="I257" i="10"/>
  <c r="I320" i="10"/>
  <c r="I374" i="10"/>
  <c r="I456" i="10"/>
  <c r="I82" i="10"/>
  <c r="I139" i="10"/>
  <c r="I228" i="10"/>
  <c r="I274" i="10"/>
  <c r="I338" i="10"/>
  <c r="I397" i="10"/>
  <c r="I452" i="10"/>
  <c r="G89" i="11" s="1"/>
  <c r="I89" i="11" s="1"/>
  <c r="K89" i="11" s="1"/>
  <c r="I510" i="10"/>
  <c r="G110" i="11" s="1"/>
  <c r="I110" i="11" s="1"/>
  <c r="K110" i="11" s="1"/>
  <c r="I570" i="10"/>
  <c r="I663" i="10"/>
  <c r="I721" i="10"/>
  <c r="I790" i="10"/>
  <c r="I847" i="10"/>
  <c r="G64" i="11" s="1"/>
  <c r="J64" i="11" s="1"/>
  <c r="K64" i="11" s="1"/>
  <c r="I895" i="10"/>
  <c r="I998" i="10"/>
  <c r="I1064" i="10"/>
  <c r="I1110" i="10"/>
  <c r="I1154" i="10"/>
  <c r="I1218" i="10"/>
  <c r="I1324" i="10"/>
  <c r="I434" i="10"/>
  <c r="I433" i="10"/>
  <c r="I569" i="10"/>
  <c r="I725" i="10"/>
  <c r="I846" i="10"/>
  <c r="I1062" i="10"/>
  <c r="I1145" i="10"/>
  <c r="I1225" i="10"/>
  <c r="I1290" i="10"/>
  <c r="I1356" i="10"/>
  <c r="I1460" i="10"/>
  <c r="I974" i="10"/>
  <c r="I1136" i="10"/>
  <c r="I1257" i="10"/>
  <c r="I1389" i="10"/>
  <c r="I688" i="10"/>
  <c r="I1057" i="10"/>
  <c r="I1157" i="10"/>
  <c r="I1229" i="10"/>
  <c r="I1295" i="10"/>
  <c r="I23" i="10"/>
  <c r="I166" i="10"/>
  <c r="I261" i="10"/>
  <c r="G148" i="11" s="1"/>
  <c r="I148" i="11" s="1"/>
  <c r="K148" i="11" s="1"/>
  <c r="I372" i="10"/>
  <c r="G94" i="11" s="1"/>
  <c r="I94" i="11" s="1"/>
  <c r="K94" i="11" s="1"/>
  <c r="I476" i="10"/>
  <c r="G33" i="11" s="1"/>
  <c r="I33" i="11" s="1"/>
  <c r="K33" i="11" s="1"/>
  <c r="I540" i="10"/>
  <c r="I686" i="10"/>
  <c r="I750" i="10"/>
  <c r="I871" i="10"/>
  <c r="I924" i="10"/>
  <c r="I966" i="10"/>
  <c r="I1084" i="10"/>
  <c r="I1124" i="10"/>
  <c r="I1164" i="10"/>
  <c r="I1212" i="10"/>
  <c r="I1253" i="10"/>
  <c r="I1293" i="10"/>
  <c r="I1343" i="10"/>
  <c r="I1385" i="10"/>
  <c r="I34" i="10"/>
  <c r="I175" i="10"/>
  <c r="I271" i="10"/>
  <c r="I383" i="10"/>
  <c r="I481" i="10"/>
  <c r="I546" i="10"/>
  <c r="I692" i="10"/>
  <c r="I756" i="10"/>
  <c r="I834" i="10"/>
  <c r="I897" i="10"/>
  <c r="I995" i="10"/>
  <c r="I1096" i="10"/>
  <c r="I1176" i="10"/>
  <c r="I1281" i="10"/>
  <c r="I1373" i="10"/>
  <c r="I131" i="10"/>
  <c r="I210" i="10"/>
  <c r="G16" i="11" s="1"/>
  <c r="I16" i="11" s="1"/>
  <c r="K16" i="11" s="1"/>
  <c r="I314" i="10"/>
  <c r="I444" i="10"/>
  <c r="I509" i="10"/>
  <c r="G35" i="11" s="1"/>
  <c r="I35" i="11" s="1"/>
  <c r="K35" i="11" s="1"/>
  <c r="I574" i="10"/>
  <c r="I677" i="10"/>
  <c r="I752" i="10"/>
  <c r="I840" i="10"/>
  <c r="I991" i="10"/>
  <c r="I1077" i="10"/>
  <c r="I1165" i="10"/>
  <c r="I1286" i="10"/>
  <c r="I1352" i="10"/>
  <c r="I8" i="10"/>
  <c r="I84" i="10"/>
  <c r="I128" i="10"/>
  <c r="I169" i="10"/>
  <c r="I227" i="10"/>
  <c r="I264" i="10"/>
  <c r="I353" i="10"/>
  <c r="I398" i="10"/>
  <c r="I443" i="10"/>
  <c r="I483" i="10"/>
  <c r="I527" i="10"/>
  <c r="I572" i="10"/>
  <c r="I652" i="10"/>
  <c r="I695" i="10"/>
  <c r="I739" i="10"/>
  <c r="I789" i="10"/>
  <c r="I837" i="10"/>
  <c r="I882" i="10"/>
  <c r="I910" i="10"/>
  <c r="I989" i="10"/>
  <c r="I1026" i="10"/>
  <c r="I99" i="10"/>
  <c r="I154" i="10"/>
  <c r="I243" i="10"/>
  <c r="I293" i="10"/>
  <c r="I355" i="10"/>
  <c r="I416" i="10"/>
  <c r="G92" i="11" s="1"/>
  <c r="I92" i="11" s="1"/>
  <c r="K92" i="11" s="1"/>
  <c r="I469" i="10"/>
  <c r="I528" i="10"/>
  <c r="I588" i="10"/>
  <c r="I680" i="10"/>
  <c r="I738" i="10"/>
  <c r="I807" i="10"/>
  <c r="I864" i="10"/>
  <c r="I912" i="10"/>
  <c r="I960" i="10"/>
  <c r="I1014" i="10"/>
  <c r="I1075" i="10"/>
  <c r="I1119" i="10"/>
  <c r="I1159" i="10"/>
  <c r="I1203" i="10"/>
  <c r="I1251" i="10"/>
  <c r="I1292" i="10"/>
  <c r="I1338" i="10"/>
  <c r="I1384" i="10"/>
  <c r="I1410" i="10"/>
  <c r="I1182" i="10"/>
  <c r="I1271" i="10"/>
  <c r="I1349" i="10"/>
  <c r="I1469" i="10"/>
  <c r="I91" i="10"/>
  <c r="I156" i="10"/>
  <c r="I240" i="10"/>
  <c r="I298" i="10"/>
  <c r="I352" i="10"/>
  <c r="I424" i="10"/>
  <c r="I26" i="10"/>
  <c r="I115" i="10"/>
  <c r="I173" i="10"/>
  <c r="I316" i="10"/>
  <c r="I375" i="10"/>
  <c r="G23" i="11" s="1"/>
  <c r="I23" i="11" s="1"/>
  <c r="K23" i="11" s="1"/>
  <c r="I430" i="10"/>
  <c r="I489" i="10"/>
  <c r="I549" i="10"/>
  <c r="I642" i="10"/>
  <c r="I700" i="10"/>
  <c r="I758" i="10"/>
  <c r="I826" i="10"/>
  <c r="I932" i="10"/>
  <c r="I976" i="10"/>
  <c r="I1032" i="10"/>
  <c r="I1094" i="10"/>
  <c r="I1134" i="10"/>
  <c r="I1190" i="10"/>
  <c r="I1283" i="10"/>
  <c r="I1391" i="10"/>
  <c r="I1465" i="10"/>
  <c r="I160" i="10"/>
  <c r="I346" i="10"/>
  <c r="I525" i="10"/>
  <c r="I682" i="10"/>
  <c r="I799" i="10"/>
  <c r="I909" i="10"/>
  <c r="I1017" i="10"/>
  <c r="I1113" i="10"/>
  <c r="I1201" i="10"/>
  <c r="I1266" i="10"/>
  <c r="I1332" i="10"/>
  <c r="I1398" i="10"/>
  <c r="I1414" i="10"/>
  <c r="I919" i="10"/>
  <c r="I1088" i="10"/>
  <c r="I1216" i="10"/>
  <c r="I1331" i="10"/>
  <c r="I563" i="10"/>
  <c r="I851" i="10"/>
  <c r="I936" i="10"/>
  <c r="I1031" i="10"/>
  <c r="I1133" i="10"/>
  <c r="I1221" i="10"/>
  <c r="I1278" i="10"/>
  <c r="I1378" i="10"/>
  <c r="I10" i="10"/>
  <c r="I147" i="10"/>
  <c r="I225" i="10"/>
  <c r="G100" i="11" s="1"/>
  <c r="H100" i="11" s="1"/>
  <c r="K100" i="11" s="1"/>
  <c r="I351" i="10"/>
  <c r="I460" i="10"/>
  <c r="I518" i="10"/>
  <c r="I584" i="10"/>
  <c r="I676" i="10"/>
  <c r="I729" i="10"/>
  <c r="I803" i="10"/>
  <c r="I860" i="10"/>
  <c r="I903" i="10"/>
  <c r="I956" i="10"/>
  <c r="I1011" i="10"/>
  <c r="I1066" i="10"/>
  <c r="I1116" i="10"/>
  <c r="I1156" i="10"/>
  <c r="I1196" i="10"/>
  <c r="I1244" i="10"/>
  <c r="I1285" i="10"/>
  <c r="I1326" i="10"/>
  <c r="I1377" i="10"/>
  <c r="I13" i="10"/>
  <c r="I155" i="10"/>
  <c r="I234" i="10"/>
  <c r="I362" i="10"/>
  <c r="I466" i="10"/>
  <c r="G31" i="11" s="1"/>
  <c r="I31" i="11" s="1"/>
  <c r="K31" i="11" s="1"/>
  <c r="I524" i="10"/>
  <c r="G68" i="11" s="1"/>
  <c r="I68" i="11" s="1"/>
  <c r="K68" i="11" s="1"/>
  <c r="I590" i="10"/>
  <c r="I681" i="10"/>
  <c r="I734" i="10"/>
  <c r="I823" i="10"/>
  <c r="I961" i="10"/>
  <c r="I1080" i="10"/>
  <c r="I1160" i="10"/>
  <c r="I1248" i="10"/>
  <c r="I1355" i="10"/>
  <c r="I85" i="10"/>
  <c r="I288" i="10"/>
  <c r="I400" i="10"/>
  <c r="I498" i="10"/>
  <c r="I553" i="10"/>
  <c r="I657" i="10"/>
  <c r="I741" i="10"/>
  <c r="I830" i="10"/>
  <c r="I948" i="10"/>
  <c r="I1068" i="10"/>
  <c r="I1149" i="10"/>
  <c r="I1237" i="10"/>
  <c r="I1336" i="10"/>
  <c r="I1409" i="10"/>
  <c r="B173" i="29"/>
  <c r="I76" i="10"/>
  <c r="I124" i="10"/>
  <c r="I165" i="10"/>
  <c r="I223" i="10"/>
  <c r="I260" i="10"/>
  <c r="I305" i="10"/>
  <c r="I349" i="10"/>
  <c r="I394" i="10"/>
  <c r="I435" i="10"/>
  <c r="I479" i="10"/>
  <c r="I523" i="10"/>
  <c r="I564" i="10"/>
  <c r="I648" i="10"/>
  <c r="I691" i="10"/>
  <c r="I731" i="10"/>
  <c r="I785" i="10"/>
  <c r="I833" i="10"/>
  <c r="I873" i="10"/>
  <c r="I906" i="10"/>
  <c r="I951" i="10"/>
  <c r="I981" i="10"/>
  <c r="I1071" i="10"/>
  <c r="G114" i="11" s="1"/>
  <c r="J114" i="11" s="1"/>
  <c r="K114" i="11" s="1"/>
  <c r="I89" i="10"/>
  <c r="I151" i="10"/>
  <c r="I287" i="10"/>
  <c r="I350" i="10"/>
  <c r="I404" i="10"/>
  <c r="I464" i="10"/>
  <c r="I522" i="10"/>
  <c r="I577" i="10"/>
  <c r="I674" i="10"/>
  <c r="I733" i="10"/>
  <c r="I796" i="10"/>
  <c r="I859" i="10"/>
  <c r="I907" i="10"/>
  <c r="I1010" i="10"/>
  <c r="I1070" i="10"/>
  <c r="I1111" i="10"/>
  <c r="I1155" i="10"/>
  <c r="I1199" i="10"/>
  <c r="I1243" i="10"/>
  <c r="I1288" i="10"/>
  <c r="I1334" i="10"/>
  <c r="I1376" i="10"/>
  <c r="I1416" i="10"/>
  <c r="I1142" i="10"/>
  <c r="I1263" i="10"/>
  <c r="I1345" i="10"/>
  <c r="I1406" i="10"/>
  <c r="I1461" i="10"/>
  <c r="G157" i="81" s="1"/>
  <c r="J157" i="81" s="1"/>
  <c r="I86" i="10"/>
  <c r="I149" i="10"/>
  <c r="I235" i="10"/>
  <c r="I284" i="10"/>
  <c r="I347" i="10"/>
  <c r="I413" i="10"/>
  <c r="I110" i="10"/>
  <c r="I168" i="10"/>
  <c r="I199" i="10"/>
  <c r="I250" i="10"/>
  <c r="I312" i="10"/>
  <c r="I364" i="10"/>
  <c r="I425" i="10"/>
  <c r="G67" i="11" s="1"/>
  <c r="I67" i="11" s="1"/>
  <c r="K67" i="11" s="1"/>
  <c r="I484" i="10"/>
  <c r="I537" i="10"/>
  <c r="I694" i="10"/>
  <c r="I748" i="10"/>
  <c r="I814" i="10"/>
  <c r="I880" i="10"/>
  <c r="I921" i="10"/>
  <c r="I969" i="10"/>
  <c r="I1027" i="10"/>
  <c r="I1086" i="10"/>
  <c r="I1130" i="10"/>
  <c r="I1186" i="10"/>
  <c r="I1267" i="10"/>
  <c r="I1379" i="10"/>
  <c r="I1455" i="10"/>
  <c r="I121" i="10"/>
  <c r="I324" i="10"/>
  <c r="I514" i="10"/>
  <c r="I662" i="10"/>
  <c r="I788" i="10"/>
  <c r="I899" i="10"/>
  <c r="I996" i="10"/>
  <c r="I1105" i="10"/>
  <c r="I1193" i="10"/>
  <c r="I1258" i="10"/>
  <c r="I1323" i="10"/>
  <c r="I1390" i="10"/>
  <c r="I887" i="10"/>
  <c r="I1072" i="10"/>
  <c r="G119" i="11" s="1"/>
  <c r="J119" i="11" s="1"/>
  <c r="K119" i="11" s="1"/>
  <c r="I1200" i="10"/>
  <c r="I1314" i="10"/>
  <c r="I813" i="10"/>
  <c r="I904" i="10"/>
  <c r="I1002" i="10"/>
  <c r="I1117" i="10"/>
  <c r="I1189" i="10"/>
  <c r="I1270" i="10"/>
  <c r="I1360" i="10"/>
  <c r="I126" i="10"/>
  <c r="I208" i="10"/>
  <c r="I308" i="10"/>
  <c r="I438" i="10"/>
  <c r="I508" i="10"/>
  <c r="I562" i="10"/>
  <c r="I666" i="10"/>
  <c r="I718" i="10"/>
  <c r="I782" i="10"/>
  <c r="I850" i="10"/>
  <c r="I892" i="10"/>
  <c r="I946" i="10"/>
  <c r="I1000" i="10"/>
  <c r="I1056" i="10"/>
  <c r="G164" i="11" s="1"/>
  <c r="J164" i="11" s="1"/>
  <c r="K164" i="11" s="1"/>
  <c r="I1100" i="10"/>
  <c r="I1148" i="10"/>
  <c r="I1188" i="10"/>
  <c r="I1228" i="10"/>
  <c r="I1277" i="10"/>
  <c r="I1318" i="10"/>
  <c r="I1359" i="10"/>
  <c r="I1408" i="10"/>
  <c r="I1463" i="10"/>
  <c r="I137" i="10"/>
  <c r="I215" i="10"/>
  <c r="I319" i="10"/>
  <c r="I449" i="10"/>
  <c r="I513" i="10"/>
  <c r="I567" i="10"/>
  <c r="I724" i="10"/>
  <c r="I798" i="10"/>
  <c r="I876" i="10"/>
  <c r="I952" i="10"/>
  <c r="I1035" i="10"/>
  <c r="I1144" i="10"/>
  <c r="I1232" i="10"/>
  <c r="I1322" i="10"/>
  <c r="I1404" i="10"/>
  <c r="I28" i="10"/>
  <c r="I171" i="10"/>
  <c r="I266" i="10"/>
  <c r="I378" i="10"/>
  <c r="I477" i="10"/>
  <c r="I541" i="10"/>
  <c r="I646" i="10"/>
  <c r="I709" i="10"/>
  <c r="I804" i="10"/>
  <c r="I915" i="10"/>
  <c r="I1021" i="10"/>
  <c r="I1125" i="10"/>
  <c r="I1213" i="10"/>
  <c r="I1311" i="10"/>
  <c r="I1418" i="10"/>
  <c r="B178" i="11"/>
  <c r="I1235" i="10"/>
  <c r="I1234" i="10"/>
  <c r="I9" i="10"/>
  <c r="P192" i="10"/>
  <c r="P190" i="10"/>
  <c r="P194" i="10"/>
  <c r="P191" i="10"/>
  <c r="P193" i="10"/>
  <c r="P195" i="10"/>
  <c r="L31" i="10"/>
  <c r="N31" i="10" s="1"/>
  <c r="L108" i="10"/>
  <c r="L111" i="10"/>
  <c r="L205" i="10"/>
  <c r="L204" i="10"/>
  <c r="L126" i="10"/>
  <c r="L201" i="10"/>
  <c r="L176" i="10"/>
  <c r="I1444" i="10"/>
  <c r="I1427" i="10"/>
  <c r="I1432" i="10"/>
  <c r="I1430" i="10"/>
  <c r="I1442" i="10"/>
  <c r="I1425" i="10"/>
  <c r="I1428" i="10"/>
  <c r="I1441" i="10"/>
  <c r="I1438" i="10"/>
  <c r="I1443" i="10"/>
  <c r="I1439" i="10"/>
  <c r="I1440" i="10"/>
  <c r="G6" i="29"/>
  <c r="G7" i="39"/>
  <c r="G9" i="29"/>
  <c r="N1113" i="10"/>
  <c r="N1095" i="10"/>
  <c r="N1026" i="10"/>
  <c r="N1018" i="10"/>
  <c r="L172" i="29"/>
  <c r="B171" i="29" s="1"/>
  <c r="L42" i="39"/>
  <c r="B41" i="39" s="1"/>
  <c r="L207" i="10"/>
  <c r="L252" i="10"/>
  <c r="N1207" i="10"/>
  <c r="N1170" i="10"/>
  <c r="N1146" i="10"/>
  <c r="N1114" i="10"/>
  <c r="N1074" i="10"/>
  <c r="G8" i="39"/>
  <c r="I107" i="10"/>
  <c r="I1423" i="10"/>
  <c r="I1426" i="10"/>
  <c r="I1429" i="10"/>
  <c r="M120" i="10"/>
  <c r="M141" i="10"/>
  <c r="M234" i="10"/>
  <c r="M232" i="10"/>
  <c r="M145" i="10"/>
  <c r="M231" i="10"/>
  <c r="M1432" i="10"/>
  <c r="M1420" i="10"/>
  <c r="M1442" i="10"/>
  <c r="M146" i="10"/>
  <c r="M227" i="10"/>
  <c r="M144" i="10"/>
  <c r="M140" i="10"/>
  <c r="M248" i="10"/>
  <c r="M276" i="10"/>
  <c r="M198" i="10"/>
  <c r="M235" i="10"/>
  <c r="M193" i="10"/>
  <c r="M119" i="10"/>
  <c r="M1447" i="10"/>
  <c r="M118" i="10"/>
  <c r="M1428" i="10"/>
  <c r="M229" i="10"/>
  <c r="P80" i="10"/>
  <c r="N1066" i="10"/>
  <c r="N1058" i="10"/>
  <c r="N1111" i="10"/>
  <c r="P13" i="10"/>
  <c r="G8" i="29"/>
  <c r="N1374" i="10"/>
  <c r="N1223" i="10"/>
  <c r="N1075" i="10"/>
  <c r="N1013" i="10"/>
  <c r="N1106" i="10"/>
  <c r="N1067" i="10"/>
  <c r="N986" i="10"/>
  <c r="N1307" i="10"/>
  <c r="N1214" i="10"/>
  <c r="N1190" i="10"/>
  <c r="N1123" i="10"/>
  <c r="N949" i="10"/>
  <c r="N933" i="10"/>
  <c r="N926" i="10"/>
  <c r="N897" i="10"/>
  <c r="N877" i="10"/>
  <c r="N845" i="10"/>
  <c r="N829" i="10"/>
  <c r="N821" i="10"/>
  <c r="N781" i="10"/>
  <c r="N777" i="10"/>
  <c r="N769" i="10"/>
  <c r="N765" i="10"/>
  <c r="N757" i="10"/>
  <c r="N753" i="10"/>
  <c r="N745" i="10"/>
  <c r="N741" i="10"/>
  <c r="N737" i="10"/>
  <c r="N729" i="10"/>
  <c r="N725" i="10"/>
  <c r="N912" i="10"/>
  <c r="N860" i="10"/>
  <c r="N854" i="10"/>
  <c r="N839" i="10"/>
  <c r="N942" i="10"/>
  <c r="N940" i="10"/>
  <c r="N849" i="10"/>
  <c r="N705" i="10"/>
  <c r="N697" i="10"/>
  <c r="N693" i="10"/>
  <c r="N685" i="10"/>
  <c r="N681" i="10"/>
  <c r="N677" i="10"/>
  <c r="N673" i="10"/>
  <c r="N665" i="10"/>
  <c r="N661" i="10"/>
  <c r="N657" i="10"/>
  <c r="P203" i="10"/>
  <c r="N1267" i="10"/>
  <c r="L9" i="10"/>
  <c r="N1275" i="10"/>
  <c r="N1154" i="10"/>
  <c r="N1334" i="10"/>
  <c r="L86" i="10"/>
  <c r="N86" i="10" s="1"/>
  <c r="L45" i="10"/>
  <c r="L29" i="10"/>
  <c r="N29" i="10" s="1"/>
  <c r="L91" i="10"/>
  <c r="N91" i="10" s="1"/>
  <c r="N1226" i="10"/>
  <c r="N1179" i="10"/>
  <c r="N1159" i="10"/>
  <c r="N1056" i="10"/>
  <c r="N982" i="10"/>
  <c r="N861" i="10"/>
  <c r="N1333" i="10"/>
  <c r="N1283" i="10"/>
  <c r="N1178" i="10"/>
  <c r="N1126" i="10"/>
  <c r="N1101" i="10"/>
  <c r="N1063" i="10"/>
  <c r="N1022" i="10"/>
  <c r="N913" i="10"/>
  <c r="N881" i="10"/>
  <c r="N870" i="10"/>
  <c r="N837" i="10"/>
  <c r="N828" i="10"/>
  <c r="N822" i="10"/>
  <c r="N1127" i="10"/>
  <c r="N1094" i="10"/>
  <c r="N957" i="10"/>
  <c r="N925" i="10"/>
  <c r="N893" i="10"/>
  <c r="N874" i="10"/>
  <c r="N853" i="10"/>
  <c r="N800" i="10"/>
  <c r="N784" i="10"/>
  <c r="N1118" i="10"/>
  <c r="N1112" i="10"/>
  <c r="N1107" i="10"/>
  <c r="N1099" i="10"/>
  <c r="N692" i="10"/>
  <c r="N672" i="10"/>
  <c r="N1021" i="10"/>
  <c r="N1019" i="10"/>
  <c r="N1000" i="10"/>
  <c r="N990" i="10"/>
  <c r="N985" i="10"/>
  <c r="N969" i="10"/>
  <c r="N953" i="10"/>
  <c r="N937" i="10"/>
  <c r="N930" i="10"/>
  <c r="N914" i="10"/>
  <c r="N905" i="10"/>
  <c r="N882" i="10"/>
  <c r="N862" i="10"/>
  <c r="N858" i="10"/>
  <c r="N846" i="10"/>
  <c r="N842" i="10"/>
  <c r="N835" i="10"/>
  <c r="N826" i="10"/>
  <c r="N814" i="10"/>
  <c r="N810" i="10"/>
  <c r="N806" i="10"/>
  <c r="N802" i="10"/>
  <c r="N798" i="10"/>
  <c r="N794" i="10"/>
  <c r="N790" i="10"/>
  <c r="N786" i="10"/>
  <c r="N782" i="10"/>
  <c r="N778" i="10"/>
  <c r="N774" i="10"/>
  <c r="N770" i="10"/>
  <c r="N766" i="10"/>
  <c r="N762" i="10"/>
  <c r="N758" i="10"/>
  <c r="N754" i="10"/>
  <c r="N750" i="10"/>
  <c r="N746" i="10"/>
  <c r="N742" i="10"/>
  <c r="N738" i="10"/>
  <c r="N734" i="10"/>
  <c r="N730" i="10"/>
  <c r="N756" i="10"/>
  <c r="N724" i="10"/>
  <c r="N717" i="10"/>
  <c r="N706" i="10"/>
  <c r="N702" i="10"/>
  <c r="N698" i="10"/>
  <c r="N694" i="10"/>
  <c r="N682" i="10"/>
  <c r="N670" i="10"/>
  <c r="N666" i="10"/>
  <c r="N658" i="10"/>
  <c r="N644" i="10"/>
  <c r="N1311" i="10"/>
  <c r="N1183" i="10"/>
  <c r="N1156" i="10"/>
  <c r="N1155" i="10"/>
  <c r="N1151" i="10"/>
  <c r="N1150" i="10"/>
  <c r="N1086" i="10"/>
  <c r="N1071" i="10"/>
  <c r="N1222" i="10"/>
  <c r="N1181" i="10"/>
  <c r="L80" i="10"/>
  <c r="N80" i="10" s="1"/>
  <c r="L209" i="10"/>
  <c r="L247" i="10"/>
  <c r="L261" i="10"/>
  <c r="L245" i="10"/>
  <c r="L93" i="10"/>
  <c r="N93" i="10" s="1"/>
  <c r="L90" i="10"/>
  <c r="N90" i="10" s="1"/>
  <c r="L85" i="10"/>
  <c r="N85" i="10" s="1"/>
  <c r="L135" i="10"/>
  <c r="N135" i="10" s="1"/>
  <c r="L120" i="10"/>
  <c r="N120" i="10" s="1"/>
  <c r="L273" i="10"/>
  <c r="L146" i="10"/>
  <c r="L181" i="10"/>
  <c r="L141" i="10"/>
  <c r="N141" i="10" s="1"/>
  <c r="N1422" i="10"/>
  <c r="N1136" i="10"/>
  <c r="N1287" i="10"/>
  <c r="N1238" i="10"/>
  <c r="N1143" i="10"/>
  <c r="N1079" i="10"/>
  <c r="N1308" i="10"/>
  <c r="N1251" i="10"/>
  <c r="N1231" i="10"/>
  <c r="N1219" i="10"/>
  <c r="N1186" i="10"/>
  <c r="N1091" i="10"/>
  <c r="N1078" i="10"/>
  <c r="N1255" i="10"/>
  <c r="N1175" i="10"/>
  <c r="N1174" i="10"/>
  <c r="N1130" i="10"/>
  <c r="N1049" i="10"/>
  <c r="P10" i="10"/>
  <c r="P199" i="10"/>
  <c r="P202" i="10"/>
  <c r="M1469" i="10"/>
  <c r="N1469" i="10" s="1"/>
  <c r="M98" i="10"/>
  <c r="M616" i="10"/>
  <c r="N616" i="10" s="1"/>
  <c r="M183" i="10"/>
  <c r="M99" i="10"/>
  <c r="M649" i="10"/>
  <c r="N649" i="10" s="1"/>
  <c r="M194" i="10"/>
  <c r="M106" i="10"/>
  <c r="N106" i="10" s="1"/>
  <c r="M265" i="10"/>
  <c r="M102" i="10"/>
  <c r="M1446" i="10"/>
  <c r="N1446" i="10" s="1"/>
  <c r="M323" i="10"/>
  <c r="N323" i="10" s="1"/>
  <c r="M105" i="10"/>
  <c r="N105" i="10" s="1"/>
  <c r="M100" i="10"/>
  <c r="M277" i="10"/>
  <c r="M617" i="10"/>
  <c r="M103" i="10"/>
  <c r="M369" i="10"/>
  <c r="M607" i="10"/>
  <c r="M108" i="10"/>
  <c r="M368" i="10"/>
  <c r="N368" i="10" s="1"/>
  <c r="M104" i="10"/>
  <c r="M97" i="10"/>
  <c r="M565" i="10"/>
  <c r="N565" i="10" s="1"/>
  <c r="M147" i="10"/>
  <c r="M264" i="10"/>
  <c r="M250" i="10"/>
  <c r="M1468" i="10"/>
  <c r="N1468" i="10" s="1"/>
  <c r="M101" i="10"/>
  <c r="M107" i="10"/>
  <c r="N107" i="10" s="1"/>
  <c r="M278" i="10"/>
  <c r="M566" i="10"/>
  <c r="N566" i="10" s="1"/>
  <c r="M1450" i="10"/>
  <c r="M249" i="10"/>
  <c r="M236" i="10"/>
  <c r="N973" i="10" l="1"/>
  <c r="N873" i="10"/>
  <c r="N865" i="10"/>
  <c r="N825" i="10"/>
  <c r="N902" i="10"/>
  <c r="N720" i="10"/>
  <c r="N199" i="10"/>
  <c r="N1030" i="10"/>
  <c r="G138" i="11"/>
  <c r="I138" i="11" s="1"/>
  <c r="K138" i="11" s="1"/>
  <c r="G49" i="11"/>
  <c r="I49" i="11" s="1"/>
  <c r="K49" i="11" s="1"/>
  <c r="G79" i="11"/>
  <c r="I79" i="11" s="1"/>
  <c r="K79" i="11" s="1"/>
  <c r="G73" i="11"/>
  <c r="I73" i="11" s="1"/>
  <c r="K73" i="11" s="1"/>
  <c r="G87" i="11"/>
  <c r="H87" i="11" s="1"/>
  <c r="K87" i="11" s="1"/>
  <c r="G150" i="11"/>
  <c r="H150" i="11" s="1"/>
  <c r="K150" i="11" s="1"/>
  <c r="G133" i="11"/>
  <c r="H133" i="11" s="1"/>
  <c r="K133" i="11" s="1"/>
  <c r="G34" i="11"/>
  <c r="I34" i="11" s="1"/>
  <c r="K34" i="11" s="1"/>
  <c r="G156" i="11"/>
  <c r="I156" i="11" s="1"/>
  <c r="K156" i="11" s="1"/>
  <c r="G91" i="11"/>
  <c r="I91" i="11" s="1"/>
  <c r="K91" i="11" s="1"/>
  <c r="G131" i="11"/>
  <c r="I131" i="11" s="1"/>
  <c r="K131" i="11" s="1"/>
  <c r="G137" i="11"/>
  <c r="I137" i="11" s="1"/>
  <c r="K137" i="11" s="1"/>
  <c r="G48" i="11"/>
  <c r="I48" i="11" s="1"/>
  <c r="K48" i="11" s="1"/>
  <c r="G141" i="11"/>
  <c r="I141" i="11" s="1"/>
  <c r="K141" i="11" s="1"/>
  <c r="G52" i="11"/>
  <c r="I52" i="11" s="1"/>
  <c r="K52" i="11" s="1"/>
  <c r="G81" i="11"/>
  <c r="I81" i="11" s="1"/>
  <c r="K81" i="11" s="1"/>
  <c r="G75" i="11"/>
  <c r="I75" i="11" s="1"/>
  <c r="K75" i="11" s="1"/>
  <c r="G38" i="11"/>
  <c r="I38" i="11" s="1"/>
  <c r="K38" i="11" s="1"/>
  <c r="G159" i="11"/>
  <c r="I159" i="11" s="1"/>
  <c r="K159" i="11" s="1"/>
  <c r="G43" i="11"/>
  <c r="I43" i="11" s="1"/>
  <c r="K43" i="11" s="1"/>
  <c r="G63" i="11"/>
  <c r="I63" i="11" s="1"/>
  <c r="K63" i="11" s="1"/>
  <c r="G145" i="11"/>
  <c r="J145" i="11" s="1"/>
  <c r="K145" i="11" s="1"/>
  <c r="G56" i="11"/>
  <c r="J56" i="11" s="1"/>
  <c r="K56" i="11" s="1"/>
  <c r="G158" i="11"/>
  <c r="I158" i="11" s="1"/>
  <c r="K158" i="11" s="1"/>
  <c r="G143" i="11"/>
  <c r="I143" i="11" s="1"/>
  <c r="K143" i="11" s="1"/>
  <c r="G54" i="11"/>
  <c r="I54" i="11" s="1"/>
  <c r="K54" i="11" s="1"/>
  <c r="G95" i="11"/>
  <c r="I95" i="11" s="1"/>
  <c r="K95" i="11" s="1"/>
  <c r="G140" i="11"/>
  <c r="I140" i="11" s="1"/>
  <c r="K140" i="11" s="1"/>
  <c r="G51" i="11"/>
  <c r="I51" i="11" s="1"/>
  <c r="K51" i="11" s="1"/>
  <c r="G74" i="11"/>
  <c r="I74" i="11" s="1"/>
  <c r="K74" i="11" s="1"/>
  <c r="G80" i="11"/>
  <c r="I80" i="11" s="1"/>
  <c r="K80" i="11" s="1"/>
  <c r="G130" i="11"/>
  <c r="I130" i="11" s="1"/>
  <c r="K130" i="11" s="1"/>
  <c r="G151" i="11"/>
  <c r="I151" i="11" s="1"/>
  <c r="K151" i="11" s="1"/>
  <c r="L242" i="10"/>
  <c r="L229" i="10"/>
  <c r="N229" i="10" s="1"/>
  <c r="L220" i="10"/>
  <c r="N220" i="10" s="1"/>
  <c r="L137" i="10"/>
  <c r="N137" i="10" s="1"/>
  <c r="L232" i="10"/>
  <c r="N232" i="10" s="1"/>
  <c r="N122" i="10"/>
  <c r="L117" i="10"/>
  <c r="N117" i="10" s="1"/>
  <c r="L128" i="10"/>
  <c r="L228" i="10"/>
  <c r="N228" i="10" s="1"/>
  <c r="L70" i="10"/>
  <c r="N70" i="10" s="1"/>
  <c r="G24" i="11"/>
  <c r="I24" i="11" s="1"/>
  <c r="K24" i="11" s="1"/>
  <c r="G125" i="11"/>
  <c r="I125" i="11" s="1"/>
  <c r="K125" i="11" s="1"/>
  <c r="G29" i="11"/>
  <c r="I29" i="11" s="1"/>
  <c r="K29" i="11" s="1"/>
  <c r="G109" i="11"/>
  <c r="I109" i="11" s="1"/>
  <c r="K109" i="11" s="1"/>
  <c r="G123" i="11"/>
  <c r="I123" i="11" s="1"/>
  <c r="K123" i="11" s="1"/>
  <c r="G26" i="11"/>
  <c r="I26" i="11" s="1"/>
  <c r="K26" i="11" s="1"/>
  <c r="G108" i="11"/>
  <c r="I108" i="11" s="1"/>
  <c r="K108" i="11" s="1"/>
  <c r="K14" i="29"/>
  <c r="G142" i="11"/>
  <c r="I142" i="11" s="1"/>
  <c r="K142" i="11" s="1"/>
  <c r="G53" i="11"/>
  <c r="I53" i="11" s="1"/>
  <c r="K53" i="11" s="1"/>
  <c r="K157" i="81"/>
  <c r="K160" i="81" s="1"/>
  <c r="K161" i="81" s="1"/>
  <c r="K162" i="81" s="1"/>
  <c r="J160" i="81"/>
  <c r="J161" i="81" s="1"/>
  <c r="J162" i="81" s="1"/>
  <c r="G27" i="11"/>
  <c r="I27" i="11" s="1"/>
  <c r="K27" i="11" s="1"/>
  <c r="G124" i="11"/>
  <c r="I124" i="11" s="1"/>
  <c r="K124" i="11" s="1"/>
  <c r="G144" i="11"/>
  <c r="I144" i="11" s="1"/>
  <c r="K144" i="11" s="1"/>
  <c r="G157" i="11"/>
  <c r="I157" i="11" s="1"/>
  <c r="K157" i="11" s="1"/>
  <c r="G55" i="11"/>
  <c r="I55" i="11" s="1"/>
  <c r="K55" i="11" s="1"/>
  <c r="G139" i="11"/>
  <c r="I139" i="11" s="1"/>
  <c r="K139" i="11" s="1"/>
  <c r="G50" i="11"/>
  <c r="I50" i="11" s="1"/>
  <c r="K50" i="11" s="1"/>
  <c r="G25" i="11"/>
  <c r="I25" i="11" s="1"/>
  <c r="K25" i="11" s="1"/>
  <c r="G59" i="11"/>
  <c r="I59" i="11" s="1"/>
  <c r="K59" i="11" s="1"/>
  <c r="N1147" i="10"/>
  <c r="L240" i="10"/>
  <c r="N198" i="10"/>
  <c r="L129" i="10"/>
  <c r="L123" i="10"/>
  <c r="N123" i="10" s="1"/>
  <c r="N278" i="10"/>
  <c r="N607" i="10"/>
  <c r="N369" i="10"/>
  <c r="L226" i="10"/>
  <c r="N226" i="10" s="1"/>
  <c r="L251" i="10"/>
  <c r="A9" i="54"/>
  <c r="L186" i="10"/>
  <c r="N186" i="10" s="1"/>
  <c r="N1437" i="10"/>
  <c r="N1341" i="10"/>
  <c r="N1145" i="10"/>
  <c r="N1128" i="10"/>
  <c r="N1096" i="10"/>
  <c r="N1068" i="10"/>
  <c r="N1061" i="10"/>
  <c r="N1471" i="10"/>
  <c r="N1433" i="10"/>
  <c r="N1401" i="10"/>
  <c r="N1385" i="10"/>
  <c r="N1317" i="10"/>
  <c r="N1313" i="10"/>
  <c r="N1312" i="10"/>
  <c r="N1309" i="10"/>
  <c r="N1285" i="10"/>
  <c r="N1277" i="10"/>
  <c r="N1269" i="10"/>
  <c r="N1241" i="10"/>
  <c r="N1233" i="10"/>
  <c r="N1229" i="10"/>
  <c r="N1228" i="10"/>
  <c r="N1224" i="10"/>
  <c r="N1201" i="10"/>
  <c r="N1200" i="10"/>
  <c r="N1189" i="10"/>
  <c r="N1188" i="10"/>
  <c r="N1172" i="10"/>
  <c r="L189" i="10"/>
  <c r="N1158" i="10"/>
  <c r="N946" i="10"/>
  <c r="N1305" i="10"/>
  <c r="N994" i="10"/>
  <c r="N1044" i="10"/>
  <c r="N919" i="10"/>
  <c r="N1306" i="10"/>
  <c r="N1227" i="10"/>
  <c r="N1137" i="10"/>
  <c r="N1344" i="10"/>
  <c r="N1300" i="10"/>
  <c r="N1244" i="10"/>
  <c r="N1134" i="10"/>
  <c r="N864" i="10"/>
  <c r="N856" i="10"/>
  <c r="N1342" i="10"/>
  <c r="N1282" i="10"/>
  <c r="N1261" i="10"/>
  <c r="N871" i="10"/>
  <c r="N847" i="10"/>
  <c r="N775" i="10"/>
  <c r="N771" i="10"/>
  <c r="N1323" i="10"/>
  <c r="N1319" i="10"/>
  <c r="N1316" i="10"/>
  <c r="N1252" i="10"/>
  <c r="N941" i="10"/>
  <c r="N929" i="10"/>
  <c r="N1371" i="10"/>
  <c r="N1301" i="10"/>
  <c r="N804" i="10"/>
  <c r="N767" i="10"/>
  <c r="N755" i="10"/>
  <c r="N711" i="10"/>
  <c r="N695" i="10"/>
  <c r="N675" i="10"/>
  <c r="N662" i="10"/>
  <c r="N1292" i="10"/>
  <c r="N1245" i="10"/>
  <c r="N1164" i="10"/>
  <c r="L218" i="10"/>
  <c r="N218" i="10" s="1"/>
  <c r="L233" i="10"/>
  <c r="N233" i="10" s="1"/>
  <c r="N921" i="10"/>
  <c r="N833" i="10"/>
  <c r="N801" i="10"/>
  <c r="N701" i="10"/>
  <c r="N669" i="10"/>
  <c r="N1366" i="10"/>
  <c r="N1119" i="10"/>
  <c r="L254" i="10"/>
  <c r="L237" i="10"/>
  <c r="N1423" i="10"/>
  <c r="N1392" i="10"/>
  <c r="N1375" i="10"/>
  <c r="N1326" i="10"/>
  <c r="N1325" i="10"/>
  <c r="N1294" i="10"/>
  <c r="N1284" i="10"/>
  <c r="N1262" i="10"/>
  <c r="N1084" i="10"/>
  <c r="N1072" i="10"/>
  <c r="N943" i="10"/>
  <c r="N922" i="10"/>
  <c r="N908" i="10"/>
  <c r="N1116" i="10"/>
  <c r="N108" i="10"/>
  <c r="L127" i="10"/>
  <c r="N1373" i="10"/>
  <c r="N1346" i="10"/>
  <c r="N1327" i="10"/>
  <c r="N1293" i="10"/>
  <c r="N993" i="10"/>
  <c r="N959" i="10"/>
  <c r="N816" i="10"/>
  <c r="K14" i="39"/>
  <c r="K15" i="39"/>
  <c r="N1465" i="10"/>
  <c r="N1461" i="10"/>
  <c r="N1409" i="10"/>
  <c r="N1389" i="10"/>
  <c r="N1332" i="10"/>
  <c r="N1321" i="10"/>
  <c r="N1295" i="10"/>
  <c r="N1271" i="10"/>
  <c r="N1260" i="10"/>
  <c r="N1257" i="10"/>
  <c r="N1198" i="10"/>
  <c r="N1171" i="10"/>
  <c r="N1098" i="10"/>
  <c r="N863" i="10"/>
  <c r="N817" i="10"/>
  <c r="N714" i="10"/>
  <c r="N647" i="10"/>
  <c r="N125" i="10"/>
  <c r="L221" i="10"/>
  <c r="N221" i="10" s="1"/>
  <c r="L216" i="10"/>
  <c r="N216" i="10" s="1"/>
  <c r="L7" i="10"/>
  <c r="N7" i="10" s="1"/>
  <c r="N1406" i="10"/>
  <c r="N1402" i="10"/>
  <c r="N1398" i="10"/>
  <c r="N1361" i="10"/>
  <c r="N1356" i="10"/>
  <c r="N1355" i="10"/>
  <c r="N1340" i="10"/>
  <c r="N1339" i="10"/>
  <c r="N1335" i="10"/>
  <c r="N1320" i="10"/>
  <c r="N1291" i="10"/>
  <c r="N1281" i="10"/>
  <c r="N1272" i="10"/>
  <c r="N1242" i="10"/>
  <c r="N1195" i="10"/>
  <c r="N1108" i="10"/>
  <c r="N1103" i="10"/>
  <c r="N1036" i="10"/>
  <c r="N917" i="10"/>
  <c r="N898" i="10"/>
  <c r="N820" i="10"/>
  <c r="N716" i="10"/>
  <c r="N646" i="10"/>
  <c r="N1442" i="10"/>
  <c r="N1434" i="10"/>
  <c r="N1390" i="10"/>
  <c r="N1380" i="10"/>
  <c r="N1376" i="10"/>
  <c r="N1368" i="10"/>
  <c r="N1349" i="10"/>
  <c r="N1330" i="10"/>
  <c r="N1328" i="10"/>
  <c r="N1299" i="10"/>
  <c r="N1276" i="10"/>
  <c r="N1268" i="10"/>
  <c r="N1263" i="10"/>
  <c r="N1235" i="10"/>
  <c r="N1230" i="10"/>
  <c r="K15" i="29"/>
  <c r="N1369" i="10"/>
  <c r="N1363" i="10"/>
  <c r="N1466" i="10"/>
  <c r="N1418" i="10"/>
  <c r="N1414" i="10"/>
  <c r="N1382" i="10"/>
  <c r="N1378" i="10"/>
  <c r="N1362" i="10"/>
  <c r="N1351" i="10"/>
  <c r="N1350" i="10"/>
  <c r="N1318" i="10"/>
  <c r="N1315" i="10"/>
  <c r="N1243" i="10"/>
  <c r="L277" i="10"/>
  <c r="N277" i="10" s="1"/>
  <c r="N1256" i="10"/>
  <c r="N1250" i="10"/>
  <c r="N1249" i="10"/>
  <c r="N1210" i="10"/>
  <c r="N1204" i="10"/>
  <c r="N1182" i="10"/>
  <c r="N1023" i="10"/>
  <c r="N1010" i="10"/>
  <c r="N809" i="10"/>
  <c r="N732" i="10"/>
  <c r="L119" i="10"/>
  <c r="N119" i="10" s="1"/>
  <c r="L79" i="10"/>
  <c r="N79" i="10" s="1"/>
  <c r="L49" i="10"/>
  <c r="N49" i="10" s="1"/>
  <c r="L48" i="10"/>
  <c r="N48" i="10" s="1"/>
  <c r="N1129" i="10"/>
  <c r="N1051" i="10"/>
  <c r="N1017" i="10"/>
  <c r="N721" i="10"/>
  <c r="N684" i="10"/>
  <c r="L151" i="10"/>
  <c r="L145" i="10"/>
  <c r="N145" i="10" s="1"/>
  <c r="L101" i="10"/>
  <c r="N101" i="10" s="1"/>
  <c r="L99" i="10"/>
  <c r="N99" i="10" s="1"/>
  <c r="N1117" i="10"/>
  <c r="P206" i="10"/>
  <c r="L142" i="10"/>
  <c r="N142" i="10" s="1"/>
  <c r="L138" i="10"/>
  <c r="N138" i="10" s="1"/>
  <c r="L65" i="10"/>
  <c r="N65" i="10" s="1"/>
  <c r="L64" i="10"/>
  <c r="N64" i="10" s="1"/>
  <c r="N1246" i="10"/>
  <c r="N1184" i="10"/>
  <c r="N1168" i="10"/>
  <c r="N1122" i="10"/>
  <c r="N1121" i="10"/>
  <c r="N1042" i="10"/>
  <c r="N936" i="10"/>
  <c r="N910" i="10"/>
  <c r="N901" i="10"/>
  <c r="N818" i="10"/>
  <c r="N726" i="10"/>
  <c r="L148" i="10"/>
  <c r="L102" i="10"/>
  <c r="N102" i="10" s="1"/>
  <c r="N1377" i="10"/>
  <c r="N1372" i="10"/>
  <c r="N1364" i="10"/>
  <c r="N1347" i="10"/>
  <c r="N1331" i="10"/>
  <c r="N1324" i="10"/>
  <c r="N1273" i="10"/>
  <c r="G170" i="11"/>
  <c r="N1426" i="10"/>
  <c r="N1424" i="10"/>
  <c r="N1421" i="10"/>
  <c r="N1391" i="10"/>
  <c r="N1383" i="10"/>
  <c r="N1370" i="10"/>
  <c r="N1365" i="10"/>
  <c r="N1357" i="10"/>
  <c r="N1338" i="10"/>
  <c r="N1336" i="10"/>
  <c r="N1274" i="10"/>
  <c r="N1445" i="10"/>
  <c r="N1405" i="10"/>
  <c r="N1367" i="10"/>
  <c r="N1359" i="10"/>
  <c r="N1352" i="10"/>
  <c r="N1322" i="10"/>
  <c r="N146" i="10"/>
  <c r="N1448" i="10"/>
  <c r="N1440" i="10"/>
  <c r="N1393" i="10"/>
  <c r="N1354" i="10"/>
  <c r="N1329" i="10"/>
  <c r="N1297" i="10"/>
  <c r="N1337" i="10"/>
  <c r="N1314" i="10"/>
  <c r="N1310" i="10"/>
  <c r="N1290" i="10"/>
  <c r="N1289" i="10"/>
  <c r="N1280" i="10"/>
  <c r="N1270" i="10"/>
  <c r="N1258" i="10"/>
  <c r="N1248" i="10"/>
  <c r="N1247" i="10"/>
  <c r="N1237" i="10"/>
  <c r="N1236" i="10"/>
  <c r="N1212" i="10"/>
  <c r="N1209" i="10"/>
  <c r="N1206" i="10"/>
  <c r="N1197" i="10"/>
  <c r="N1163" i="10"/>
  <c r="N1161" i="10"/>
  <c r="N1157" i="10"/>
  <c r="N1142" i="10"/>
  <c r="N1141" i="10"/>
  <c r="N1138" i="10"/>
  <c r="N1135" i="10"/>
  <c r="N1110" i="10"/>
  <c r="N1083" i="10"/>
  <c r="N1027" i="10"/>
  <c r="N965" i="10"/>
  <c r="N868" i="10"/>
  <c r="N1057" i="10"/>
  <c r="N1054" i="10"/>
  <c r="N1043" i="10"/>
  <c r="N1232" i="10"/>
  <c r="N1221" i="10"/>
  <c r="N1215" i="10"/>
  <c r="N1205" i="10"/>
  <c r="N1180" i="10"/>
  <c r="N1166" i="10"/>
  <c r="N1165" i="10"/>
  <c r="N1115" i="10"/>
  <c r="N1097" i="10"/>
  <c r="N1093" i="10"/>
  <c r="N1070" i="10"/>
  <c r="N1062" i="10"/>
  <c r="N1038" i="10"/>
  <c r="N1034" i="10"/>
  <c r="N991" i="10"/>
  <c r="N1296" i="10"/>
  <c r="N1278" i="10"/>
  <c r="N1266" i="10"/>
  <c r="N1265" i="10"/>
  <c r="N1254" i="10"/>
  <c r="N1218" i="10"/>
  <c r="N1217" i="10"/>
  <c r="N1208" i="10"/>
  <c r="N1203" i="10"/>
  <c r="N1202" i="10"/>
  <c r="N1199" i="10"/>
  <c r="N1185" i="10"/>
  <c r="N1169" i="10"/>
  <c r="N1132" i="10"/>
  <c r="N1131" i="10"/>
  <c r="N1120" i="10"/>
  <c r="N1109" i="10"/>
  <c r="N1104" i="10"/>
  <c r="N1082" i="10"/>
  <c r="N1080" i="10"/>
  <c r="N1077" i="10"/>
  <c r="N1076" i="10"/>
  <c r="N1040" i="10"/>
  <c r="N1037" i="10"/>
  <c r="N1033" i="10"/>
  <c r="N1032" i="10"/>
  <c r="N1029" i="10"/>
  <c r="N1024" i="10"/>
  <c r="N1020" i="10"/>
  <c r="N1009" i="10"/>
  <c r="N1006" i="10"/>
  <c r="N1005" i="10"/>
  <c r="N1002" i="10"/>
  <c r="N1001" i="10"/>
  <c r="N997" i="10"/>
  <c r="N989" i="10"/>
  <c r="N988" i="10"/>
  <c r="N967" i="10"/>
  <c r="N963" i="10"/>
  <c r="N960" i="10"/>
  <c r="N948" i="10"/>
  <c r="N945" i="10"/>
  <c r="N909" i="10"/>
  <c r="N889" i="10"/>
  <c r="N869" i="10"/>
  <c r="N819" i="10"/>
  <c r="N772" i="10"/>
  <c r="N768" i="10"/>
  <c r="N764" i="10"/>
  <c r="N760" i="10"/>
  <c r="N752" i="10"/>
  <c r="N748" i="10"/>
  <c r="N744" i="10"/>
  <c r="N719" i="10"/>
  <c r="N718" i="10"/>
  <c r="N713" i="10"/>
  <c r="N700" i="10"/>
  <c r="N696" i="10"/>
  <c r="N690" i="10"/>
  <c r="N689" i="10"/>
  <c r="N683" i="10"/>
  <c r="N668" i="10"/>
  <c r="N664" i="10"/>
  <c r="N891" i="10"/>
  <c r="N857" i="10"/>
  <c r="N797" i="10"/>
  <c r="N743" i="10"/>
  <c r="P207" i="10"/>
  <c r="L103" i="10"/>
  <c r="N103" i="10" s="1"/>
  <c r="L100" i="10"/>
  <c r="N100" i="10" s="1"/>
  <c r="L266" i="10"/>
  <c r="L219" i="10"/>
  <c r="N219" i="10" s="1"/>
  <c r="P209" i="10"/>
  <c r="P208" i="10"/>
  <c r="L193" i="10"/>
  <c r="N193" i="10" s="1"/>
  <c r="L104" i="10"/>
  <c r="N104" i="10" s="1"/>
  <c r="L97" i="10"/>
  <c r="N97" i="10" s="1"/>
  <c r="P210" i="10"/>
  <c r="L194" i="10"/>
  <c r="N194" i="10" s="1"/>
  <c r="L190" i="10"/>
  <c r="L98" i="10"/>
  <c r="N98" i="10" s="1"/>
  <c r="L78" i="10"/>
  <c r="N78" i="10" s="1"/>
  <c r="L264" i="10"/>
  <c r="N264" i="10" s="1"/>
  <c r="L13" i="10"/>
  <c r="N13" i="10" s="1"/>
  <c r="L236" i="10"/>
  <c r="N236" i="10" s="1"/>
  <c r="L11" i="10"/>
  <c r="N11" i="10" s="1"/>
  <c r="L18" i="10"/>
  <c r="N18" i="10" s="1"/>
  <c r="L265" i="10"/>
  <c r="N265" i="10" s="1"/>
  <c r="L52" i="10"/>
  <c r="N52" i="10" s="1"/>
  <c r="L12" i="10"/>
  <c r="N12" i="10" s="1"/>
  <c r="L222" i="10"/>
  <c r="N222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9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5" i="10"/>
  <c r="N225" i="10" s="1"/>
  <c r="P201" i="10"/>
  <c r="L114" i="10"/>
  <c r="N114" i="10" s="1"/>
  <c r="L235" i="10"/>
  <c r="N235" i="10" s="1"/>
  <c r="L214" i="10"/>
  <c r="N214" i="10" s="1"/>
  <c r="L116" i="10"/>
  <c r="N116" i="10" s="1"/>
  <c r="L76" i="10"/>
  <c r="N76" i="10" s="1"/>
  <c r="L234" i="10"/>
  <c r="N234" i="10" s="1"/>
  <c r="L131" i="10"/>
  <c r="L25" i="10"/>
  <c r="N25" i="10" s="1"/>
  <c r="L92" i="10"/>
  <c r="N92" i="10" s="1"/>
  <c r="L60" i="10"/>
  <c r="N60" i="10" s="1"/>
  <c r="L14" i="10"/>
  <c r="N14" i="10" s="1"/>
  <c r="N1404" i="10"/>
  <c r="N1196" i="10"/>
  <c r="L73" i="10"/>
  <c r="N73" i="10" s="1"/>
  <c r="L81" i="10"/>
  <c r="N81" i="10" s="1"/>
  <c r="L223" i="10"/>
  <c r="N223" i="10" s="1"/>
  <c r="L58" i="10"/>
  <c r="N58" i="10" s="1"/>
  <c r="L133" i="10"/>
  <c r="N133" i="10" s="1"/>
  <c r="L8" i="10"/>
  <c r="C227" i="29" s="1"/>
  <c r="D227" i="29" s="1"/>
  <c r="F227" i="29" s="1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2" i="10"/>
  <c r="L19" i="10"/>
  <c r="N19" i="10" s="1"/>
  <c r="L22" i="10"/>
  <c r="N22" i="10" s="1"/>
  <c r="L50" i="10"/>
  <c r="N50" i="10" s="1"/>
  <c r="N1388" i="10"/>
  <c r="N1220" i="10"/>
  <c r="N1194" i="10"/>
  <c r="N1177" i="10"/>
  <c r="L263" i="10"/>
  <c r="L88" i="10"/>
  <c r="N88" i="10" s="1"/>
  <c r="L132" i="10"/>
  <c r="N132" i="10" s="1"/>
  <c r="L115" i="10"/>
  <c r="L215" i="10"/>
  <c r="N215" i="10" s="1"/>
  <c r="L61" i="10"/>
  <c r="N61" i="10" s="1"/>
  <c r="L46" i="10"/>
  <c r="N46" i="10" s="1"/>
  <c r="P200" i="10"/>
  <c r="L231" i="10"/>
  <c r="N231" i="10" s="1"/>
  <c r="L113" i="10"/>
  <c r="N113" i="10" s="1"/>
  <c r="L210" i="10"/>
  <c r="L94" i="10"/>
  <c r="N94" i="10" s="1"/>
  <c r="L140" i="10"/>
  <c r="N140" i="10" s="1"/>
  <c r="L139" i="10"/>
  <c r="N139" i="10" s="1"/>
  <c r="N617" i="10"/>
  <c r="L84" i="10"/>
  <c r="N84" i="10" s="1"/>
  <c r="L136" i="10"/>
  <c r="N136" i="10" s="1"/>
  <c r="L83" i="10"/>
  <c r="N83" i="10" s="1"/>
  <c r="L77" i="10"/>
  <c r="N77" i="10" s="1"/>
  <c r="L74" i="10"/>
  <c r="N74" i="10" s="1"/>
  <c r="L211" i="10"/>
  <c r="N211" i="10" s="1"/>
  <c r="L134" i="10"/>
  <c r="N134" i="10" s="1"/>
  <c r="L187" i="10"/>
  <c r="N187" i="10" s="1"/>
  <c r="L248" i="10"/>
  <c r="N248" i="10" s="1"/>
  <c r="L224" i="10"/>
  <c r="N224" i="10" s="1"/>
  <c r="L75" i="10"/>
  <c r="N75" i="10" s="1"/>
  <c r="L118" i="10"/>
  <c r="N118" i="10" s="1"/>
  <c r="L213" i="10"/>
  <c r="N213" i="10" s="1"/>
  <c r="L124" i="10"/>
  <c r="N124" i="10" s="1"/>
  <c r="L230" i="10"/>
  <c r="N230" i="10" s="1"/>
  <c r="L30" i="10"/>
  <c r="N30" i="10" s="1"/>
  <c r="L16" i="10"/>
  <c r="N16" i="10" s="1"/>
  <c r="L55" i="10"/>
  <c r="N55" i="10" s="1"/>
  <c r="L253" i="10"/>
  <c r="L63" i="10"/>
  <c r="N63" i="10" s="1"/>
  <c r="L39" i="10"/>
  <c r="N1447" i="10"/>
  <c r="N1387" i="10"/>
  <c r="N1193" i="10"/>
  <c r="N1467" i="10"/>
  <c r="N1463" i="10"/>
  <c r="N1459" i="10"/>
  <c r="N1452" i="10"/>
  <c r="N1443" i="10"/>
  <c r="N1441" i="10"/>
  <c r="N1438" i="10"/>
  <c r="N1436" i="10"/>
  <c r="N1431" i="10"/>
  <c r="N1429" i="10"/>
  <c r="N1427" i="10"/>
  <c r="N1425" i="10"/>
  <c r="N1420" i="10"/>
  <c r="N1416" i="10"/>
  <c r="N1410" i="10"/>
  <c r="N1407" i="10"/>
  <c r="N1400" i="10"/>
  <c r="N1396" i="10"/>
  <c r="N1394" i="10"/>
  <c r="N1358" i="10"/>
  <c r="N1345" i="10"/>
  <c r="N1304" i="10"/>
  <c r="N1303" i="10"/>
  <c r="N1302" i="10"/>
  <c r="N1288" i="10"/>
  <c r="N1279" i="10"/>
  <c r="N1234" i="10"/>
  <c r="N1216" i="10"/>
  <c r="N1167" i="10"/>
  <c r="N1162" i="10"/>
  <c r="N1090" i="10"/>
  <c r="N1089" i="10"/>
  <c r="N1059" i="10"/>
  <c r="N1014" i="10"/>
  <c r="N1449" i="10"/>
  <c r="N1439" i="10"/>
  <c r="N1432" i="10"/>
  <c r="N1430" i="10"/>
  <c r="N1428" i="10"/>
  <c r="N1384" i="10"/>
  <c r="N1381" i="10"/>
  <c r="N1379" i="10"/>
  <c r="N1343" i="10"/>
  <c r="N1298" i="10"/>
  <c r="N1286" i="10"/>
  <c r="N1259" i="10"/>
  <c r="N1191" i="10"/>
  <c r="L227" i="10"/>
  <c r="N227" i="10" s="1"/>
  <c r="N1455" i="10"/>
  <c r="N1444" i="10"/>
  <c r="N1412" i="10"/>
  <c r="N1395" i="10"/>
  <c r="N1386" i="10"/>
  <c r="N1187" i="10"/>
  <c r="N995" i="10"/>
  <c r="N1176" i="10"/>
  <c r="N1053" i="10"/>
  <c r="N1035" i="10"/>
  <c r="N1028" i="10"/>
  <c r="N998" i="10"/>
  <c r="N958" i="10"/>
  <c r="N793" i="10"/>
  <c r="N992" i="10"/>
  <c r="N961" i="10"/>
  <c r="N934" i="10"/>
  <c r="N876" i="10"/>
  <c r="N789" i="10"/>
  <c r="N739" i="10"/>
  <c r="N727" i="10"/>
  <c r="N885" i="10"/>
  <c r="N813" i="10"/>
  <c r="N759" i="10"/>
  <c r="N712" i="10"/>
  <c r="N648" i="10"/>
  <c r="L250" i="10"/>
  <c r="N250" i="10" s="1"/>
  <c r="L249" i="10"/>
  <c r="N249" i="10" s="1"/>
  <c r="L275" i="10"/>
  <c r="L241" i="10"/>
  <c r="N735" i="10"/>
  <c r="N723" i="10"/>
  <c r="L276" i="10"/>
  <c r="N276" i="10" s="1"/>
  <c r="N1464" i="10"/>
  <c r="N1460" i="10"/>
  <c r="N1454" i="10"/>
  <c r="N1453" i="10"/>
  <c r="N1417" i="10"/>
  <c r="N1413" i="10"/>
  <c r="N1411" i="10"/>
  <c r="N1408" i="10"/>
  <c r="N1397" i="10"/>
  <c r="N1450" i="10"/>
  <c r="N9" i="10"/>
  <c r="C228" i="29"/>
  <c r="D228" i="29" s="1"/>
  <c r="E228" i="29" s="1"/>
  <c r="N1462" i="10"/>
  <c r="N1456" i="10"/>
  <c r="N1451" i="10"/>
  <c r="N1435" i="10"/>
  <c r="N1419" i="10"/>
  <c r="N1415" i="10"/>
  <c r="N1403" i="10"/>
  <c r="N1399" i="10"/>
  <c r="N1360" i="10"/>
  <c r="N1348" i="10"/>
  <c r="N1239" i="10"/>
  <c r="N1353" i="10"/>
  <c r="N1240" i="10"/>
  <c r="N1213" i="10"/>
  <c r="N1211" i="10"/>
  <c r="N1133" i="10"/>
  <c r="N1081" i="10"/>
  <c r="N1050" i="10"/>
  <c r="N1041" i="10"/>
  <c r="N1025" i="10"/>
  <c r="N1102" i="10"/>
  <c r="N1073" i="10"/>
  <c r="N924" i="10"/>
  <c r="N1016" i="10"/>
  <c r="N952" i="10"/>
  <c r="N888" i="10"/>
  <c r="N805" i="10"/>
  <c r="N747" i="10"/>
  <c r="N763" i="10"/>
  <c r="N751" i="10"/>
  <c r="N645" i="10"/>
  <c r="N731" i="10"/>
  <c r="L217" i="10"/>
  <c r="N217" i="10" s="1"/>
  <c r="L144" i="10"/>
  <c r="L147" i="10"/>
  <c r="N147" i="10" s="1"/>
  <c r="P205" i="10"/>
  <c r="L188" i="10"/>
  <c r="L183" i="10"/>
  <c r="N183" i="10" s="1"/>
  <c r="B31" i="54"/>
  <c r="B32" i="54"/>
  <c r="C9" i="54"/>
  <c r="D9" i="54" s="1"/>
  <c r="H169" i="11"/>
  <c r="I169" i="11"/>
  <c r="J36" i="39"/>
  <c r="I36" i="39"/>
  <c r="H36" i="39"/>
  <c r="J171" i="11"/>
  <c r="I171" i="11"/>
  <c r="B163" i="81" l="1"/>
  <c r="A10" i="54"/>
  <c r="O9" i="54"/>
  <c r="C298" i="29"/>
  <c r="D298" i="29" s="1"/>
  <c r="E298" i="29" s="1"/>
  <c r="C251" i="29"/>
  <c r="D251" i="29" s="1"/>
  <c r="F251" i="29" s="1"/>
  <c r="C311" i="29"/>
  <c r="D311" i="29" s="1"/>
  <c r="F311" i="29" s="1"/>
  <c r="C75" i="39"/>
  <c r="D75" i="39" s="1"/>
  <c r="E75" i="39" s="1"/>
  <c r="C264" i="29"/>
  <c r="D264" i="29" s="1"/>
  <c r="F264" i="29" s="1"/>
  <c r="C267" i="29"/>
  <c r="D267" i="29" s="1"/>
  <c r="F267" i="29" s="1"/>
  <c r="C275" i="29"/>
  <c r="D275" i="29" s="1"/>
  <c r="E275" i="29" s="1"/>
  <c r="C324" i="29"/>
  <c r="D324" i="29" s="1"/>
  <c r="C293" i="29"/>
  <c r="D293" i="29" s="1"/>
  <c r="E293" i="29" s="1"/>
  <c r="C270" i="29"/>
  <c r="D270" i="29" s="1"/>
  <c r="E270" i="29" s="1"/>
  <c r="C250" i="29"/>
  <c r="D250" i="29" s="1"/>
  <c r="E250" i="29" s="1"/>
  <c r="C290" i="29"/>
  <c r="D290" i="29" s="1"/>
  <c r="E290" i="29" s="1"/>
  <c r="C240" i="29"/>
  <c r="D240" i="29" s="1"/>
  <c r="E240" i="29" s="1"/>
  <c r="C246" i="29"/>
  <c r="D246" i="29" s="1"/>
  <c r="E246" i="29" s="1"/>
  <c r="C236" i="29"/>
  <c r="D236" i="29" s="1"/>
  <c r="F236" i="29" s="1"/>
  <c r="C278" i="29"/>
  <c r="D278" i="29" s="1"/>
  <c r="E278" i="29" s="1"/>
  <c r="C316" i="29"/>
  <c r="D316" i="29" s="1"/>
  <c r="E316" i="29" s="1"/>
  <c r="C277" i="29"/>
  <c r="D277" i="29" s="1"/>
  <c r="F277" i="29" s="1"/>
  <c r="C300" i="29"/>
  <c r="D300" i="29" s="1"/>
  <c r="F300" i="29" s="1"/>
  <c r="C263" i="29"/>
  <c r="D263" i="29" s="1"/>
  <c r="E263" i="29" s="1"/>
  <c r="C287" i="29"/>
  <c r="D287" i="29" s="1"/>
  <c r="E287" i="29" s="1"/>
  <c r="C261" i="29"/>
  <c r="D261" i="29" s="1"/>
  <c r="F261" i="29" s="1"/>
  <c r="C252" i="29"/>
  <c r="D252" i="29" s="1"/>
  <c r="F252" i="29" s="1"/>
  <c r="C253" i="29"/>
  <c r="D253" i="29" s="1"/>
  <c r="E253" i="29" s="1"/>
  <c r="C309" i="29"/>
  <c r="D309" i="29" s="1"/>
  <c r="F309" i="29" s="1"/>
  <c r="C232" i="29"/>
  <c r="D232" i="29" s="1"/>
  <c r="E232" i="29" s="1"/>
  <c r="C299" i="29"/>
  <c r="D299" i="29" s="1"/>
  <c r="F299" i="29" s="1"/>
  <c r="C315" i="29"/>
  <c r="D315" i="29" s="1"/>
  <c r="E315" i="29" s="1"/>
  <c r="C282" i="29"/>
  <c r="D282" i="29" s="1"/>
  <c r="F282" i="29" s="1"/>
  <c r="C279" i="29"/>
  <c r="D279" i="29" s="1"/>
  <c r="E279" i="29" s="1"/>
  <c r="C233" i="29"/>
  <c r="D233" i="29" s="1"/>
  <c r="E233" i="29" s="1"/>
  <c r="C244" i="29"/>
  <c r="D244" i="29" s="1"/>
  <c r="E244" i="29" s="1"/>
  <c r="C321" i="29"/>
  <c r="D321" i="29" s="1"/>
  <c r="F321" i="29" s="1"/>
  <c r="C235" i="29"/>
  <c r="D235" i="29" s="1"/>
  <c r="E235" i="29" s="1"/>
  <c r="C317" i="29"/>
  <c r="D317" i="29" s="1"/>
  <c r="E317" i="29" s="1"/>
  <c r="C296" i="29"/>
  <c r="D296" i="29" s="1"/>
  <c r="C314" i="29"/>
  <c r="D314" i="29" s="1"/>
  <c r="E314" i="29" s="1"/>
  <c r="C234" i="29"/>
  <c r="D234" i="29" s="1"/>
  <c r="E234" i="29" s="1"/>
  <c r="C265" i="29"/>
  <c r="D265" i="29" s="1"/>
  <c r="F265" i="29" s="1"/>
  <c r="C260" i="29"/>
  <c r="D260" i="29" s="1"/>
  <c r="F260" i="29" s="1"/>
  <c r="C249" i="29"/>
  <c r="D249" i="29" s="1"/>
  <c r="E249" i="29" s="1"/>
  <c r="C292" i="29"/>
  <c r="D292" i="29" s="1"/>
  <c r="E292" i="29" s="1"/>
  <c r="C286" i="29"/>
  <c r="D286" i="29" s="1"/>
  <c r="E286" i="29" s="1"/>
  <c r="C243" i="29"/>
  <c r="D243" i="29" s="1"/>
  <c r="F243" i="29" s="1"/>
  <c r="C318" i="29"/>
  <c r="D318" i="29" s="1"/>
  <c r="E318" i="29" s="1"/>
  <c r="C305" i="29"/>
  <c r="D305" i="29" s="1"/>
  <c r="E305" i="29" s="1"/>
  <c r="C254" i="29"/>
  <c r="D254" i="29" s="1"/>
  <c r="E254" i="29" s="1"/>
  <c r="C281" i="29"/>
  <c r="D281" i="29" s="1"/>
  <c r="F281" i="29" s="1"/>
  <c r="C239" i="29"/>
  <c r="D239" i="29" s="1"/>
  <c r="F239" i="29" s="1"/>
  <c r="C285" i="29"/>
  <c r="D285" i="29" s="1"/>
  <c r="F285" i="29" s="1"/>
  <c r="C229" i="29"/>
  <c r="D229" i="29" s="1"/>
  <c r="E229" i="29" s="1"/>
  <c r="C306" i="29"/>
  <c r="D306" i="29" s="1"/>
  <c r="F306" i="29" s="1"/>
  <c r="C294" i="29"/>
  <c r="D294" i="29" s="1"/>
  <c r="E294" i="29" s="1"/>
  <c r="C283" i="29"/>
  <c r="D283" i="29" s="1"/>
  <c r="E283" i="29" s="1"/>
  <c r="C304" i="29"/>
  <c r="D304" i="29" s="1"/>
  <c r="E304" i="29" s="1"/>
  <c r="C280" i="29"/>
  <c r="D280" i="29" s="1"/>
  <c r="F280" i="29" s="1"/>
  <c r="C303" i="29"/>
  <c r="D303" i="29" s="1"/>
  <c r="E303" i="29" s="1"/>
  <c r="C288" i="29"/>
  <c r="D288" i="29" s="1"/>
  <c r="F288" i="29" s="1"/>
  <c r="C274" i="29"/>
  <c r="D274" i="29" s="1"/>
  <c r="E274" i="29" s="1"/>
  <c r="C310" i="29"/>
  <c r="D310" i="29" s="1"/>
  <c r="E310" i="29" s="1"/>
  <c r="C302" i="29"/>
  <c r="D302" i="29" s="1"/>
  <c r="E302" i="29" s="1"/>
  <c r="C268" i="29"/>
  <c r="D268" i="29" s="1"/>
  <c r="F268" i="29" s="1"/>
  <c r="C266" i="29"/>
  <c r="D266" i="29" s="1"/>
  <c r="E266" i="29" s="1"/>
  <c r="C284" i="29"/>
  <c r="D284" i="29" s="1"/>
  <c r="E284" i="29" s="1"/>
  <c r="C289" i="29"/>
  <c r="D289" i="29" s="1"/>
  <c r="E289" i="29" s="1"/>
  <c r="C245" i="29"/>
  <c r="D245" i="29" s="1"/>
  <c r="F245" i="29" s="1"/>
  <c r="C273" i="29"/>
  <c r="D273" i="29" s="1"/>
  <c r="F273" i="29" s="1"/>
  <c r="C308" i="29"/>
  <c r="D308" i="29" s="1"/>
  <c r="E308" i="29" s="1"/>
  <c r="C271" i="29"/>
  <c r="D271" i="29" s="1"/>
  <c r="E271" i="29" s="1"/>
  <c r="C247" i="29"/>
  <c r="D247" i="29" s="1"/>
  <c r="F247" i="29" s="1"/>
  <c r="C256" i="29"/>
  <c r="D256" i="29" s="1"/>
  <c r="E256" i="29" s="1"/>
  <c r="C313" i="29"/>
  <c r="D313" i="29" s="1"/>
  <c r="F313" i="29" s="1"/>
  <c r="C276" i="29"/>
  <c r="D276" i="29" s="1"/>
  <c r="F276" i="29" s="1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714" i="41" s="1"/>
  <c r="D714" i="41" s="1"/>
  <c r="E714" i="41" s="1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E227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M189" i="10" s="1"/>
  <c r="N189" i="10" s="1"/>
  <c r="C354" i="29"/>
  <c r="D354" i="29" s="1"/>
  <c r="C63" i="39"/>
  <c r="D63" i="39" s="1"/>
  <c r="E63" i="39" s="1"/>
  <c r="C71" i="39"/>
  <c r="D71" i="39" s="1"/>
  <c r="C345" i="29"/>
  <c r="D345" i="29" s="1"/>
  <c r="E345" i="29" s="1"/>
  <c r="E8" i="54"/>
  <c r="I9" i="54"/>
  <c r="H9" i="54"/>
  <c r="C10" i="54"/>
  <c r="D10" i="54" s="1"/>
  <c r="K169" i="11"/>
  <c r="K36" i="39"/>
  <c r="K171" i="11"/>
  <c r="F228" i="29"/>
  <c r="M582" i="10" l="1"/>
  <c r="N582" i="10" s="1"/>
  <c r="M188" i="10"/>
  <c r="N188" i="10" s="1"/>
  <c r="L8" i="54"/>
  <c r="M8" i="54" s="1"/>
  <c r="E296" i="29"/>
  <c r="F240" i="29"/>
  <c r="F298" i="29"/>
  <c r="A11" i="54"/>
  <c r="O10" i="54"/>
  <c r="F316" i="29"/>
  <c r="E264" i="29"/>
  <c r="F293" i="29"/>
  <c r="F275" i="29"/>
  <c r="F250" i="29"/>
  <c r="E311" i="29"/>
  <c r="F232" i="29"/>
  <c r="F270" i="29"/>
  <c r="F235" i="29"/>
  <c r="M294" i="10"/>
  <c r="N294" i="10" s="1"/>
  <c r="M410" i="10"/>
  <c r="N410" i="10" s="1"/>
  <c r="E239" i="29"/>
  <c r="E309" i="29"/>
  <c r="E282" i="29"/>
  <c r="F287" i="29"/>
  <c r="E251" i="29"/>
  <c r="F246" i="29"/>
  <c r="E277" i="29"/>
  <c r="E267" i="29"/>
  <c r="E261" i="29"/>
  <c r="E280" i="29"/>
  <c r="E321" i="29"/>
  <c r="F224" i="29"/>
  <c r="F57" i="39"/>
  <c r="F290" i="29"/>
  <c r="F278" i="29"/>
  <c r="E285" i="29"/>
  <c r="F263" i="29"/>
  <c r="F305" i="29"/>
  <c r="F253" i="29"/>
  <c r="F244" i="29"/>
  <c r="E324" i="29"/>
  <c r="F283" i="29"/>
  <c r="E260" i="29"/>
  <c r="E245" i="29"/>
  <c r="F318" i="29"/>
  <c r="F317" i="29"/>
  <c r="E299" i="29"/>
  <c r="F294" i="29"/>
  <c r="F302" i="29"/>
  <c r="E236" i="29"/>
  <c r="E300" i="29"/>
  <c r="E252" i="29"/>
  <c r="E265" i="29"/>
  <c r="E243" i="29"/>
  <c r="F279" i="29"/>
  <c r="F292" i="29"/>
  <c r="F249" i="29"/>
  <c r="M306" i="10"/>
  <c r="N306" i="10" s="1"/>
  <c r="M283" i="10"/>
  <c r="N283" i="10" s="1"/>
  <c r="F310" i="29"/>
  <c r="E281" i="29"/>
  <c r="E306" i="29"/>
  <c r="E313" i="29"/>
  <c r="F274" i="29"/>
  <c r="F254" i="29"/>
  <c r="F286" i="29"/>
  <c r="F256" i="29"/>
  <c r="E273" i="29"/>
  <c r="F266" i="29"/>
  <c r="F61" i="39"/>
  <c r="F271" i="29"/>
  <c r="E276" i="29"/>
  <c r="F289" i="29"/>
  <c r="F323" i="29"/>
  <c r="E288" i="29"/>
  <c r="E268" i="29"/>
  <c r="E247" i="29"/>
  <c r="F284" i="29"/>
  <c r="F308" i="29"/>
  <c r="F322" i="29"/>
  <c r="M38" i="10"/>
  <c r="N38" i="10" s="1"/>
  <c r="M275" i="10"/>
  <c r="N275" i="10" s="1"/>
  <c r="M206" i="10"/>
  <c r="N206" i="10" s="1"/>
  <c r="M180" i="10"/>
  <c r="N180" i="10" s="1"/>
  <c r="M241" i="10"/>
  <c r="N241" i="10" s="1"/>
  <c r="M263" i="10"/>
  <c r="N263" i="10" s="1"/>
  <c r="M185" i="10"/>
  <c r="N185" i="10" s="1"/>
  <c r="M253" i="10"/>
  <c r="N253" i="10" s="1"/>
  <c r="M239" i="10"/>
  <c r="N239" i="10" s="1"/>
  <c r="M247" i="10"/>
  <c r="N247" i="10" s="1"/>
  <c r="M179" i="10"/>
  <c r="N179" i="10" s="1"/>
  <c r="M115" i="10"/>
  <c r="N115" i="10" s="1"/>
  <c r="M212" i="10"/>
  <c r="N212" i="10" s="1"/>
  <c r="M42" i="10"/>
  <c r="N42" i="10" s="1"/>
  <c r="M209" i="10"/>
  <c r="N209" i="10" s="1"/>
  <c r="M110" i="10"/>
  <c r="N110" i="10" s="1"/>
  <c r="M45" i="10"/>
  <c r="N45" i="10" s="1"/>
  <c r="M182" i="10"/>
  <c r="N182" i="10" s="1"/>
  <c r="M130" i="10"/>
  <c r="N130" i="10" s="1"/>
  <c r="M210" i="10"/>
  <c r="N210" i="10" s="1"/>
  <c r="M44" i="10"/>
  <c r="N44" i="10" s="1"/>
  <c r="M111" i="10"/>
  <c r="N111" i="10" s="1"/>
  <c r="M41" i="10"/>
  <c r="N41" i="10" s="1"/>
  <c r="M208" i="10"/>
  <c r="N208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E262" i="29"/>
  <c r="F262" i="29"/>
  <c r="E225" i="29"/>
  <c r="F334" i="29" s="1"/>
  <c r="E255" i="29"/>
  <c r="F255" i="29"/>
  <c r="F319" i="29"/>
  <c r="E319" i="29"/>
  <c r="E248" i="29"/>
  <c r="F248" i="29"/>
  <c r="E307" i="29"/>
  <c r="F307" i="29"/>
  <c r="E301" i="29"/>
  <c r="E291" i="29"/>
  <c r="F291" i="29"/>
  <c r="F231" i="29"/>
  <c r="E231" i="29"/>
  <c r="F241" i="29"/>
  <c r="E241" i="29"/>
  <c r="F272" i="29"/>
  <c r="E272" i="29"/>
  <c r="E320" i="29"/>
  <c r="F320" i="29"/>
  <c r="F226" i="29"/>
  <c r="E226" i="29"/>
  <c r="F257" i="29"/>
  <c r="E257" i="29"/>
  <c r="E269" i="29"/>
  <c r="F269" i="29"/>
  <c r="E297" i="29"/>
  <c r="F297" i="29"/>
  <c r="E242" i="29"/>
  <c r="F242" i="29"/>
  <c r="E230" i="29"/>
  <c r="F346" i="29" s="1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173" i="11"/>
  <c r="H174" i="11" s="1"/>
  <c r="I173" i="11"/>
  <c r="I174" i="11" s="1"/>
  <c r="F325" i="29"/>
  <c r="F714" i="41"/>
  <c r="F345" i="29"/>
  <c r="E336" i="29"/>
  <c r="E71" i="39"/>
  <c r="E64" i="39"/>
  <c r="E356" i="29"/>
  <c r="E339" i="29"/>
  <c r="E357" i="29"/>
  <c r="E70" i="39"/>
  <c r="E342" i="29"/>
  <c r="E347" i="29"/>
  <c r="E351" i="29"/>
  <c r="M238" i="10"/>
  <c r="N238" i="10" s="1"/>
  <c r="M181" i="10"/>
  <c r="N181" i="10" s="1"/>
  <c r="M205" i="10"/>
  <c r="N205" i="10" s="1"/>
  <c r="M207" i="10"/>
  <c r="N207" i="10" s="1"/>
  <c r="M631" i="10"/>
  <c r="N631" i="10" s="1"/>
  <c r="M635" i="10"/>
  <c r="N635" i="10" s="1"/>
  <c r="M652" i="10"/>
  <c r="N652" i="10" s="1"/>
  <c r="M184" i="10"/>
  <c r="N184" i="10" s="1"/>
  <c r="M246" i="10"/>
  <c r="N246" i="10" s="1"/>
  <c r="M602" i="10"/>
  <c r="N602" i="10" s="1"/>
  <c r="M192" i="10"/>
  <c r="N192" i="10" s="1"/>
  <c r="M359" i="10"/>
  <c r="N359" i="10" s="1"/>
  <c r="M274" i="10"/>
  <c r="N274" i="10" s="1"/>
  <c r="M629" i="10"/>
  <c r="N629" i="10" s="1"/>
  <c r="M240" i="10"/>
  <c r="N240" i="10" s="1"/>
  <c r="M597" i="10"/>
  <c r="N597" i="10" s="1"/>
  <c r="M499" i="10"/>
  <c r="N499" i="10" s="1"/>
  <c r="M346" i="10"/>
  <c r="N346" i="10" s="1"/>
  <c r="M300" i="10"/>
  <c r="N300" i="10" s="1"/>
  <c r="M572" i="10"/>
  <c r="N572" i="10" s="1"/>
  <c r="M485" i="10"/>
  <c r="N485" i="10" s="1"/>
  <c r="M465" i="10"/>
  <c r="N465" i="10" s="1"/>
  <c r="M344" i="10"/>
  <c r="N344" i="10" s="1"/>
  <c r="M604" i="10"/>
  <c r="N604" i="10" s="1"/>
  <c r="M614" i="10"/>
  <c r="N614" i="10" s="1"/>
  <c r="M416" i="10"/>
  <c r="N416" i="10" s="1"/>
  <c r="M165" i="10"/>
  <c r="N165" i="10" s="1"/>
  <c r="M337" i="10"/>
  <c r="N337" i="10" s="1"/>
  <c r="M422" i="10"/>
  <c r="N422" i="10" s="1"/>
  <c r="M472" i="10"/>
  <c r="N472" i="10" s="1"/>
  <c r="M285" i="10"/>
  <c r="N285" i="10" s="1"/>
  <c r="M169" i="10"/>
  <c r="N169" i="10" s="1"/>
  <c r="M242" i="10"/>
  <c r="N242" i="10" s="1"/>
  <c r="M201" i="10"/>
  <c r="N201" i="10" s="1"/>
  <c r="M478" i="10"/>
  <c r="N478" i="10" s="1"/>
  <c r="M568" i="10"/>
  <c r="N568" i="10" s="1"/>
  <c r="M341" i="10"/>
  <c r="N341" i="10" s="1"/>
  <c r="M428" i="10"/>
  <c r="N428" i="10" s="1"/>
  <c r="M362" i="10"/>
  <c r="N362" i="10" s="1"/>
  <c r="M558" i="10"/>
  <c r="N558" i="10" s="1"/>
  <c r="M128" i="10"/>
  <c r="N128" i="10" s="1"/>
  <c r="M638" i="10"/>
  <c r="N638" i="10" s="1"/>
  <c r="M159" i="10"/>
  <c r="N159" i="10" s="1"/>
  <c r="M330" i="10"/>
  <c r="N330" i="10" s="1"/>
  <c r="M162" i="10"/>
  <c r="N162" i="10" s="1"/>
  <c r="M155" i="10"/>
  <c r="N155" i="10" s="1"/>
  <c r="M430" i="10"/>
  <c r="N430" i="10" s="1"/>
  <c r="M482" i="10"/>
  <c r="N482" i="10" s="1"/>
  <c r="M335" i="10"/>
  <c r="N335" i="10" s="1"/>
  <c r="M534" i="10"/>
  <c r="N534" i="10" s="1"/>
  <c r="M618" i="10"/>
  <c r="N618" i="10" s="1"/>
  <c r="M545" i="10"/>
  <c r="N545" i="10" s="1"/>
  <c r="M600" i="10"/>
  <c r="N600" i="10" s="1"/>
  <c r="M375" i="10"/>
  <c r="N375" i="10" s="1"/>
  <c r="M373" i="10"/>
  <c r="N373" i="10" s="1"/>
  <c r="M1470" i="10"/>
  <c r="N1470" i="10" s="1"/>
  <c r="M382" i="10"/>
  <c r="N382" i="10" s="1"/>
  <c r="M167" i="10"/>
  <c r="N167" i="10" s="1"/>
  <c r="M289" i="10"/>
  <c r="N289" i="10" s="1"/>
  <c r="M298" i="10"/>
  <c r="N298" i="10" s="1"/>
  <c r="M588" i="10"/>
  <c r="N588" i="10" s="1"/>
  <c r="M554" i="10"/>
  <c r="N554" i="10" s="1"/>
  <c r="M527" i="10"/>
  <c r="N527" i="10" s="1"/>
  <c r="M473" i="10"/>
  <c r="N473" i="10" s="1"/>
  <c r="M393" i="10"/>
  <c r="N393" i="10" s="1"/>
  <c r="M389" i="10"/>
  <c r="N389" i="10" s="1"/>
  <c r="M400" i="10"/>
  <c r="N400" i="10" s="1"/>
  <c r="M255" i="10"/>
  <c r="N255" i="10" s="1"/>
  <c r="M480" i="10"/>
  <c r="N480" i="10" s="1"/>
  <c r="M272" i="10"/>
  <c r="N272" i="10" s="1"/>
  <c r="M524" i="10"/>
  <c r="N524" i="10" s="1"/>
  <c r="M36" i="10"/>
  <c r="N36" i="10" s="1"/>
  <c r="M243" i="10"/>
  <c r="N243" i="10" s="1"/>
  <c r="M374" i="10"/>
  <c r="N374" i="10" s="1"/>
  <c r="M336" i="10"/>
  <c r="N336" i="10" s="1"/>
  <c r="M411" i="10"/>
  <c r="N411" i="10" s="1"/>
  <c r="M148" i="10"/>
  <c r="N148" i="10" s="1"/>
  <c r="M350" i="10"/>
  <c r="N350" i="10" s="1"/>
  <c r="M442" i="10"/>
  <c r="N442" i="10" s="1"/>
  <c r="M177" i="10"/>
  <c r="N177" i="10" s="1"/>
  <c r="M254" i="10"/>
  <c r="N254" i="10" s="1"/>
  <c r="M202" i="10"/>
  <c r="N202" i="10" s="1"/>
  <c r="M168" i="10"/>
  <c r="N168" i="10" s="1"/>
  <c r="M282" i="10"/>
  <c r="N282" i="10" s="1"/>
  <c r="M515" i="10"/>
  <c r="N515" i="10" s="1"/>
  <c r="M529" i="10"/>
  <c r="N529" i="10" s="1"/>
  <c r="M487" i="10"/>
  <c r="N487" i="10" s="1"/>
  <c r="M603" i="10"/>
  <c r="N603" i="10" s="1"/>
  <c r="M245" i="10"/>
  <c r="N245" i="10" s="1"/>
  <c r="M358" i="10"/>
  <c r="N358" i="10" s="1"/>
  <c r="M594" i="10"/>
  <c r="N594" i="10" s="1"/>
  <c r="M262" i="10"/>
  <c r="N262" i="10" s="1"/>
  <c r="M273" i="10"/>
  <c r="N273" i="10" s="1"/>
  <c r="M316" i="10"/>
  <c r="N316" i="10" s="1"/>
  <c r="M178" i="10"/>
  <c r="N178" i="10" s="1"/>
  <c r="M552" i="10"/>
  <c r="N552" i="10" s="1"/>
  <c r="M261" i="10"/>
  <c r="N261" i="10" s="1"/>
  <c r="M251" i="10"/>
  <c r="N251" i="10" s="1"/>
  <c r="M630" i="10"/>
  <c r="N630" i="10" s="1"/>
  <c r="M317" i="10"/>
  <c r="N317" i="10" s="1"/>
  <c r="M438" i="10"/>
  <c r="N438" i="10" s="1"/>
  <c r="M355" i="10"/>
  <c r="N355" i="10" s="1"/>
  <c r="M377" i="10"/>
  <c r="N377" i="10" s="1"/>
  <c r="M35" i="10"/>
  <c r="N35" i="10" s="1"/>
  <c r="M127" i="10"/>
  <c r="N127" i="10" s="1"/>
  <c r="M271" i="10"/>
  <c r="N271" i="10" s="1"/>
  <c r="M498" i="10"/>
  <c r="N498" i="10" s="1"/>
  <c r="M423" i="10"/>
  <c r="N423" i="10" s="1"/>
  <c r="M512" i="10"/>
  <c r="N512" i="10" s="1"/>
  <c r="M530" i="10"/>
  <c r="N530" i="10" s="1"/>
  <c r="M363" i="10"/>
  <c r="N363" i="10" s="1"/>
  <c r="M538" i="10"/>
  <c r="N538" i="10" s="1"/>
  <c r="M257" i="10"/>
  <c r="N257" i="10" s="1"/>
  <c r="M399" i="10"/>
  <c r="N399" i="10" s="1"/>
  <c r="M281" i="10"/>
  <c r="N281" i="10" s="1"/>
  <c r="M195" i="10"/>
  <c r="N195" i="10" s="1"/>
  <c r="M379" i="10"/>
  <c r="N379" i="10" s="1"/>
  <c r="M504" i="10"/>
  <c r="N504" i="10" s="1"/>
  <c r="M386" i="10"/>
  <c r="N386" i="10" s="1"/>
  <c r="M287" i="10"/>
  <c r="N287" i="10" s="1"/>
  <c r="M34" i="10"/>
  <c r="N34" i="10" s="1"/>
  <c r="M533" i="10"/>
  <c r="N533" i="10" s="1"/>
  <c r="M432" i="10"/>
  <c r="N432" i="10" s="1"/>
  <c r="M561" i="10"/>
  <c r="N561" i="10" s="1"/>
  <c r="M475" i="10"/>
  <c r="N475" i="10" s="1"/>
  <c r="M471" i="10"/>
  <c r="N471" i="10" s="1"/>
  <c r="M457" i="10"/>
  <c r="N457" i="10" s="1"/>
  <c r="M396" i="10"/>
  <c r="N396" i="10" s="1"/>
  <c r="M578" i="10"/>
  <c r="N578" i="10" s="1"/>
  <c r="M302" i="10"/>
  <c r="N302" i="10" s="1"/>
  <c r="M467" i="10"/>
  <c r="N467" i="10" s="1"/>
  <c r="M158" i="10"/>
  <c r="N158" i="10" s="1"/>
  <c r="M304" i="10"/>
  <c r="N304" i="10" s="1"/>
  <c r="M640" i="10"/>
  <c r="N640" i="10" s="1"/>
  <c r="M126" i="10"/>
  <c r="N126" i="10" s="1"/>
  <c r="M313" i="10"/>
  <c r="N313" i="10" s="1"/>
  <c r="M161" i="10"/>
  <c r="N161" i="10" s="1"/>
  <c r="M370" i="10"/>
  <c r="N370" i="10" s="1"/>
  <c r="M557" i="10"/>
  <c r="N557" i="10" s="1"/>
  <c r="M502" i="10"/>
  <c r="N502" i="10" s="1"/>
  <c r="M615" i="10"/>
  <c r="N615" i="10" s="1"/>
  <c r="M528" i="10"/>
  <c r="N528" i="10" s="1"/>
  <c r="M437" i="10"/>
  <c r="N437" i="10" s="1"/>
  <c r="M414" i="10"/>
  <c r="N414" i="10" s="1"/>
  <c r="M354" i="10"/>
  <c r="N354" i="10" s="1"/>
  <c r="M425" i="10"/>
  <c r="N425" i="10" s="1"/>
  <c r="M404" i="10"/>
  <c r="N404" i="10" s="1"/>
  <c r="M447" i="10"/>
  <c r="N447" i="10" s="1"/>
  <c r="M619" i="10"/>
  <c r="N619" i="10" s="1"/>
  <c r="M200" i="10"/>
  <c r="N200" i="10" s="1"/>
  <c r="M581" i="10"/>
  <c r="N581" i="10" s="1"/>
  <c r="M419" i="10"/>
  <c r="N419" i="10" s="1"/>
  <c r="M546" i="10"/>
  <c r="N546" i="10" s="1"/>
  <c r="M310" i="10"/>
  <c r="N310" i="10" s="1"/>
  <c r="M540" i="10"/>
  <c r="N540" i="10" s="1"/>
  <c r="M244" i="10"/>
  <c r="N244" i="10" s="1"/>
  <c r="M460" i="10"/>
  <c r="N460" i="10" s="1"/>
  <c r="M408" i="10"/>
  <c r="N408" i="10" s="1"/>
  <c r="M343" i="10"/>
  <c r="N343" i="10" s="1"/>
  <c r="M449" i="10"/>
  <c r="N449" i="10" s="1"/>
  <c r="M150" i="10"/>
  <c r="N150" i="10" s="1"/>
  <c r="M573" i="10"/>
  <c r="N573" i="10" s="1"/>
  <c r="M564" i="10"/>
  <c r="N564" i="10" s="1"/>
  <c r="M266" i="10"/>
  <c r="N266" i="10" s="1"/>
  <c r="M625" i="10"/>
  <c r="N625" i="10" s="1"/>
  <c r="M315" i="10"/>
  <c r="N315" i="10" s="1"/>
  <c r="M555" i="10"/>
  <c r="N555" i="10" s="1"/>
  <c r="M390" i="10"/>
  <c r="N390" i="10" s="1"/>
  <c r="M532" i="10"/>
  <c r="N532" i="10" s="1"/>
  <c r="M311" i="10"/>
  <c r="N311" i="10" s="1"/>
  <c r="M388" i="10"/>
  <c r="N388" i="10" s="1"/>
  <c r="M434" i="10"/>
  <c r="N434" i="10" s="1"/>
  <c r="M579" i="10"/>
  <c r="N579" i="10" s="1"/>
  <c r="M496" i="10"/>
  <c r="N496" i="10" s="1"/>
  <c r="M324" i="10"/>
  <c r="N324" i="10" s="1"/>
  <c r="M420" i="10"/>
  <c r="N420" i="10" s="1"/>
  <c r="M526" i="10"/>
  <c r="N526" i="10" s="1"/>
  <c r="M409" i="10"/>
  <c r="N409" i="10" s="1"/>
  <c r="M154" i="10"/>
  <c r="N154" i="10" s="1"/>
  <c r="M204" i="10"/>
  <c r="N204" i="10" s="1"/>
  <c r="M171" i="10"/>
  <c r="N171" i="10" s="1"/>
  <c r="M501" i="10"/>
  <c r="N501" i="10" s="1"/>
  <c r="M352" i="10"/>
  <c r="N352" i="10" s="1"/>
  <c r="M492" i="10"/>
  <c r="N492" i="10" s="1"/>
  <c r="M413" i="10"/>
  <c r="N413" i="10" s="1"/>
  <c r="M301" i="10"/>
  <c r="N301" i="10" s="1"/>
  <c r="M598" i="10"/>
  <c r="N598" i="10" s="1"/>
  <c r="M476" i="10"/>
  <c r="N476" i="10" s="1"/>
  <c r="M191" i="10"/>
  <c r="N191" i="10" s="1"/>
  <c r="M495" i="10"/>
  <c r="N495" i="10" s="1"/>
  <c r="M237" i="10"/>
  <c r="N237" i="10" s="1"/>
  <c r="M351" i="10"/>
  <c r="N351" i="10" s="1"/>
  <c r="M479" i="10"/>
  <c r="N479" i="10" s="1"/>
  <c r="M484" i="10"/>
  <c r="N484" i="10" s="1"/>
  <c r="M587" i="10"/>
  <c r="N587" i="10" s="1"/>
  <c r="M353" i="10"/>
  <c r="N353" i="10" s="1"/>
  <c r="M329" i="10"/>
  <c r="N329" i="10" s="1"/>
  <c r="M560" i="10"/>
  <c r="N560" i="10" s="1"/>
  <c r="M508" i="10"/>
  <c r="N508" i="10" s="1"/>
  <c r="M160" i="10"/>
  <c r="N160" i="10" s="1"/>
  <c r="M550" i="10"/>
  <c r="N550" i="10" s="1"/>
  <c r="M435" i="10"/>
  <c r="N435" i="10" s="1"/>
  <c r="M567" i="10"/>
  <c r="N567" i="10" s="1"/>
  <c r="M517" i="10"/>
  <c r="N517" i="10" s="1"/>
  <c r="M268" i="10"/>
  <c r="N268" i="10" s="1"/>
  <c r="M397" i="10"/>
  <c r="N397" i="10" s="1"/>
  <c r="M453" i="10"/>
  <c r="N453" i="10" s="1"/>
  <c r="M470" i="10"/>
  <c r="N470" i="10" s="1"/>
  <c r="M176" i="10"/>
  <c r="N176" i="10" s="1"/>
  <c r="M626" i="10"/>
  <c r="N626" i="10" s="1"/>
  <c r="M590" i="10"/>
  <c r="N590" i="10" s="1"/>
  <c r="M295" i="10"/>
  <c r="N295" i="10" s="1"/>
  <c r="M296" i="10"/>
  <c r="N296" i="10" s="1"/>
  <c r="M580" i="10"/>
  <c r="N580" i="10" s="1"/>
  <c r="M345" i="10"/>
  <c r="N345" i="10" s="1"/>
  <c r="M415" i="10"/>
  <c r="N415" i="10" s="1"/>
  <c r="M513" i="10"/>
  <c r="N513" i="10" s="1"/>
  <c r="M291" i="10"/>
  <c r="N291" i="10" s="1"/>
  <c r="M544" i="10"/>
  <c r="N544" i="10" s="1"/>
  <c r="M406" i="10"/>
  <c r="N406" i="10" s="1"/>
  <c r="M280" i="10"/>
  <c r="N280" i="10" s="1"/>
  <c r="M592" i="10"/>
  <c r="N592" i="10" s="1"/>
  <c r="M112" i="10"/>
  <c r="N112" i="10" s="1"/>
  <c r="M417" i="10"/>
  <c r="N417" i="10" s="1"/>
  <c r="M491" i="10"/>
  <c r="N491" i="10" s="1"/>
  <c r="M477" i="10"/>
  <c r="N477" i="10" s="1"/>
  <c r="M347" i="10"/>
  <c r="N347" i="10" s="1"/>
  <c r="M601" i="10"/>
  <c r="N601" i="10" s="1"/>
  <c r="M576" i="10"/>
  <c r="N576" i="10" s="1"/>
  <c r="M378" i="10"/>
  <c r="N378" i="10" s="1"/>
  <c r="M503" i="10"/>
  <c r="N503" i="10" s="1"/>
  <c r="M511" i="10"/>
  <c r="N511" i="10" s="1"/>
  <c r="M418" i="10"/>
  <c r="N418" i="10" s="1"/>
  <c r="M469" i="10"/>
  <c r="N469" i="10" s="1"/>
  <c r="M543" i="10"/>
  <c r="N543" i="10" s="1"/>
  <c r="M622" i="10"/>
  <c r="N622" i="10" s="1"/>
  <c r="M439" i="10"/>
  <c r="N439" i="10" s="1"/>
  <c r="M429" i="10"/>
  <c r="N429" i="10" s="1"/>
  <c r="M405" i="10"/>
  <c r="N405" i="10" s="1"/>
  <c r="M559" i="10"/>
  <c r="N559" i="10" s="1"/>
  <c r="M574" i="10"/>
  <c r="N574" i="10" s="1"/>
  <c r="M454" i="10"/>
  <c r="N454" i="10" s="1"/>
  <c r="M260" i="10"/>
  <c r="N260" i="10" s="1"/>
  <c r="M394" i="10"/>
  <c r="N394" i="10" s="1"/>
  <c r="M339" i="10"/>
  <c r="N339" i="10" s="1"/>
  <c r="M436" i="10"/>
  <c r="N436" i="10" s="1"/>
  <c r="M531" i="10"/>
  <c r="N531" i="10" s="1"/>
  <c r="M577" i="10"/>
  <c r="N577" i="10" s="1"/>
  <c r="M196" i="10"/>
  <c r="N196" i="10" s="1"/>
  <c r="M361" i="10"/>
  <c r="N361" i="10" s="1"/>
  <c r="M151" i="10"/>
  <c r="N151" i="10" s="1"/>
  <c r="M468" i="10"/>
  <c r="N468" i="10" s="1"/>
  <c r="M575" i="10"/>
  <c r="N575" i="10" s="1"/>
  <c r="M293" i="10"/>
  <c r="N293" i="10" s="1"/>
  <c r="M541" i="10"/>
  <c r="N541" i="10" s="1"/>
  <c r="M623" i="10"/>
  <c r="N623" i="10" s="1"/>
  <c r="M252" i="10"/>
  <c r="N252" i="10" s="1"/>
  <c r="M586" i="10"/>
  <c r="N586" i="10" s="1"/>
  <c r="M585" i="10"/>
  <c r="N585" i="10" s="1"/>
  <c r="M401" i="10"/>
  <c r="N401" i="10" s="1"/>
  <c r="M318" i="10"/>
  <c r="N318" i="10" s="1"/>
  <c r="M303" i="10"/>
  <c r="N303" i="10" s="1"/>
  <c r="M464" i="10"/>
  <c r="N464" i="10" s="1"/>
  <c r="M444" i="10"/>
  <c r="N444" i="10" s="1"/>
  <c r="M392" i="10"/>
  <c r="N392" i="10" s="1"/>
  <c r="M548" i="10"/>
  <c r="N548" i="10" s="1"/>
  <c r="M455" i="10"/>
  <c r="N455" i="10" s="1"/>
  <c r="M445" i="10"/>
  <c r="N445" i="10" s="1"/>
  <c r="M509" i="10"/>
  <c r="N509" i="10" s="1"/>
  <c r="M551" i="10"/>
  <c r="N551" i="10" s="1"/>
  <c r="M584" i="10"/>
  <c r="N584" i="10" s="1"/>
  <c r="M459" i="10"/>
  <c r="N459" i="10" s="1"/>
  <c r="M448" i="10"/>
  <c r="N448" i="10" s="1"/>
  <c r="M270" i="10"/>
  <c r="N270" i="10" s="1"/>
  <c r="M595" i="10"/>
  <c r="N595" i="10" s="1"/>
  <c r="M596" i="10"/>
  <c r="N596" i="10" s="1"/>
  <c r="M312" i="10"/>
  <c r="N312" i="10" s="1"/>
  <c r="M624" i="10"/>
  <c r="N624" i="10" s="1"/>
  <c r="M10" i="10"/>
  <c r="M334" i="10"/>
  <c r="N334" i="10" s="1"/>
  <c r="M613" i="10"/>
  <c r="N613" i="10" s="1"/>
  <c r="M267" i="10"/>
  <c r="N267" i="10" s="1"/>
  <c r="M402" i="10"/>
  <c r="N402" i="10" s="1"/>
  <c r="M338" i="10"/>
  <c r="N338" i="10" s="1"/>
  <c r="M156" i="10"/>
  <c r="N156" i="10" s="1"/>
  <c r="M466" i="10"/>
  <c r="N466" i="10" s="1"/>
  <c r="M309" i="10"/>
  <c r="N309" i="10" s="1"/>
  <c r="M523" i="10"/>
  <c r="N523" i="10" s="1"/>
  <c r="M149" i="10"/>
  <c r="N149" i="10" s="1"/>
  <c r="M547" i="10"/>
  <c r="N547" i="10" s="1"/>
  <c r="M611" i="10"/>
  <c r="N611" i="10" s="1"/>
  <c r="M433" i="10"/>
  <c r="N433" i="10" s="1"/>
  <c r="M356" i="10"/>
  <c r="N356" i="10" s="1"/>
  <c r="M424" i="10"/>
  <c r="N424" i="10" s="1"/>
  <c r="M17" i="10"/>
  <c r="N17" i="10" s="1"/>
  <c r="M349" i="10"/>
  <c r="N349" i="10" s="1"/>
  <c r="M348" i="10"/>
  <c r="N348" i="10" s="1"/>
  <c r="M481" i="10"/>
  <c r="N481" i="10" s="1"/>
  <c r="M451" i="10"/>
  <c r="N451" i="10" s="1"/>
  <c r="M376" i="10"/>
  <c r="N376" i="10" s="1"/>
  <c r="M443" i="10"/>
  <c r="N443" i="10" s="1"/>
  <c r="M279" i="10"/>
  <c r="N279" i="10" s="1"/>
  <c r="M403" i="10"/>
  <c r="N403" i="10" s="1"/>
  <c r="M456" i="10"/>
  <c r="N456" i="10" s="1"/>
  <c r="M326" i="10"/>
  <c r="N326" i="10" s="1"/>
  <c r="M535" i="10"/>
  <c r="N535" i="10" s="1"/>
  <c r="M319" i="10"/>
  <c r="N319" i="10" s="1"/>
  <c r="M521" i="10"/>
  <c r="N521" i="10" s="1"/>
  <c r="M395" i="10"/>
  <c r="N395" i="10" s="1"/>
  <c r="M297" i="10"/>
  <c r="N297" i="10" s="1"/>
  <c r="M327" i="10"/>
  <c r="N327" i="10" s="1"/>
  <c r="M591" i="10"/>
  <c r="N591" i="10" s="1"/>
  <c r="M620" i="10"/>
  <c r="N620" i="10" s="1"/>
  <c r="M173" i="10"/>
  <c r="N173" i="10" s="1"/>
  <c r="M157" i="10"/>
  <c r="N157" i="10" s="1"/>
  <c r="M570" i="10"/>
  <c r="N570" i="10" s="1"/>
  <c r="M320" i="10"/>
  <c r="N320" i="10" s="1"/>
  <c r="M427" i="10"/>
  <c r="N427" i="10" s="1"/>
  <c r="M441" i="10"/>
  <c r="N441" i="10" s="1"/>
  <c r="M431" i="10"/>
  <c r="N431" i="10" s="1"/>
  <c r="M32" i="10"/>
  <c r="N32" i="10" s="1"/>
  <c r="M505" i="10"/>
  <c r="N505" i="10" s="1"/>
  <c r="M366" i="10"/>
  <c r="N366" i="10" s="1"/>
  <c r="M612" i="10"/>
  <c r="N612" i="10" s="1"/>
  <c r="M421" i="10"/>
  <c r="N421" i="10" s="1"/>
  <c r="M367" i="10"/>
  <c r="N367" i="10" s="1"/>
  <c r="M299" i="10"/>
  <c r="N299" i="10" s="1"/>
  <c r="M490" i="10"/>
  <c r="N490" i="10" s="1"/>
  <c r="M340" i="10"/>
  <c r="N340" i="10" s="1"/>
  <c r="M497" i="10"/>
  <c r="N497" i="10" s="1"/>
  <c r="M488" i="10"/>
  <c r="N488" i="10" s="1"/>
  <c r="M514" i="10"/>
  <c r="N514" i="10" s="1"/>
  <c r="M286" i="10"/>
  <c r="N286" i="10" s="1"/>
  <c r="M599" i="10"/>
  <c r="N599" i="10" s="1"/>
  <c r="M153" i="10"/>
  <c r="N153" i="10" s="1"/>
  <c r="M163" i="10"/>
  <c r="N163" i="10" s="1"/>
  <c r="M357" i="10"/>
  <c r="N357" i="10" s="1"/>
  <c r="M371" i="10"/>
  <c r="N371" i="10" s="1"/>
  <c r="M325" i="10"/>
  <c r="N325" i="10" s="1"/>
  <c r="M609" i="10"/>
  <c r="N609" i="10" s="1"/>
  <c r="M290" i="10"/>
  <c r="N290" i="10" s="1"/>
  <c r="M636" i="10"/>
  <c r="N636" i="10" s="1"/>
  <c r="M542" i="10"/>
  <c r="N542" i="10" s="1"/>
  <c r="M440" i="10"/>
  <c r="N440" i="10" s="1"/>
  <c r="M637" i="10"/>
  <c r="N637" i="10" s="1"/>
  <c r="M563" i="10"/>
  <c r="N563" i="10" s="1"/>
  <c r="M463" i="10"/>
  <c r="N463" i="10" s="1"/>
  <c r="M164" i="10"/>
  <c r="N164" i="10" s="1"/>
  <c r="M381" i="10"/>
  <c r="N381" i="10" s="1"/>
  <c r="M398" i="10"/>
  <c r="N398" i="10" s="1"/>
  <c r="M516" i="10"/>
  <c r="N516" i="10" s="1"/>
  <c r="M342" i="10"/>
  <c r="N342" i="10" s="1"/>
  <c r="M292" i="10"/>
  <c r="N292" i="10" s="1"/>
  <c r="M307" i="10"/>
  <c r="N307" i="10" s="1"/>
  <c r="M426" i="10"/>
  <c r="N426" i="10" s="1"/>
  <c r="M269" i="10"/>
  <c r="N269" i="10" s="1"/>
  <c r="M152" i="10"/>
  <c r="N152" i="10" s="1"/>
  <c r="M556" i="10"/>
  <c r="N556" i="10" s="1"/>
  <c r="M461" i="10"/>
  <c r="N461" i="10" s="1"/>
  <c r="M520" i="10"/>
  <c r="N520" i="10" s="1"/>
  <c r="M384" i="10"/>
  <c r="N384" i="10" s="1"/>
  <c r="M446" i="10"/>
  <c r="N446" i="10" s="1"/>
  <c r="M305" i="10"/>
  <c r="N305" i="10" s="1"/>
  <c r="M284" i="10"/>
  <c r="N284" i="10" s="1"/>
  <c r="M288" i="10"/>
  <c r="N288" i="10" s="1"/>
  <c r="M175" i="10"/>
  <c r="N175" i="10" s="1"/>
  <c r="M333" i="10"/>
  <c r="N333" i="10" s="1"/>
  <c r="M519" i="10"/>
  <c r="N519" i="10" s="1"/>
  <c r="M571" i="10"/>
  <c r="N571" i="10" s="1"/>
  <c r="M562" i="10"/>
  <c r="N562" i="10" s="1"/>
  <c r="M610" i="10"/>
  <c r="N610" i="10" s="1"/>
  <c r="M537" i="10"/>
  <c r="N537" i="10" s="1"/>
  <c r="M474" i="10"/>
  <c r="N474" i="10" s="1"/>
  <c r="M583" i="10"/>
  <c r="N583" i="10" s="1"/>
  <c r="M525" i="10"/>
  <c r="N525" i="10" s="1"/>
  <c r="M380" i="10"/>
  <c r="N380" i="10" s="1"/>
  <c r="M308" i="10"/>
  <c r="N308" i="10" s="1"/>
  <c r="M412" i="10"/>
  <c r="N412" i="10" s="1"/>
  <c r="M328" i="10"/>
  <c r="N328" i="10" s="1"/>
  <c r="M331" i="10"/>
  <c r="N331" i="10" s="1"/>
  <c r="M536" i="10"/>
  <c r="N536" i="10" s="1"/>
  <c r="M539" i="10"/>
  <c r="N539" i="10" s="1"/>
  <c r="M170" i="10"/>
  <c r="N170" i="10" s="1"/>
  <c r="M605" i="10"/>
  <c r="N605" i="10" s="1"/>
  <c r="M510" i="10"/>
  <c r="N510" i="10" s="1"/>
  <c r="M483" i="10"/>
  <c r="N483" i="10" s="1"/>
  <c r="M452" i="10"/>
  <c r="N452" i="10" s="1"/>
  <c r="M259" i="10"/>
  <c r="N259" i="10" s="1"/>
  <c r="M500" i="10"/>
  <c r="N500" i="10" s="1"/>
  <c r="M639" i="10"/>
  <c r="N639" i="10" s="1"/>
  <c r="M494" i="10"/>
  <c r="N494" i="10" s="1"/>
  <c r="M33" i="10"/>
  <c r="N33" i="10" s="1"/>
  <c r="M365" i="10"/>
  <c r="N365" i="10" s="1"/>
  <c r="M391" i="10"/>
  <c r="N391" i="10" s="1"/>
  <c r="M621" i="10"/>
  <c r="N621" i="10" s="1"/>
  <c r="M486" i="10"/>
  <c r="N486" i="10" s="1"/>
  <c r="M256" i="10"/>
  <c r="N256" i="10" s="1"/>
  <c r="M628" i="10"/>
  <c r="N628" i="10" s="1"/>
  <c r="M258" i="10"/>
  <c r="N258" i="10" s="1"/>
  <c r="M332" i="10"/>
  <c r="N332" i="10" s="1"/>
  <c r="M589" i="10"/>
  <c r="N589" i="10" s="1"/>
  <c r="M172" i="10"/>
  <c r="N172" i="10" s="1"/>
  <c r="M364" i="10"/>
  <c r="N364" i="10" s="1"/>
  <c r="M462" i="10"/>
  <c r="N462" i="10" s="1"/>
  <c r="M506" i="10"/>
  <c r="N506" i="10" s="1"/>
  <c r="M507" i="10"/>
  <c r="N507" i="10" s="1"/>
  <c r="M489" i="10"/>
  <c r="N489" i="10" s="1"/>
  <c r="M174" i="10"/>
  <c r="N174" i="10" s="1"/>
  <c r="M569" i="10"/>
  <c r="N569" i="10" s="1"/>
  <c r="M627" i="10"/>
  <c r="N627" i="10" s="1"/>
  <c r="M383" i="10"/>
  <c r="N383" i="10" s="1"/>
  <c r="M37" i="10"/>
  <c r="N37" i="10" s="1"/>
  <c r="M549" i="10"/>
  <c r="N549" i="10" s="1"/>
  <c r="M518" i="10"/>
  <c r="N518" i="10" s="1"/>
  <c r="M407" i="10"/>
  <c r="N407" i="10" s="1"/>
  <c r="M522" i="10"/>
  <c r="N522" i="10" s="1"/>
  <c r="M458" i="10"/>
  <c r="N458" i="10" s="1"/>
  <c r="M385" i="10"/>
  <c r="N385" i="10" s="1"/>
  <c r="M360" i="10"/>
  <c r="N360" i="10" s="1"/>
  <c r="M450" i="10"/>
  <c r="N450" i="10" s="1"/>
  <c r="M190" i="10"/>
  <c r="N190" i="10" s="1"/>
  <c r="M321" i="10"/>
  <c r="N321" i="10" s="1"/>
  <c r="M606" i="10"/>
  <c r="N606" i="10" s="1"/>
  <c r="M372" i="10"/>
  <c r="N372" i="10" s="1"/>
  <c r="M314" i="10"/>
  <c r="N314" i="10" s="1"/>
  <c r="M387" i="10"/>
  <c r="N387" i="10" s="1"/>
  <c r="M166" i="10"/>
  <c r="N166" i="10" s="1"/>
  <c r="M493" i="10"/>
  <c r="N493" i="10" s="1"/>
  <c r="M203" i="10"/>
  <c r="N203" i="10" s="1"/>
  <c r="M634" i="10"/>
  <c r="N634" i="10" s="1"/>
  <c r="M654" i="10"/>
  <c r="N654" i="10" s="1"/>
  <c r="M593" i="10"/>
  <c r="N593" i="10" s="1"/>
  <c r="M553" i="10"/>
  <c r="N553" i="10" s="1"/>
  <c r="M653" i="10"/>
  <c r="N653" i="10" s="1"/>
  <c r="M663" i="10"/>
  <c r="N663" i="10" s="1"/>
  <c r="M197" i="10"/>
  <c r="N197" i="10" s="1"/>
  <c r="M650" i="10"/>
  <c r="N650" i="10" s="1"/>
  <c r="M641" i="10"/>
  <c r="N641" i="10" s="1"/>
  <c r="M651" i="10"/>
  <c r="N651" i="10" s="1"/>
  <c r="M632" i="10"/>
  <c r="N632" i="10" s="1"/>
  <c r="M633" i="10"/>
  <c r="N633" i="10" s="1"/>
  <c r="M642" i="10"/>
  <c r="N642" i="10" s="1"/>
  <c r="E332" i="29"/>
  <c r="E344" i="29"/>
  <c r="E359" i="29"/>
  <c r="F359" i="29"/>
  <c r="E358" i="29"/>
  <c r="E364" i="29"/>
  <c r="F354" i="29"/>
  <c r="E354" i="29"/>
  <c r="E360" i="29"/>
  <c r="E326" i="29"/>
  <c r="F326" i="29" s="1"/>
  <c r="E353" i="29"/>
  <c r="E350" i="29"/>
  <c r="E341" i="29"/>
  <c r="E327" i="29"/>
  <c r="E338" i="29"/>
  <c r="E335" i="29"/>
  <c r="E355" i="29"/>
  <c r="E340" i="29"/>
  <c r="E329" i="29"/>
  <c r="F355" i="29" s="1"/>
  <c r="E62" i="39"/>
  <c r="E352" i="29"/>
  <c r="E9" i="54"/>
  <c r="L9" i="54" s="1"/>
  <c r="M9" i="54" s="1"/>
  <c r="I10" i="54"/>
  <c r="H10" i="54"/>
  <c r="C11" i="54"/>
  <c r="D11" i="54" s="1"/>
  <c r="F353" i="29" l="1"/>
  <c r="F330" i="29"/>
  <c r="F356" i="29"/>
  <c r="F328" i="29"/>
  <c r="F315" i="29"/>
  <c r="F324" i="29"/>
  <c r="F327" i="29"/>
  <c r="F314" i="29"/>
  <c r="F296" i="29"/>
  <c r="F360" i="29"/>
  <c r="F230" i="29"/>
  <c r="F343" i="29"/>
  <c r="F361" i="29"/>
  <c r="O11" i="54"/>
  <c r="A12" i="54"/>
  <c r="F65" i="39"/>
  <c r="F62" i="39"/>
  <c r="F36" i="39"/>
  <c r="F358" i="29"/>
  <c r="F342" i="29"/>
  <c r="F336" i="29"/>
  <c r="F333" i="29"/>
  <c r="F352" i="29"/>
  <c r="F357" i="29"/>
  <c r="F303" i="29"/>
  <c r="F225" i="29"/>
  <c r="F234" i="29"/>
  <c r="F301" i="29"/>
  <c r="F229" i="29"/>
  <c r="F304" i="29"/>
  <c r="F351" i="29"/>
  <c r="F350" i="29"/>
  <c r="F337" i="29"/>
  <c r="F341" i="29"/>
  <c r="F340" i="29"/>
  <c r="F339" i="29"/>
  <c r="F59" i="39"/>
  <c r="F347" i="29"/>
  <c r="F233" i="29"/>
  <c r="F312" i="29"/>
  <c r="H175" i="11"/>
  <c r="I175" i="11"/>
  <c r="F364" i="29"/>
  <c r="F69" i="39"/>
  <c r="F72" i="39"/>
  <c r="F367" i="29"/>
  <c r="J170" i="11"/>
  <c r="K170" i="11" s="1"/>
  <c r="K173" i="11" s="1"/>
  <c r="K174" i="11" s="1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C12" i="54"/>
  <c r="D12" i="54" l="1"/>
  <c r="E12" i="54" s="1"/>
  <c r="O12" i="54"/>
  <c r="A13" i="54"/>
  <c r="C16" i="29"/>
  <c r="D16" i="29" s="1"/>
  <c r="I16" i="29" s="1"/>
  <c r="F17" i="39"/>
  <c r="F16" i="29"/>
  <c r="C16" i="39"/>
  <c r="D16" i="39" s="1"/>
  <c r="J16" i="39" s="1"/>
  <c r="C17" i="39"/>
  <c r="G17" i="39" s="1"/>
  <c r="F16" i="39"/>
  <c r="C17" i="29"/>
  <c r="F18" i="29"/>
  <c r="F17" i="29"/>
  <c r="C18" i="29"/>
  <c r="J173" i="11"/>
  <c r="J174" i="11" s="1"/>
  <c r="K175" i="11"/>
  <c r="B176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J16" i="29" l="1"/>
  <c r="A14" i="54"/>
  <c r="O13" i="54"/>
  <c r="G16" i="29"/>
  <c r="H16" i="29" s="1"/>
  <c r="B16" i="29"/>
  <c r="E16" i="29" s="1"/>
  <c r="G16" i="39"/>
  <c r="I16" i="39" s="1"/>
  <c r="B16" i="39"/>
  <c r="E16" i="39" s="1"/>
  <c r="H16" i="39"/>
  <c r="D17" i="39"/>
  <c r="J17" i="39" s="1"/>
  <c r="B17" i="39"/>
  <c r="E17" i="39" s="1"/>
  <c r="H33" i="39"/>
  <c r="J33" i="39"/>
  <c r="D10" i="59"/>
  <c r="D11" i="59" s="1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175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F80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F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F780" i="41"/>
  <c r="E1264" i="41"/>
  <c r="E966" i="41"/>
  <c r="E961" i="41"/>
  <c r="E799" i="41"/>
  <c r="F799" i="41"/>
  <c r="E754" i="41"/>
  <c r="F754" i="41"/>
  <c r="E784" i="41"/>
  <c r="F784" i="41"/>
  <c r="E1317" i="41"/>
  <c r="E1099" i="41"/>
  <c r="E1310" i="41"/>
  <c r="E969" i="41"/>
  <c r="E874" i="41"/>
  <c r="E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E794" i="41"/>
  <c r="E718" i="41"/>
  <c r="F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E842" i="41"/>
  <c r="E1252" i="41"/>
  <c r="E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F852" i="41"/>
  <c r="E1063" i="41"/>
  <c r="E1084" i="41"/>
  <c r="E873" i="41"/>
  <c r="E1124" i="41"/>
  <c r="E1193" i="41"/>
  <c r="E978" i="41"/>
  <c r="E833" i="41"/>
  <c r="E778" i="41"/>
  <c r="F778" i="41"/>
  <c r="E1240" i="41"/>
  <c r="E918" i="41"/>
  <c r="E919" i="41"/>
  <c r="E906" i="41"/>
  <c r="E807" i="41"/>
  <c r="F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F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 s="1"/>
  <c r="E801" i="41"/>
  <c r="F801" i="41"/>
  <c r="E867" i="41"/>
  <c r="E848" i="41"/>
  <c r="E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E809" i="41"/>
  <c r="F809" i="41"/>
  <c r="E959" i="41"/>
  <c r="E1176" i="41"/>
  <c r="E957" i="41"/>
  <c r="E781" i="41"/>
  <c r="F781" i="41"/>
  <c r="E1129" i="41"/>
  <c r="E758" i="41"/>
  <c r="F758" i="41"/>
  <c r="E846" i="41"/>
  <c r="E1232" i="41"/>
  <c r="E1258" i="41"/>
  <c r="F771" i="41"/>
  <c r="E771" i="41"/>
  <c r="E1145" i="41"/>
  <c r="E1288" i="41"/>
  <c r="E841" i="41"/>
  <c r="E757" i="41"/>
  <c r="F757" i="41"/>
  <c r="E835" i="41"/>
  <c r="F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E793" i="41"/>
  <c r="E1111" i="41"/>
  <c r="E1106" i="41"/>
  <c r="E893" i="41"/>
  <c r="E1230" i="41"/>
  <c r="E983" i="41"/>
  <c r="E840" i="41"/>
  <c r="E981" i="41"/>
  <c r="E787" i="41"/>
  <c r="F787" i="41"/>
  <c r="E1161" i="41"/>
  <c r="E1149" i="41"/>
  <c r="E790" i="41"/>
  <c r="F790" i="41"/>
  <c r="E1016" i="41"/>
  <c r="E944" i="41"/>
  <c r="E1071" i="41"/>
  <c r="E729" i="41"/>
  <c r="F729" i="41"/>
  <c r="E864" i="41"/>
  <c r="E1184" i="41"/>
  <c r="E1147" i="41"/>
  <c r="E1156" i="41"/>
  <c r="E1146" i="41"/>
  <c r="E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E850" i="41"/>
  <c r="E995" i="41"/>
  <c r="E1035" i="41"/>
  <c r="E917" i="41"/>
  <c r="E891" i="41"/>
  <c r="E1073" i="41"/>
  <c r="E865" i="41"/>
  <c r="E1293" i="41"/>
  <c r="E911" i="41"/>
  <c r="E847" i="41"/>
  <c r="E1295" i="41"/>
  <c r="E946" i="41"/>
  <c r="E1199" i="41"/>
  <c r="E1316" i="41"/>
  <c r="E1038" i="41"/>
  <c r="E1118" i="41"/>
  <c r="E922" i="41"/>
  <c r="E1234" i="41"/>
  <c r="E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F803" i="41"/>
  <c r="E1075" i="41"/>
  <c r="E1017" i="41"/>
  <c r="E832" i="41"/>
  <c r="E753" i="41"/>
  <c r="F753" i="41"/>
  <c r="E1008" i="41"/>
  <c r="E1127" i="41"/>
  <c r="E968" i="41"/>
  <c r="E1314" i="41"/>
  <c r="E1217" i="41"/>
  <c r="F716" i="41"/>
  <c r="E716" i="41"/>
  <c r="F836" i="41" s="1"/>
  <c r="E949" i="41"/>
  <c r="E913" i="41"/>
  <c r="E1319" i="41"/>
  <c r="E1183" i="41"/>
  <c r="E1205" i="41"/>
  <c r="E1174" i="41"/>
  <c r="E1287" i="41"/>
  <c r="E1105" i="41"/>
  <c r="E1055" i="41"/>
  <c r="E1194" i="41"/>
  <c r="E1222" i="41"/>
  <c r="F813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C14" i="54"/>
  <c r="D13" i="54"/>
  <c r="F843" i="41" l="1"/>
  <c r="F824" i="41"/>
  <c r="F844" i="41"/>
  <c r="F845" i="41"/>
  <c r="F820" i="41"/>
  <c r="F846" i="41"/>
  <c r="F818" i="41"/>
  <c r="F805" i="41"/>
  <c r="F814" i="41"/>
  <c r="F804" i="41"/>
  <c r="F817" i="41"/>
  <c r="F850" i="41"/>
  <c r="F786" i="41"/>
  <c r="F720" i="41"/>
  <c r="K16" i="29"/>
  <c r="F7" i="54"/>
  <c r="G8" i="54"/>
  <c r="J8" i="54" s="1"/>
  <c r="N8" i="54" s="1"/>
  <c r="F833" i="41"/>
  <c r="F851" i="41"/>
  <c r="K35" i="39"/>
  <c r="O14" i="54"/>
  <c r="A15" i="54"/>
  <c r="F855" i="41"/>
  <c r="F854" i="41"/>
  <c r="F858" i="41"/>
  <c r="F832" i="41"/>
  <c r="F826" i="41"/>
  <c r="F823" i="41"/>
  <c r="F848" i="41"/>
  <c r="F857" i="41"/>
  <c r="F842" i="41"/>
  <c r="F719" i="41"/>
  <c r="F791" i="41"/>
  <c r="F847" i="41"/>
  <c r="F856" i="41"/>
  <c r="F793" i="41"/>
  <c r="F794" i="41"/>
  <c r="F724" i="41"/>
  <c r="K16" i="39"/>
  <c r="F841" i="41"/>
  <c r="F827" i="41"/>
  <c r="F831" i="41"/>
  <c r="F840" i="41"/>
  <c r="F830" i="41"/>
  <c r="I17" i="39"/>
  <c r="H17" i="39"/>
  <c r="F829" i="41"/>
  <c r="F837" i="41"/>
  <c r="K33" i="39"/>
  <c r="H28" i="39"/>
  <c r="I28" i="3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G7" i="54" l="1"/>
  <c r="J7" i="54" s="1"/>
  <c r="O15" i="54"/>
  <c r="A16" i="54"/>
  <c r="K17" i="39"/>
  <c r="K28" i="39"/>
  <c r="K24" i="39"/>
  <c r="F12" i="41"/>
  <c r="G24" i="54"/>
  <c r="G29" i="54"/>
  <c r="G9" i="54"/>
  <c r="J9" i="54" s="1"/>
  <c r="N9" i="54" s="1"/>
  <c r="P9" i="54" s="1"/>
  <c r="G10" i="54"/>
  <c r="G11" i="54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7" i="54" l="1"/>
  <c r="P7" i="54" s="1"/>
  <c r="Q7" i="54" s="1"/>
  <c r="S7" i="54" s="1"/>
  <c r="J11" i="54"/>
  <c r="N11" i="54" s="1"/>
  <c r="P11" i="54" s="1"/>
  <c r="J10" i="54"/>
  <c r="N10" i="54" s="1"/>
  <c r="P10" i="54" s="1"/>
  <c r="P8" i="54"/>
  <c r="N13" i="54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Q8" i="54" l="1"/>
  <c r="I13" i="41"/>
  <c r="A18" i="54"/>
  <c r="O17" i="54"/>
  <c r="K13" i="41"/>
  <c r="H13" i="41"/>
  <c r="E13" i="41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A19" i="54" l="1"/>
  <c r="O18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A23" i="54" l="1"/>
  <c r="O22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O23" i="54" l="1"/>
  <c r="A24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A32" i="54" l="1"/>
  <c r="O32" i="54" s="1"/>
  <c r="O31" i="54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Administrator</author>
  </authors>
  <commentList>
    <comment ref="G1457" authorId="0" shapeId="0" xr:uid="{FD991144-3E86-4C28-B5DC-64C8F37393A1}">
      <text>
        <r>
          <rPr>
            <b/>
            <sz val="9"/>
            <color indexed="81"/>
            <rFont val="Tahoma"/>
            <family val="2"/>
          </rPr>
          <t>Administrator:</t>
        </r>
        <r>
          <rPr>
            <sz val="9"/>
            <color indexed="81"/>
            <rFont val="Tahoma"/>
            <family val="2"/>
          </rPr>
          <t xml:space="preserve">
KHS PBPD 2021 -
MAS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CA140A9F-2B7E-47DF-8E09-7B5E72D2D325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<sst xmlns="http://schemas.openxmlformats.org/spreadsheetml/2006/main" count="5030" uniqueCount="1678">
  <si>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</si>
  <si>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</si>
  <si>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</si>
  <si>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</si>
  <si>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</si>
  <si>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</si>
  <si>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</si>
  <si>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</si>
  <si>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</si>
  <si>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</si>
  <si>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</si>
  <si>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Unit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</si>
  <si>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</si>
  <si>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</si>
  <si>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</si>
  <si>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</si>
  <si>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</si>
  <si>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</si>
  <si>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</si>
  <si>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</si>
  <si>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</si>
  <si>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</si>
  <si>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</si>
  <si>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</si>
  <si>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</si>
  <si>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</si>
  <si>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</si>
  <si>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Isolator Tumpu ( Line Post ) 20 KV</t>
  </si>
  <si>
    <t>Pole Band Double Rack 7" atau 7 ½"</t>
  </si>
  <si>
    <t>Tie Wire # 4 / Alluminium bonding wire # 20</t>
  </si>
  <si>
    <t>Isolator Tumpu ( Pin Post ) 20 KV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</si>
  <si>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</si>
  <si>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</si>
  <si>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</si>
  <si>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</si>
  <si>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</si>
  <si>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</si>
  <si>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</si>
  <si>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</si>
  <si>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</si>
  <si>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</si>
  <si>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</si>
  <si>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</si>
  <si>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</si>
  <si>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</si>
  <si>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</si>
  <si>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</si>
  <si>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</si>
  <si>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</si>
  <si>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</si>
  <si>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</si>
  <si>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</si>
  <si>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</si>
  <si>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</si>
  <si>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</si>
  <si>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</si>
  <si>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</si>
  <si>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</si>
  <si>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</si>
  <si>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</si>
  <si>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</si>
  <si>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</si>
  <si>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</si>
  <si>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</si>
  <si>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</si>
  <si>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NFA2X-T 2 x 70 + N 50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</si>
  <si>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</si>
  <si>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</si>
  <si>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</si>
  <si>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</si>
  <si>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</si>
  <si>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</si>
  <si>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</si>
  <si>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</si>
  <si>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</si>
  <si>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</si>
  <si>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</si>
  <si>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</si>
  <si>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</si>
  <si>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</si>
  <si>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</si>
  <si>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</si>
  <si>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</si>
  <si>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</si>
  <si>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</si>
  <si>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</si>
  <si>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</si>
  <si>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</si>
  <si>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</si>
  <si>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</si>
  <si>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</si>
  <si>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</si>
  <si>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</si>
  <si>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</si>
  <si>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</si>
  <si>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</si>
  <si>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</si>
  <si>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</si>
  <si>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</si>
  <si>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</si>
  <si>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</si>
  <si>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</si>
  <si>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</si>
  <si>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</si>
  <si>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</si>
  <si>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</si>
  <si>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</si>
  <si>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</si>
  <si>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</si>
  <si>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</si>
  <si>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</si>
  <si>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</si>
  <si>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</si>
  <si>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</si>
  <si>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</si>
  <si>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</si>
  <si>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</si>
  <si>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</si>
  <si>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</si>
  <si>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</si>
  <si>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</si>
  <si>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</si>
  <si>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</si>
  <si>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</si>
  <si>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</si>
  <si>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</si>
  <si>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</si>
  <si>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</si>
  <si>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</si>
  <si>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</si>
  <si>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</si>
  <si>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</si>
  <si>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</si>
  <si>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</si>
  <si>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</si>
  <si>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</si>
  <si>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</si>
  <si>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</si>
  <si>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</si>
  <si>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</si>
  <si>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</si>
  <si>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</si>
  <si>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</si>
  <si>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</si>
  <si>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</si>
  <si>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</si>
  <si>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</si>
  <si>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</si>
  <si>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</si>
  <si>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</si>
  <si>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</si>
  <si>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</si>
  <si>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</si>
  <si>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</si>
  <si>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</si>
  <si>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</si>
  <si>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</si>
  <si>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</si>
  <si>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</si>
  <si>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</si>
  <si>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</si>
  <si>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</si>
  <si>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</si>
  <si>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</si>
  <si>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</si>
  <si>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</si>
  <si>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</si>
  <si>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</si>
  <si>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</si>
  <si>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</si>
  <si>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</si>
  <si>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</si>
  <si>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</si>
  <si>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</si>
  <si>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</si>
  <si>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</si>
  <si>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</si>
  <si>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</si>
  <si>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</si>
  <si>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</si>
  <si>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</si>
  <si>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</si>
  <si>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</si>
  <si>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</si>
  <si>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</si>
  <si>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</si>
  <si>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</si>
  <si>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</si>
  <si>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</si>
  <si>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</si>
  <si>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</si>
  <si>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</si>
  <si>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</si>
  <si>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</si>
  <si>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</si>
  <si>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</si>
  <si>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</si>
  <si>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</si>
  <si>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</si>
  <si>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</si>
  <si>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</si>
  <si>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</si>
  <si>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</si>
  <si>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</si>
  <si>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</si>
  <si>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</si>
  <si>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</si>
  <si>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</si>
  <si>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</si>
  <si>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</si>
  <si>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</si>
  <si>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</si>
  <si>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</si>
  <si>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</si>
  <si>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</si>
  <si>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</si>
  <si>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</si>
  <si>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</si>
  <si>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</si>
  <si>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</si>
  <si>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</si>
  <si>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</si>
  <si>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</si>
  <si>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</si>
  <si>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</si>
  <si>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</si>
  <si>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</si>
  <si>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</si>
  <si>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</si>
  <si>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</si>
  <si>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</si>
  <si>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</si>
  <si>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</si>
  <si>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</si>
  <si>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</si>
  <si>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</si>
  <si>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</si>
  <si>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</si>
  <si>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</si>
  <si>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</si>
  <si>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</si>
  <si>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</si>
  <si>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</si>
  <si>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</si>
  <si>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</si>
  <si>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</si>
  <si>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</si>
  <si>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</si>
  <si>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</si>
  <si>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</si>
  <si>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</si>
  <si>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</si>
  <si>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</si>
  <si>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</si>
  <si>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</si>
  <si>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</si>
  <si>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</si>
  <si>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</si>
  <si>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</si>
  <si>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</si>
  <si>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</si>
  <si>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</si>
  <si>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</si>
  <si>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</si>
  <si>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</si>
  <si>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</si>
  <si>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</si>
  <si>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</si>
  <si>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</si>
  <si>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</si>
  <si>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</si>
  <si>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</si>
  <si>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</si>
  <si>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</si>
  <si>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</si>
  <si>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</si>
  <si>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</si>
  <si>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</si>
  <si>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</si>
  <si>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</si>
  <si>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</si>
  <si>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</si>
  <si>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</si>
  <si>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</si>
  <si>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</si>
  <si>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</si>
  <si>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</si>
  <si>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</si>
  <si>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</si>
  <si>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</si>
  <si>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</si>
  <si>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</si>
  <si>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</si>
  <si>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</si>
  <si>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</si>
  <si>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</si>
  <si>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</si>
  <si>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</si>
  <si>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</si>
  <si>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</si>
  <si>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</si>
  <si>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</si>
  <si>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</si>
  <si>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</si>
  <si>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</si>
  <si>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</si>
  <si>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</si>
  <si>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</si>
  <si>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</si>
  <si>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</si>
  <si>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</si>
  <si>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</si>
  <si>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</si>
  <si>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</si>
  <si>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</si>
  <si>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</si>
  <si>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</si>
  <si>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</si>
  <si>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</si>
  <si>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</si>
  <si>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</si>
  <si>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</si>
  <si>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</si>
  <si>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</si>
  <si>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</si>
  <si>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</si>
  <si>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</si>
  <si>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</si>
  <si>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</si>
  <si>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</si>
  <si>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</si>
  <si>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</si>
  <si>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</si>
  <si>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</si>
  <si>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</si>
  <si>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</si>
  <si>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</si>
  <si>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</si>
  <si>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</si>
  <si>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</si>
  <si>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</si>
  <si>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</si>
  <si>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</si>
  <si>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</si>
  <si>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</si>
  <si>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</si>
  <si>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</si>
  <si>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</si>
  <si>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</si>
  <si>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</si>
  <si>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</si>
  <si>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</si>
  <si>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</si>
  <si>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</si>
  <si>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</si>
  <si>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</si>
  <si>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</si>
  <si>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</si>
  <si>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</si>
  <si>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</si>
  <si>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</si>
  <si>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</si>
  <si>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</si>
  <si>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</si>
  <si>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</si>
  <si>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</si>
  <si>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</si>
  <si>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</si>
  <si>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</si>
  <si>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</si>
  <si>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</si>
  <si>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</si>
  <si>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</si>
  <si>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</si>
  <si>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</si>
  <si>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</si>
  <si>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</si>
  <si>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</si>
  <si>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</si>
  <si>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</si>
  <si>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</si>
  <si>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</si>
  <si>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</si>
  <si>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</si>
  <si>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</si>
  <si>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</si>
  <si>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</si>
  <si>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</si>
  <si>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</si>
  <si>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</si>
  <si>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</si>
  <si>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</si>
  <si>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</si>
  <si>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</si>
  <si>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</si>
  <si>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</si>
  <si>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</si>
  <si>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</si>
  <si>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</si>
  <si>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</si>
  <si>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</si>
  <si>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</si>
  <si>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</si>
  <si>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</si>
  <si>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</si>
  <si>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</si>
  <si>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</si>
  <si>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</si>
  <si>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</si>
  <si>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</si>
  <si>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</si>
  <si>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</si>
  <si>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</si>
  <si>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</si>
  <si>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</si>
  <si>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</si>
  <si>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</si>
  <si>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</si>
  <si>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</si>
  <si>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</si>
  <si>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</si>
  <si>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</si>
  <si>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</si>
  <si>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</si>
  <si>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</si>
  <si>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</si>
  <si>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</si>
  <si>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</si>
  <si>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</si>
  <si>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</si>
  <si>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</si>
  <si>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</si>
  <si>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</si>
  <si>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</si>
  <si>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</si>
  <si>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</si>
  <si>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</si>
  <si>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</si>
  <si>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</si>
  <si>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</si>
  <si>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</si>
  <si>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</si>
  <si>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</si>
  <si>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</si>
  <si>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</si>
  <si>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</si>
  <si>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</si>
  <si>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</si>
  <si>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</si>
  <si>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</si>
  <si>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</si>
  <si>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</si>
  <si>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</si>
  <si>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</si>
  <si>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</si>
  <si>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</si>
  <si>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</si>
  <si>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</si>
  <si>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</si>
  <si>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</si>
  <si>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</si>
  <si>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</si>
  <si>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</si>
  <si>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</si>
  <si>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</si>
  <si>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</si>
  <si>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</si>
  <si>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</si>
  <si>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SLO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</si>
  <si>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</si>
  <si>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</si>
  <si>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</si>
  <si>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</si>
  <si>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</si>
  <si>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</si>
  <si>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</si>
  <si>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</si>
  <si>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</si>
  <si>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</si>
  <si>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</si>
  <si>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</si>
  <si>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</si>
  <si>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</si>
  <si>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</si>
  <si>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</si>
  <si>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</si>
  <si>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</si>
  <si>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</si>
  <si>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</si>
  <si>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</si>
  <si>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</si>
  <si>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</si>
  <si>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</si>
  <si>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</si>
  <si>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</si>
  <si>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</si>
  <si>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</si>
  <si>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</si>
  <si>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</si>
  <si>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</si>
  <si>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</si>
  <si>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</si>
  <si>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</si>
  <si>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</si>
  <si>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</si>
  <si>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</si>
  <si>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</si>
  <si>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</si>
  <si>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</si>
  <si>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</si>
  <si>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</si>
  <si>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</si>
  <si>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</si>
  <si>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</si>
  <si>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</si>
  <si>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</si>
  <si>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</si>
  <si>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</si>
  <si>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</si>
  <si>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</si>
  <si>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</si>
  <si>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</si>
  <si>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</si>
  <si>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</si>
  <si>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</si>
  <si>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</si>
  <si>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</si>
  <si>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</si>
  <si>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</si>
  <si>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</si>
  <si>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</si>
  <si>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</si>
  <si>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</si>
  <si>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</si>
  <si>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</si>
  <si>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</si>
  <si>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</si>
  <si>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</si>
  <si>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</si>
  <si>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</si>
  <si>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</si>
  <si>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</si>
  <si>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</si>
  <si>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</si>
  <si>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</si>
  <si>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</si>
  <si>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</si>
  <si>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</si>
  <si>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</si>
  <si>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</si>
  <si>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</si>
  <si>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</si>
  <si>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</si>
  <si>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</si>
  <si>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</si>
  <si>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</si>
  <si>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</si>
  <si>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</si>
  <si>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</si>
  <si>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</si>
  <si>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</si>
  <si>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</si>
  <si>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</si>
  <si>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</si>
  <si>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</si>
  <si>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</si>
  <si>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</si>
  <si>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</si>
  <si>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</si>
  <si>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</si>
  <si>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</si>
  <si>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</si>
  <si>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</si>
  <si>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</si>
  <si>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Sepatu Kabel AL/CU Ring-70 mm²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</si>
  <si>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</si>
  <si>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</si>
  <si>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</si>
  <si>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</si>
  <si>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</si>
  <si>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</si>
  <si>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</si>
  <si>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</si>
  <si>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</si>
  <si>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</si>
  <si>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</si>
  <si>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</si>
  <si>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</si>
  <si>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</si>
  <si>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</si>
  <si>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</si>
  <si>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</si>
  <si>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</si>
  <si>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</si>
  <si>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</si>
  <si>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</si>
  <si>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</si>
  <si>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</si>
  <si>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</si>
  <si>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</si>
  <si>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</si>
  <si>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</si>
  <si>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</si>
  <si>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</si>
  <si>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</si>
  <si>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</si>
  <si>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</si>
  <si>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</si>
  <si>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</si>
  <si>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</si>
  <si>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</si>
  <si>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</si>
  <si>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</si>
  <si>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</si>
  <si>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</si>
  <si>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</si>
  <si>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</si>
  <si>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</si>
  <si>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</si>
  <si>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</si>
  <si>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</si>
  <si>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</si>
  <si>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</si>
  <si>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</si>
  <si>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</si>
  <si>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</si>
  <si>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</si>
  <si>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</si>
  <si>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</si>
  <si>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</si>
  <si>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</si>
  <si>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</si>
  <si>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</si>
  <si>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</si>
  <si>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</si>
  <si>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</si>
  <si>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</si>
  <si>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</si>
  <si>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</si>
  <si>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</si>
  <si>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</si>
  <si>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</si>
  <si>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</si>
  <si>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</si>
  <si>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</si>
  <si>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</si>
  <si>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</si>
  <si>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</si>
  <si>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</si>
  <si>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</si>
  <si>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</si>
  <si>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</si>
  <si>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</si>
  <si>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</si>
  <si>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</si>
  <si>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</si>
  <si>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</si>
  <si>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</si>
  <si>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</si>
  <si>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</si>
  <si>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</si>
  <si>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</si>
  <si>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</si>
  <si>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</si>
  <si>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</si>
  <si>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</si>
  <si>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</si>
  <si>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</si>
  <si>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</si>
  <si>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</si>
  <si>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</si>
  <si>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</si>
  <si>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</si>
  <si>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</si>
  <si>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</si>
  <si>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</si>
  <si>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</si>
  <si>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</si>
  <si>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</si>
  <si>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</si>
  <si>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</si>
  <si>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</si>
  <si>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</si>
  <si>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</si>
  <si>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</si>
  <si>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</si>
  <si>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</si>
  <si>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</si>
  <si>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</si>
  <si>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</si>
  <si>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</si>
  <si>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</si>
  <si>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</si>
  <si>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</si>
  <si>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</si>
  <si>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</si>
  <si>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</si>
  <si>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</si>
  <si>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</si>
  <si>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</si>
  <si>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</si>
  <si>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</si>
  <si>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</si>
  <si>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</si>
  <si>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</si>
  <si>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</si>
  <si>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</si>
  <si>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</si>
  <si>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</si>
  <si>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</si>
  <si>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</si>
  <si>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</si>
  <si>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</si>
  <si>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</si>
  <si>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</si>
  <si>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</si>
  <si>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</si>
  <si>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</si>
  <si>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</si>
  <si>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</si>
  <si>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</si>
  <si>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</si>
  <si>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</si>
  <si>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</si>
  <si>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</si>
  <si>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</si>
  <si>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</si>
  <si>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</si>
  <si>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</si>
  <si>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</si>
  <si>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</si>
  <si>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</si>
  <si>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</si>
  <si>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</si>
  <si>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</si>
  <si>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</si>
  <si>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</si>
  <si>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</si>
  <si>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</si>
  <si>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</si>
  <si>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</si>
  <si>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</si>
  <si>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</si>
  <si>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</si>
  <si>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</si>
  <si>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</si>
  <si>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</si>
  <si>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</si>
  <si>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</si>
  <si>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</si>
  <si>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</si>
  <si>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</si>
  <si>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</si>
  <si>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</si>
  <si>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</si>
  <si>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</si>
  <si>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</si>
  <si>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</si>
  <si>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</si>
  <si>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</si>
  <si>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</si>
  <si>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</si>
  <si>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</si>
  <si>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</si>
  <si>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</si>
  <si>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</si>
  <si>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</si>
  <si>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</si>
  <si>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</si>
  <si>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</si>
  <si>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</si>
  <si>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</si>
  <si>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</si>
  <si>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</si>
  <si>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</si>
  <si>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</si>
  <si>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</si>
  <si>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</si>
  <si>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</si>
  <si>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</si>
  <si>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</si>
  <si>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</si>
  <si>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</si>
  <si>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</si>
  <si>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</si>
  <si>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</si>
  <si>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</si>
  <si>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</si>
  <si>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</si>
  <si>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</si>
  <si>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</si>
  <si>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</si>
  <si>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</si>
  <si>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</si>
  <si>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</si>
  <si>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</si>
  <si>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</si>
  <si>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</si>
  <si>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</si>
  <si>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</si>
  <si>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</si>
  <si>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</si>
  <si>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</si>
  <si>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</si>
  <si>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</si>
  <si>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</si>
  <si>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</si>
  <si>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</si>
  <si>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</si>
  <si>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</si>
  <si>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</si>
  <si>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</si>
  <si>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</si>
  <si>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</si>
  <si>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</si>
  <si>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</si>
  <si>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</si>
  <si>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</si>
  <si>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</si>
  <si>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</si>
  <si>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</si>
  <si>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</si>
  <si>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</si>
  <si>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</si>
  <si>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</si>
  <si>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</si>
  <si>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</si>
  <si>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</si>
  <si>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</si>
  <si>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</si>
  <si>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</si>
  <si>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</si>
  <si>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</si>
  <si>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</si>
  <si>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</si>
  <si>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</si>
  <si>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</si>
  <si>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</si>
  <si>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</si>
  <si>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</si>
  <si>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</si>
  <si>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</si>
  <si>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</si>
  <si>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</si>
  <si>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</si>
  <si>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</si>
  <si>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</si>
  <si>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</si>
  <si>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</si>
  <si>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</si>
  <si>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</si>
  <si>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</si>
  <si>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</si>
  <si>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</si>
  <si>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</si>
  <si>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</si>
  <si>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</si>
  <si>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</si>
  <si>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</si>
  <si>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</si>
  <si>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</si>
  <si>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</si>
  <si>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</si>
  <si>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</si>
  <si>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</si>
  <si>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</si>
  <si>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</si>
  <si>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</si>
  <si>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</si>
  <si>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</si>
  <si>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</si>
  <si>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</si>
  <si>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</si>
  <si>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</si>
  <si>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</si>
  <si>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</si>
  <si>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</si>
  <si>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</si>
  <si>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</si>
  <si>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</si>
  <si>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</si>
  <si>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</si>
  <si>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</si>
  <si>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</si>
  <si>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</si>
  <si>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</si>
  <si>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</si>
  <si>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</si>
  <si>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</si>
  <si>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</si>
  <si>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</si>
  <si>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</si>
  <si>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</si>
  <si>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</si>
  <si>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</si>
  <si>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</si>
  <si>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</si>
  <si>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</si>
  <si>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</si>
  <si>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</si>
  <si>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</si>
  <si>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</si>
  <si>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</si>
  <si>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</si>
  <si>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</si>
  <si>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</si>
  <si>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</si>
  <si>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</si>
  <si>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</si>
  <si>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</si>
  <si>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</si>
  <si>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</si>
  <si>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</si>
  <si>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</si>
  <si>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</si>
  <si>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</si>
  <si>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</si>
  <si>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</si>
  <si>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</si>
  <si>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</si>
  <si>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</si>
  <si>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</si>
  <si>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</si>
  <si>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</si>
  <si>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</si>
  <si>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</si>
  <si>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</si>
  <si>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</si>
  <si>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</si>
  <si>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</si>
  <si>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</si>
  <si>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</si>
  <si>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</si>
  <si>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</si>
  <si>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</si>
  <si>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</si>
  <si>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</si>
  <si>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</si>
  <si>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</si>
  <si>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</si>
  <si>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</si>
  <si>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</si>
  <si>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</si>
  <si>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</si>
  <si>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</si>
  <si>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</si>
  <si>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</si>
  <si>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</si>
  <si>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</si>
  <si>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</si>
  <si>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</si>
  <si>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</si>
  <si>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</si>
  <si>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</si>
  <si>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</si>
  <si>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</si>
  <si>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</si>
  <si>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</si>
  <si>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</si>
  <si>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</si>
  <si>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</si>
  <si>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</si>
  <si>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</si>
  <si>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</si>
  <si>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</si>
  <si>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</si>
  <si>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</si>
  <si>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</si>
  <si>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</si>
  <si>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</si>
  <si>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</si>
  <si>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</si>
  <si>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</si>
  <si>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</si>
  <si>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</si>
  <si>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</si>
  <si>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</si>
  <si>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</si>
  <si>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</si>
  <si>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</si>
  <si>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</si>
  <si>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</si>
  <si>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</si>
  <si>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</si>
  <si>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</si>
  <si>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</si>
  <si>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</si>
  <si>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</si>
  <si>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</si>
  <si>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</si>
  <si>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</si>
  <si>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</si>
  <si>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</si>
  <si>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</si>
  <si>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</si>
  <si>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</si>
  <si>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</si>
  <si>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</si>
  <si>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</si>
  <si>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</si>
  <si>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</si>
  <si>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</si>
  <si>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</si>
  <si>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</si>
  <si>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</si>
  <si>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</si>
  <si>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</si>
  <si>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</si>
  <si>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</si>
  <si>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</si>
  <si>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</si>
  <si>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</si>
  <si>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</si>
  <si>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</si>
  <si>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</si>
  <si>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</si>
  <si>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</si>
  <si>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250 A LBS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</si>
  <si>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</si>
  <si>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</si>
  <si>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</si>
  <si>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</si>
  <si>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</si>
  <si>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</si>
  <si>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</si>
  <si>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</si>
  <si>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</si>
  <si>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</si>
  <si>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</si>
  <si>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</si>
  <si>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</si>
  <si>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</si>
  <si>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</si>
  <si>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</si>
  <si>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</si>
  <si>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</si>
  <si>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</si>
  <si>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</si>
  <si>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</si>
  <si>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</si>
  <si>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</si>
  <si>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</si>
  <si>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</si>
  <si>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</si>
  <si>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</si>
  <si>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</si>
  <si>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</si>
  <si>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</si>
  <si>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</si>
  <si>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</si>
  <si>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</si>
  <si>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</si>
  <si>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</si>
  <si>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</si>
  <si>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</si>
  <si>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</si>
  <si>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</si>
  <si>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</si>
  <si>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</si>
  <si>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</si>
  <si>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</si>
  <si>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</si>
  <si>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</si>
  <si>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</si>
  <si>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</si>
  <si>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</si>
  <si>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</si>
  <si>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</si>
  <si>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</si>
  <si>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</si>
  <si>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</si>
  <si>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</si>
  <si>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</si>
  <si>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</si>
  <si>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</si>
  <si>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</si>
  <si>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</si>
  <si>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</si>
  <si>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</si>
  <si>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</si>
  <si>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</si>
  <si>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</si>
  <si>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</si>
  <si>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</si>
  <si>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</si>
  <si>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</si>
  <si>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</si>
  <si>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</si>
  <si>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</si>
  <si>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</si>
  <si>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</si>
  <si>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</si>
  <si>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</si>
  <si>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</si>
  <si>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</si>
  <si>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</si>
  <si>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</si>
  <si>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</si>
  <si>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</si>
  <si>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</si>
  <si>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</si>
  <si>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</si>
  <si>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</si>
  <si>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</si>
  <si>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</si>
  <si>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</si>
  <si>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</si>
  <si>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</si>
  <si>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</si>
  <si>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</si>
  <si>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</si>
  <si>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</si>
  <si>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</si>
  <si>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</si>
  <si>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</si>
  <si>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</si>
  <si>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</si>
  <si>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</si>
  <si>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</si>
  <si>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</si>
  <si>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</si>
  <si>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</si>
  <si>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</si>
  <si>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</si>
  <si>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</si>
  <si>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</si>
  <si>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</si>
  <si>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</si>
  <si>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</si>
  <si>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</si>
  <si>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</si>
  <si>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</si>
  <si>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</si>
  <si>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</si>
  <si>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</si>
  <si>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</si>
  <si>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</si>
  <si>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</si>
  <si>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</si>
  <si>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</si>
  <si>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</si>
  <si>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</si>
  <si>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</si>
  <si>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</si>
  <si>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</si>
  <si>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</si>
  <si>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</si>
  <si>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</si>
  <si>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</si>
  <si>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</si>
  <si>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</si>
  <si>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</si>
  <si>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</si>
  <si>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</si>
  <si>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</si>
  <si>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</si>
  <si>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</si>
  <si>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</si>
  <si>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</si>
  <si>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</si>
  <si>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</si>
  <si>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</si>
  <si>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</si>
  <si>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</si>
  <si>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</si>
  <si>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</si>
  <si>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</si>
  <si>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</si>
  <si>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</si>
  <si>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</si>
  <si>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</si>
  <si>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</si>
  <si>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</si>
  <si>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</si>
  <si>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</si>
  <si>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</si>
  <si>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</si>
  <si>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</si>
  <si>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</si>
  <si>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</si>
  <si>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</si>
  <si>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</si>
  <si>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</si>
  <si>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</si>
  <si>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</si>
  <si>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</si>
  <si>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</si>
  <si>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</si>
  <si>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</si>
  <si>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</si>
  <si>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</si>
  <si>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</si>
  <si>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</si>
  <si>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</si>
  <si>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</si>
  <si>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</si>
  <si>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</si>
  <si>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</si>
  <si>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</si>
  <si>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</si>
  <si>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</si>
  <si>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</si>
  <si>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</si>
  <si>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</si>
  <si>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</si>
  <si>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</si>
  <si>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</si>
  <si>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</si>
  <si>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</si>
  <si>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</si>
  <si>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</si>
  <si>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</si>
  <si>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</si>
  <si>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</si>
  <si>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</si>
  <si>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</si>
  <si>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</si>
  <si>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</si>
  <si>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</si>
  <si>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</si>
  <si>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</si>
  <si>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</si>
  <si>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</si>
  <si>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</si>
  <si>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</si>
  <si>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</si>
  <si>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</si>
  <si>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</si>
  <si>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</si>
  <si>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</si>
  <si>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</si>
  <si>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</si>
  <si>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</si>
  <si>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</si>
  <si>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</si>
  <si>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</si>
  <si>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</si>
  <si>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</si>
  <si>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</si>
  <si>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</si>
  <si>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</si>
  <si>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</si>
  <si>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</si>
  <si>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</si>
  <si>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</si>
  <si>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</si>
  <si>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</si>
  <si>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</si>
  <si>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</si>
  <si>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</si>
  <si>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</si>
  <si>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</si>
  <si>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</si>
  <si>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</si>
  <si>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</si>
  <si>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</si>
  <si>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</si>
  <si>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</si>
  <si>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</si>
  <si>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</si>
  <si>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</si>
  <si>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</si>
  <si>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</si>
  <si>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</si>
  <si>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</si>
  <si>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</si>
  <si>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</si>
  <si>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</si>
  <si>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</si>
  <si>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</si>
  <si>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</si>
  <si>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</si>
  <si>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</si>
  <si>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</si>
  <si>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</si>
  <si>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</si>
  <si>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</si>
  <si>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</si>
  <si>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</si>
  <si>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</si>
  <si>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</si>
  <si>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</si>
  <si>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</si>
  <si>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</si>
  <si>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</si>
  <si>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</si>
  <si>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</si>
  <si>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</si>
  <si>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</si>
  <si>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</si>
  <si>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</si>
  <si>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</si>
  <si>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</si>
  <si>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</si>
  <si>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</si>
  <si>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</si>
  <si>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</si>
  <si>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</si>
  <si>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</si>
  <si>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</si>
  <si>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</si>
  <si>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</si>
  <si>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</si>
  <si>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</si>
  <si>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</si>
  <si>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</si>
  <si>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</si>
  <si>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</si>
  <si>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</si>
  <si>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</si>
  <si>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</si>
  <si>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</si>
  <si>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</si>
  <si>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</si>
  <si>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</si>
  <si>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</si>
  <si>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</si>
  <si>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</si>
  <si>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</si>
  <si>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</si>
  <si>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</si>
  <si>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</si>
  <si>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</si>
  <si>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</si>
  <si>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</si>
  <si>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</si>
  <si>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</si>
  <si>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</si>
  <si>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</si>
  <si>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</si>
  <si>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</si>
  <si>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</si>
  <si>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</si>
  <si>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</si>
  <si>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</si>
  <si>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</si>
  <si>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</si>
  <si>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</si>
  <si>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</si>
  <si>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</si>
  <si>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</si>
  <si>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</si>
  <si>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</si>
  <si>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</si>
  <si>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</si>
  <si>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</si>
  <si>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</si>
  <si>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</si>
  <si>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</si>
  <si>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</si>
  <si>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</si>
  <si>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</si>
  <si>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</si>
  <si>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</si>
  <si>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</si>
  <si>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</si>
  <si>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</si>
  <si>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</si>
  <si>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</si>
  <si>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</si>
  <si>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</si>
  <si>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</si>
  <si>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</si>
  <si>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</si>
  <si>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</si>
  <si>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</si>
  <si>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</si>
  <si>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</si>
  <si>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</si>
  <si>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</si>
  <si>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</si>
  <si>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</si>
  <si>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</si>
  <si>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</si>
  <si>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</si>
  <si>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</si>
  <si>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</si>
  <si>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</si>
  <si>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</si>
  <si>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</si>
  <si>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</si>
  <si>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</si>
  <si>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</si>
  <si>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</si>
  <si>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</si>
  <si>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</si>
  <si>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</si>
  <si>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</si>
  <si>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</si>
  <si>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</si>
  <si>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</si>
  <si>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</si>
  <si>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</si>
  <si>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</si>
  <si>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</si>
  <si>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</si>
  <si>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</si>
  <si>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</si>
  <si>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</si>
  <si>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</si>
  <si>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</si>
  <si>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</si>
  <si>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</si>
  <si>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</si>
  <si>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</si>
  <si>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</si>
  <si>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</si>
  <si>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</si>
  <si>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</si>
  <si>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</si>
  <si>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</si>
  <si>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</si>
  <si>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</si>
  <si>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</si>
  <si>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</si>
  <si>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</si>
  <si>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</si>
  <si>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</si>
  <si>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</si>
  <si>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</si>
  <si>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</si>
  <si>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</si>
  <si>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</si>
  <si>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</si>
  <si>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</si>
  <si>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</si>
  <si>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</si>
  <si>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</si>
  <si>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</si>
  <si>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</si>
  <si>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</si>
  <si>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</si>
  <si>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</si>
  <si>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</si>
  <si>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</si>
  <si>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</si>
  <si>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</si>
  <si>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</si>
  <si>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</si>
  <si>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</si>
  <si>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</si>
  <si>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</si>
  <si>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</si>
  <si>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</si>
  <si>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</si>
  <si>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</si>
  <si>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</si>
  <si>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</si>
  <si>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</si>
  <si>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</si>
  <si>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</si>
  <si>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</si>
  <si>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</si>
  <si>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</si>
  <si>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</si>
  <si>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</si>
  <si>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</si>
  <si>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</si>
  <si>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</si>
  <si>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</si>
  <si>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</si>
  <si>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</si>
  <si>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</si>
  <si>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</si>
  <si>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</si>
  <si>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</si>
  <si>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</si>
  <si>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</si>
  <si>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</si>
  <si>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</si>
  <si>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</si>
  <si>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</si>
  <si>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</si>
  <si>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</si>
  <si>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</si>
  <si>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</si>
  <si>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</si>
  <si>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</si>
  <si>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</si>
  <si>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</si>
  <si>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</si>
  <si>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</si>
  <si>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</si>
  <si>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</si>
  <si>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</si>
  <si>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</si>
  <si>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</si>
  <si>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</si>
  <si>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</si>
  <si>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</si>
  <si>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</si>
  <si>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</si>
  <si>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</si>
  <si>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</si>
  <si>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</si>
  <si>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</si>
  <si>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</si>
  <si>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</si>
  <si>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</si>
  <si>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</si>
  <si>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</si>
  <si>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</si>
  <si>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</si>
  <si>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</si>
  <si>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</si>
  <si>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</si>
  <si>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</si>
  <si>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</si>
  <si>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</si>
  <si>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</si>
  <si>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</si>
  <si>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</si>
  <si>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</si>
  <si>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</si>
  <si>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ASMAN PERENCANAAN</t>
  </si>
  <si>
    <t>VALENTHINA EKA SABTI WONOHUSODO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</si>
  <si>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</si>
  <si>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</si>
  <si>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</si>
  <si>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</si>
  <si>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</si>
  <si>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</si>
  <si>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</si>
  <si>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</si>
  <si>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</si>
  <si>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</si>
  <si>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</si>
  <si>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</si>
  <si>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</si>
  <si>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</si>
  <si>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</si>
  <si>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</si>
  <si>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</si>
  <si>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</si>
  <si>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</si>
  <si>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</si>
  <si>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</si>
  <si>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</si>
  <si>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</si>
  <si>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</si>
  <si>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</si>
  <si>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</si>
  <si>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</si>
  <si>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</si>
  <si>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</si>
  <si>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</si>
  <si>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</si>
  <si>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</si>
  <si>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</si>
  <si>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</si>
  <si>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</si>
  <si>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</si>
  <si>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</si>
  <si>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</si>
  <si>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</si>
  <si>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</si>
  <si>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</si>
  <si>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</si>
  <si>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</si>
  <si>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</si>
  <si>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</si>
  <si>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</si>
  <si>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</si>
  <si>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</si>
  <si>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</si>
  <si>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</si>
  <si>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</si>
  <si>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</si>
  <si>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</si>
  <si>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</si>
  <si>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</si>
  <si>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</si>
  <si>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</si>
  <si>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</si>
  <si>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</si>
  <si>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</si>
  <si>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Isolator Tarik ( Porcelain ) 20 KV + Primary Dead End Clamp 150-240 mm²</t>
  </si>
  <si>
    <t>Disconnecting Switch 20 KV</t>
  </si>
  <si>
    <t>Sepatu Kabel AL/AL-70 mm²</t>
  </si>
  <si>
    <t>Sepatu Kabel AL/CU Kepala-95 mm²</t>
  </si>
  <si>
    <t xml:space="preserve">Upah Pasang Kabel NA2XS2Y 20 KV 3 x 300 mm² </t>
  </si>
  <si>
    <t>Upah Pasang Terminating Kabel 3 x 300 mm² ID</t>
  </si>
  <si>
    <t>Upah Pasang Terminating Kabel 3 x 300 mm² OD</t>
  </si>
  <si>
    <t>Upah Pasang Terminating Kabel 3 x 150 mm² ID</t>
  </si>
  <si>
    <t>Upah Pasang Terminating Kabel 3 x 150 mm² OD</t>
  </si>
  <si>
    <t>Terminating kabel 3 x 240 mm² OD</t>
  </si>
  <si>
    <t>Upah Bongkar CT TM ID/OD</t>
  </si>
  <si>
    <t>Upah Bongkar PT TM ID/OD</t>
  </si>
  <si>
    <t>Keterangan Gambar :</t>
  </si>
  <si>
    <t>No</t>
  </si>
  <si>
    <t>Nama Material</t>
  </si>
  <si>
    <t>Baru</t>
  </si>
  <si>
    <t>Eksisting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</si>
  <si>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</si>
  <si>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</si>
  <si>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</si>
  <si>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</si>
  <si>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</si>
  <si>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</si>
  <si>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</si>
  <si>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</si>
  <si>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</si>
  <si>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ABSW</t>
  </si>
  <si>
    <t>Vang Net</t>
  </si>
  <si>
    <t>Schoor</t>
  </si>
  <si>
    <t>Bongkar Pasang Konstruksi :</t>
  </si>
  <si>
    <t>Pasang</t>
  </si>
  <si>
    <t>Bongkar</t>
  </si>
  <si>
    <t>Keterangan Tambahan:</t>
  </si>
  <si>
    <t>Golongan</t>
  </si>
  <si>
    <t>No. Gambar</t>
  </si>
  <si>
    <t>Lembar</t>
  </si>
  <si>
    <t xml:space="preserve">    dr 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</si>
  <si>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</si>
  <si>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</si>
  <si>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</si>
  <si>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</si>
  <si>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</si>
  <si>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</si>
  <si>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</si>
  <si>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PT. PLN (PERSERO) UP3 DEMAK</t>
  </si>
  <si>
    <t>PEMASANGAN KONSTRUKSI</t>
  </si>
  <si>
    <t>II</t>
  </si>
  <si>
    <t>C12-200 dAN</t>
  </si>
  <si>
    <t>CC7</t>
  </si>
  <si>
    <t>CM5-5</t>
  </si>
  <si>
    <r>
      <t>A3C 70 mm</t>
    </r>
    <r>
      <rPr>
        <vertAlign val="superscript"/>
        <sz val="9"/>
        <color rgb="FFFF0000"/>
        <rFont val="Calibri"/>
        <family val="2"/>
        <scheme val="minor"/>
      </rPr>
      <t>2</t>
    </r>
  </si>
  <si>
    <t>III</t>
  </si>
  <si>
    <t>Pemasangan Kabel</t>
  </si>
  <si>
    <t>Pipa Shock PVC</t>
  </si>
  <si>
    <t>CE1-3</t>
  </si>
  <si>
    <t>F1-3</t>
  </si>
  <si>
    <t>CM2-12</t>
  </si>
  <si>
    <t>CM2-12A</t>
  </si>
  <si>
    <t>TL Ren Sis</t>
  </si>
  <si>
    <t>Asman Perencanaan</t>
  </si>
  <si>
    <t>Manager</t>
  </si>
  <si>
    <t>KOORDINAT LOKASI</t>
  </si>
  <si>
    <t>-7.0173769,110.9196773</t>
  </si>
  <si>
    <t>CJ6-T</t>
  </si>
  <si>
    <t>PEKERJAAN PB CV. JAYA SETIA PLASTIK</t>
  </si>
  <si>
    <t>GROBOGAN - PURWODADI</t>
  </si>
  <si>
    <t>Staf</t>
  </si>
  <si>
    <t>C14-350 dAN</t>
  </si>
  <si>
    <t>APP TM</t>
  </si>
  <si>
    <t>RENCANA ANGGARAN BIAYA (RAB) - ESTETIKA</t>
  </si>
  <si>
    <t>Demak, 10 November 2023</t>
  </si>
  <si>
    <t>RENCANA ANGGARAN BIAYA (RAB) - STANDART</t>
  </si>
  <si>
    <t>PEKERJAAN PB CV. JAYA SETIA PLASTIK                                        (ESTETIKA)</t>
  </si>
  <si>
    <t>APP TR 3 PHS</t>
  </si>
  <si>
    <t>SINGLE LINE DIAGRAM LOKASI PEKERJAAN PB PLN UP3 GROBOGAN</t>
  </si>
  <si>
    <t>DB06</t>
  </si>
  <si>
    <t>SAR 2024</t>
  </si>
  <si>
    <t>PEMASANGAN KUBIKEL DAN APP</t>
  </si>
  <si>
    <t>Pemasangan Cubicle</t>
  </si>
  <si>
    <t>APP TM dan PS</t>
  </si>
  <si>
    <t>Pemasangan Disconecting Switch</t>
  </si>
  <si>
    <t>Pemasangan Arrester</t>
  </si>
  <si>
    <t>Pemasangan Grounding</t>
  </si>
  <si>
    <t>Stainless Steel Strap 20 X 0.7 mm</t>
  </si>
  <si>
    <t>APP TM 345KVA</t>
  </si>
  <si>
    <t>Kubikel</t>
  </si>
  <si>
    <t>I3</t>
  </si>
  <si>
    <t>PEMASANGAN TIANG</t>
  </si>
  <si>
    <t>Trafo 1 Fasa CSP 50 KVA (G105, G106, G136)</t>
  </si>
  <si>
    <t xml:space="preserve">Jumper Wire : </t>
  </si>
  <si>
    <t>Penghantar JTM</t>
  </si>
  <si>
    <t>A3C 240mm</t>
  </si>
  <si>
    <t>A3C 150mm</t>
  </si>
  <si>
    <t>Terminating kabel 3 x 95 mm² ID</t>
  </si>
  <si>
    <t>Terminating kabel 3 x 95 mm² OD</t>
  </si>
  <si>
    <t>-7.0508993, 110.6393272</t>
  </si>
  <si>
    <t>PEKERJAAN PB An. PT HOLI KARYA SAKTI</t>
  </si>
  <si>
    <t>TEGOWANU - GROBOGAN</t>
  </si>
  <si>
    <t>PETA LOKASI PEKERJAAN PB An. PT HOLI KARYA SAKTI</t>
  </si>
  <si>
    <t>PB An. PT HOLI KARYA SAKTI</t>
  </si>
  <si>
    <t>CM2-11M</t>
  </si>
  <si>
    <t>Demak, 7 Februari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</si>
</sst>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&quot;Rp&quot;#,##0.00_);\(&quot;Rp&quot;#,##0.00\)"/>
    <numFmt numFmtId="167" formatCode="_(* #,##0_);_(* \(#,##0\);_(* &quot;-&quot;??_);_(@_)"/>
    <numFmt numFmtId="168" formatCode="_(&quot;Rp&quot;* #,##0_);_(&quot;Rp&quot;* \(#,##0\);_(&quot;Rp&quot;* &quot;-&quot;???_);_(@_)"/>
    <numFmt numFmtId="169" formatCode="_([$Rp-421]* #,##0_);_([$Rp-421]* \(#,##0\);_([$Rp-421]* &quot;-&quot;??_);_(@_)"/>
    <numFmt numFmtId="170" formatCode="General_)"/>
    <numFmt numFmtId="171" formatCode="0.000000%"/>
    <numFmt numFmtId="172" formatCode="_(&quot;$&quot;* #,##0.0_);_(&quot;$&quot;* \(#,##0.0\);_(&quot;$&quot;* &quot;-&quot;?_);_(@_)"/>
    <numFmt numFmtId="173" formatCode="00000"/>
    <numFmt numFmtId="174" formatCode="m/d"/>
    <numFmt numFmtId="175" formatCode="0.0000000000"/>
    <numFmt numFmtId="176" formatCode="d\ayy"/>
    <numFmt numFmtId="177" formatCode="dd/mm/yy;@"/>
    <numFmt numFmtId="178" formatCode="_-* #,##0.000_-;\-* #,##0.000_-;_-* &quot;-&quot;_-;_-@_-"/>
    <numFmt numFmtId="179" formatCode="0.000"/>
    <numFmt numFmtId="180" formatCode="_(* #,##0.000_);_(* \(#,##0.000\);_(* &quot;-&quot;??_);_(@_)"/>
    <numFmt numFmtId="181" formatCode="[$-409]d\-mmm\-yy;@"/>
    <numFmt numFmtId="182" formatCode="0.0"/>
    <numFmt numFmtId="183" formatCode="_(* #,##0.000_);_(* \(#,##0.000\);_(* &quot;-&quot;_);_(@_)"/>
    <numFmt numFmtId="184" formatCode="&quot;IR£&quot;#,##0.00;[Red]\-&quot;IR£&quot;#,##0.00"/>
    <numFmt numFmtId="185" formatCode="&quot;$&quot;#,##0\ ;\(&quot;$&quot;#,##0\)"/>
    <numFmt numFmtId="186" formatCode="m\o\n\th\ \D\,\ \y\y\y\y"/>
    <numFmt numFmtId="187" formatCode="#."/>
    <numFmt numFmtId="188" formatCode="#,#00"/>
    <numFmt numFmtId="189" formatCode="#,"/>
    <numFmt numFmtId="190" formatCode="_-* #,##0\ _€_-;\-* #,##0\ _€_-;_-* &quot;-&quot;\ _€_-;_-@_-"/>
    <numFmt numFmtId="191" formatCode="&quot;Rp.&quot;#,##0.00;&quot;Rp.&quot;\-#,##0.00"/>
    <numFmt numFmtId="192" formatCode="0.00_)"/>
    <numFmt numFmtId="193" formatCode="[$-421]dd\ mmmm\ yyyy;@"/>
    <numFmt numFmtId="194" formatCode="_([$Rp-421]* #,##0.00_);_([$Rp-421]* \(#,##0.00\);_([$Rp-421]* &quot;-&quot;??_);_(@_)"/>
    <numFmt numFmtId="195" formatCode="_-&quot;£&quot;* #,##0_-;\-&quot;£&quot;* #,##0_-;_-&quot;£&quot;* &quot;-&quot;_-;_-@_-"/>
    <numFmt numFmtId="196" formatCode="_(* #,##0.0000_);_(* \(#,##0.0000\);_(* &quot;-&quot;??_);_(@_)"/>
    <numFmt numFmtId="197" formatCode="[$-409]d\-mmm\-yyyy;@"/>
    <numFmt numFmtId="198" formatCode="#,##0&quot;NT$&quot;;[Red]\-#,##0&quot;NT$&quot;"/>
    <numFmt numFmtId="199" formatCode="mm/dd/yy"/>
    <numFmt numFmtId="200" formatCode="dddd"/>
    <numFmt numFmtId="201" formatCode="ddd"/>
    <numFmt numFmtId="202" formatCode="#.##0_);\(#.##\)"/>
    <numFmt numFmtId="203" formatCode="_(* #,##0.0_);_(* \(#,##0.0\);_(* &quot;-&quot;_);_(@_)"/>
    <numFmt numFmtId="204" formatCode="0.E+00"/>
    <numFmt numFmtId="205" formatCode="0.0%"/>
    <numFmt numFmtId="206" formatCode="_-* #,##0.00_-;\-* #,##0.00_-;_-* &quot;-&quot;_-;_-@_-"/>
  </numFmts>
  <fonts count="169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  <font>
      <b/>
      <sz val="22"/>
      <name val="Calibri"/>
      <family val="2"/>
    </font>
    <font>
      <b/>
      <sz val="24"/>
      <name val="Calibri"/>
      <family val="2"/>
    </font>
    <font>
      <sz val="8"/>
      <name val="Calibri"/>
      <family val="2"/>
    </font>
    <font>
      <b/>
      <sz val="9"/>
      <name val="Calibri"/>
      <family val="2"/>
    </font>
    <font>
      <b/>
      <u/>
      <sz val="9"/>
      <name val="Calibri"/>
      <family val="2"/>
    </font>
    <font>
      <sz val="9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rgb="FFFF0000"/>
      <name val="Calibri"/>
      <family val="2"/>
      <scheme val="minor"/>
    </font>
    <font>
      <sz val="9"/>
      <color indexed="10"/>
      <name val="Calibri"/>
      <family val="2"/>
      <scheme val="minor"/>
    </font>
    <font>
      <u/>
      <sz val="9"/>
      <name val="Calibri"/>
      <family val="2"/>
      <scheme val="minor"/>
    </font>
    <font>
      <vertAlign val="superscript"/>
      <sz val="9"/>
      <color rgb="FFFF0000"/>
      <name val="Calibri"/>
      <family val="2"/>
      <scheme val="minor"/>
    </font>
  </fonts>
  <fills count="50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4.9989318521683403E-2"/>
        <bgColor indexed="64"/>
      </patternFill>
    </fill>
  </fills>
  <borders count="12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double">
        <color indexed="64"/>
      </left>
      <right/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 style="double">
        <color indexed="64"/>
      </left>
      <right/>
      <top/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 style="thin">
        <color auto="1"/>
      </left>
      <right/>
      <top style="medium">
        <color auto="1"/>
      </top>
      <bottom/>
      <diagonal/>
    </border>
    <border>
      <left/>
      <right style="medium">
        <color auto="1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medium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auto="1"/>
      </right>
      <top/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rgb="FFFF0000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auto="1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/>
      <bottom style="medium">
        <color indexed="64"/>
      </bottom>
      <diagonal/>
    </border>
    <border>
      <left style="thin">
        <color rgb="FFFF0000"/>
      </left>
      <right style="thin">
        <color indexed="64"/>
      </right>
      <top style="thin">
        <color indexed="64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auto="1"/>
      </left>
      <right/>
      <top style="thin">
        <color auto="1"/>
      </top>
      <bottom style="thin">
        <color rgb="FFFF0000"/>
      </bottom>
      <diagonal/>
    </border>
    <border>
      <left/>
      <right style="thin">
        <color rgb="FFFF0000"/>
      </right>
      <top style="thin">
        <color auto="1"/>
      </top>
      <bottom style="thin">
        <color rgb="FFFF0000"/>
      </bottom>
      <diagonal/>
    </border>
    <border>
      <left style="thin">
        <color indexed="64"/>
      </left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/>
      <diagonal/>
    </border>
    <border>
      <left/>
      <right style="thin">
        <color rgb="FFFF0000"/>
      </right>
      <top style="thin">
        <color rgb="FFFF0000"/>
      </top>
      <bottom/>
      <diagonal/>
    </border>
    <border>
      <left style="thin">
        <color rgb="FFFF0000"/>
      </left>
      <right style="thin">
        <color rgb="FFFF0000"/>
      </right>
      <top/>
      <bottom style="thin">
        <color rgb="FFFF0000"/>
      </bottom>
      <diagonal/>
    </border>
    <border>
      <left/>
      <right style="thin">
        <color rgb="FFFF0000"/>
      </right>
      <top/>
      <bottom style="thin">
        <color rgb="FFFF0000"/>
      </bottom>
      <diagonal/>
    </border>
    <border>
      <left style="thin">
        <color rgb="FFFF0000"/>
      </left>
      <right style="thin">
        <color indexed="64"/>
      </right>
      <top/>
      <bottom style="thin">
        <color rgb="FFFF0000"/>
      </bottom>
      <diagonal/>
    </border>
    <border>
      <left style="thin">
        <color auto="1"/>
      </left>
      <right style="thin">
        <color rgb="FFFF0000"/>
      </right>
      <top/>
      <bottom style="thin">
        <color rgb="FFFF0000"/>
      </bottom>
      <diagonal/>
    </border>
    <border>
      <left style="thin">
        <color rgb="FFFF0000"/>
      </left>
      <right style="thin">
        <color auto="1"/>
      </right>
      <top/>
      <bottom/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 style="thin">
        <color rgb="FFFF0000"/>
      </left>
      <right/>
      <top/>
      <bottom style="thin">
        <color rgb="FFFF0000"/>
      </bottom>
      <diagonal/>
    </border>
    <border>
      <left style="thin">
        <color auto="1"/>
      </left>
      <right style="thin">
        <color rgb="FFFF0000"/>
      </right>
      <top style="thin">
        <color auto="1"/>
      </top>
      <bottom style="thin">
        <color theme="1"/>
      </bottom>
      <diagonal/>
    </border>
    <border>
      <left style="thin">
        <color rgb="FFFF0000"/>
      </left>
      <right style="thin">
        <color rgb="FFFF0000"/>
      </right>
      <top style="thin">
        <color auto="1"/>
      </top>
      <bottom style="thin">
        <color theme="1"/>
      </bottom>
      <diagonal/>
    </border>
    <border>
      <left style="thin">
        <color rgb="FFFF0000"/>
      </left>
      <right style="thin">
        <color indexed="64"/>
      </right>
      <top style="thin">
        <color auto="1"/>
      </top>
      <bottom style="thin">
        <color theme="1"/>
      </bottom>
      <diagonal/>
    </border>
  </borders>
  <cellStyleXfs count="2686">
    <xf numFmtId="0" fontId="0" fillId="0" borderId="0"/>
    <xf numFmtId="170" fontId="41" fillId="0" borderId="0">
      <alignment horizontal="centerContinuous"/>
    </xf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2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3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4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6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7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9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10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5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8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2" fillId="11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12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9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0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5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6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7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8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3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4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3" fillId="19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24" fillId="3" borderId="0" applyNumberFormat="0" applyBorder="0" applyAlignment="0" applyProtection="0"/>
    <xf numFmtId="0" fontId="63" fillId="0" borderId="0" applyFill="0" applyBorder="0" applyAlignment="0"/>
    <xf numFmtId="171" fontId="35" fillId="0" borderId="0" applyFill="0" applyBorder="0" applyAlignment="0"/>
    <xf numFmtId="171" fontId="21" fillId="0" borderId="0" applyFill="0" applyBorder="0" applyAlignment="0"/>
    <xf numFmtId="172" fontId="35" fillId="0" borderId="0" applyFill="0" applyBorder="0" applyAlignment="0"/>
    <xf numFmtId="172" fontId="21" fillId="0" borderId="0" applyFill="0" applyBorder="0" applyAlignment="0"/>
    <xf numFmtId="173" fontId="35" fillId="0" borderId="0" applyFill="0" applyBorder="0" applyAlignment="0"/>
    <xf numFmtId="173" fontId="21" fillId="0" borderId="0" applyFill="0" applyBorder="0" applyAlignment="0"/>
    <xf numFmtId="174" fontId="35" fillId="0" borderId="0" applyFill="0" applyBorder="0" applyAlignment="0"/>
    <xf numFmtId="174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1" fontId="35" fillId="0" borderId="0" applyFill="0" applyBorder="0" applyAlignment="0"/>
    <xf numFmtId="171" fontId="21" fillId="0" borderId="0" applyFill="0" applyBorder="0" applyAlignment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5" fillId="20" borderId="1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0" fontId="26" fillId="21" borderId="2" applyNumberFormat="0" applyAlignment="0" applyProtection="0"/>
    <xf numFmtId="43" fontId="103" fillId="0" borderId="0" applyFont="0" applyFill="0" applyBorder="0" applyAlignment="0" applyProtection="0"/>
    <xf numFmtId="0" fontId="64" fillId="0" borderId="0"/>
    <xf numFmtId="0" fontId="64" fillId="0" borderId="0"/>
    <xf numFmtId="0" fontId="64" fillId="0" borderId="0"/>
    <xf numFmtId="43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177" fontId="21" fillId="0" borderId="0" applyFont="0" applyFill="0" applyBorder="0" applyAlignment="0" applyProtection="0"/>
    <xf numFmtId="177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7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166" fontId="35" fillId="0" borderId="0" applyFont="0" applyFill="0" applyBorder="0" applyAlignment="0" applyProtection="0"/>
    <xf numFmtId="166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35" fillId="0" borderId="0" applyFont="0" applyFill="0" applyBorder="0" applyAlignment="0" applyProtection="0"/>
    <xf numFmtId="169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0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2" fillId="0" borderId="0" applyFont="0" applyFill="0" applyBorder="0" applyAlignment="0" applyProtection="0"/>
    <xf numFmtId="169" fontId="35" fillId="0" borderId="0" applyFont="0" applyFill="0" applyBorder="0" applyAlignment="0" applyProtection="0"/>
    <xf numFmtId="169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9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1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8" fontId="35" fillId="0" borderId="0" applyFont="0" applyFill="0" applyBorder="0" applyAlignment="0" applyProtection="0"/>
    <xf numFmtId="178" fontId="21" fillId="0" borderId="0" applyFont="0" applyFill="0" applyBorder="0" applyAlignment="0" applyProtection="0"/>
    <xf numFmtId="41" fontId="46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5" fillId="0" borderId="0" applyFont="0" applyFill="0" applyBorder="0" applyAlignment="0" applyProtection="0"/>
    <xf numFmtId="41" fontId="66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47" fillId="0" borderId="0" applyFont="0" applyFill="0" applyBorder="0" applyAlignment="0" applyProtection="0"/>
    <xf numFmtId="41" fontId="22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8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68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67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41" fontId="35" fillId="0" borderId="0" applyFont="0" applyFill="0" applyBorder="0" applyAlignment="0" applyProtection="0"/>
    <xf numFmtId="41" fontId="21" fillId="0" borderId="0" applyFont="0" applyFill="0" applyBorder="0" applyAlignment="0" applyProtection="0"/>
    <xf numFmtId="175" fontId="35" fillId="0" borderId="0" applyFont="0" applyFill="0" applyBorder="0" applyAlignment="0" applyProtection="0"/>
    <xf numFmtId="175" fontId="21" fillId="0" borderId="0" applyFont="0" applyFill="0" applyBorder="0" applyAlignment="0" applyProtection="0"/>
    <xf numFmtId="167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167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169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79" fontId="35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47" fillId="0" borderId="0" applyFont="0" applyFill="0" applyBorder="0" applyAlignment="0" applyProtection="0"/>
    <xf numFmtId="179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80" fontId="35" fillId="0" borderId="0" applyFont="0" applyFill="0" applyBorder="0" applyAlignment="0" applyProtection="0"/>
    <xf numFmtId="180" fontId="35" fillId="0" borderId="0" applyFont="0" applyFill="0" applyBorder="0" applyAlignment="0" applyProtection="0"/>
    <xf numFmtId="181" fontId="35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81" fontId="21" fillId="0" borderId="0" applyFont="0" applyFill="0" applyBorder="0" applyAlignment="0" applyProtection="0"/>
    <xf numFmtId="181" fontId="35" fillId="0" borderId="0" applyFont="0" applyFill="0" applyBorder="0" applyAlignment="0" applyProtection="0"/>
    <xf numFmtId="181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169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2" fontId="35" fillId="0" borderId="0" applyFont="0" applyFill="0" applyBorder="0" applyAlignment="0" applyProtection="0"/>
    <xf numFmtId="182" fontId="21" fillId="0" borderId="0" applyFont="0" applyFill="0" applyBorder="0" applyAlignment="0" applyProtection="0"/>
    <xf numFmtId="180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46" fillId="0" borderId="0" applyFont="0" applyFill="0" applyBorder="0" applyAlignment="0" applyProtection="0"/>
    <xf numFmtId="18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0" fontId="35" fillId="0" borderId="0" applyFont="0" applyFill="0" applyBorder="0" applyAlignment="0" applyProtection="0"/>
    <xf numFmtId="0" fontId="21" fillId="0" borderId="0" applyFont="0" applyFill="0" applyBorder="0" applyAlignment="0" applyProtection="0"/>
    <xf numFmtId="43" fontId="2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204" fontId="21" fillId="0" borderId="0" applyFont="0" applyFill="0" applyBorder="0" applyAlignment="0" applyProtection="0"/>
    <xf numFmtId="20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14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1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169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47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35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68" fillId="0" borderId="0" applyFont="0" applyFill="0" applyBorder="0" applyAlignment="0" applyProtection="0"/>
    <xf numFmtId="43" fontId="21" fillId="0" borderId="0" applyFont="0" applyFill="0" applyBorder="0" applyAlignment="0" applyProtection="0"/>
    <xf numFmtId="43" fontId="22" fillId="0" borderId="0" applyFont="0" applyFill="0" applyBorder="0" applyAlignment="0" applyProtection="0"/>
    <xf numFmtId="3" fontId="69" fillId="0" borderId="0" applyFont="0" applyFill="0" applyBorder="0" applyAlignment="0" applyProtection="0"/>
    <xf numFmtId="0" fontId="70" fillId="0" borderId="0" applyNumberFormat="0" applyAlignment="0">
      <alignment horizontal="left"/>
    </xf>
    <xf numFmtId="0" fontId="64" fillId="0" borderId="0"/>
    <xf numFmtId="0" fontId="64" fillId="0" borderId="0"/>
    <xf numFmtId="184" fontId="35" fillId="0" borderId="3"/>
    <xf numFmtId="184" fontId="21" fillId="0" borderId="3"/>
    <xf numFmtId="42" fontId="22" fillId="0" borderId="0" applyFont="0" applyFill="0" applyBorder="0" applyAlignment="0" applyProtection="0"/>
    <xf numFmtId="42" fontId="47" fillId="0" borderId="0" applyFont="0" applyFill="0" applyBorder="0" applyAlignment="0" applyProtection="0"/>
    <xf numFmtId="171" fontId="35" fillId="0" borderId="0" applyFont="0" applyFill="0" applyBorder="0" applyAlignment="0" applyProtection="0"/>
    <xf numFmtId="171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44" fontId="35" fillId="0" borderId="0" applyFont="0" applyFill="0" applyBorder="0" applyAlignment="0" applyProtection="0"/>
    <xf numFmtId="44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21" fillId="0" borderId="0" applyFont="0" applyFill="0" applyBorder="0" applyAlignment="0" applyProtection="0"/>
    <xf numFmtId="185" fontId="69" fillId="0" borderId="0" applyFont="0" applyFill="0" applyBorder="0" applyAlignment="0" applyProtection="0"/>
    <xf numFmtId="186" fontId="71" fillId="0" borderId="0">
      <protection locked="0"/>
    </xf>
    <xf numFmtId="14" fontId="63" fillId="0" borderId="0" applyFill="0" applyBorder="0" applyAlignment="0"/>
    <xf numFmtId="187" fontId="72" fillId="0" borderId="0">
      <protection locked="0"/>
    </xf>
    <xf numFmtId="0" fontId="73" fillId="0" borderId="0"/>
    <xf numFmtId="0" fontId="73" fillId="0" borderId="4"/>
    <xf numFmtId="0" fontId="73" fillId="0" borderId="4"/>
    <xf numFmtId="0" fontId="73" fillId="0" borderId="4"/>
    <xf numFmtId="0" fontId="73" fillId="0" borderId="4"/>
    <xf numFmtId="0" fontId="74" fillId="22" borderId="0"/>
    <xf numFmtId="175" fontId="35" fillId="0" borderId="0" applyFill="0" applyBorder="0" applyAlignment="0"/>
    <xf numFmtId="175" fontId="21" fillId="0" borderId="0" applyFill="0" applyBorder="0" applyAlignment="0"/>
    <xf numFmtId="171" fontId="35" fillId="0" borderId="0" applyFill="0" applyBorder="0" applyAlignment="0"/>
    <xf numFmtId="171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1" fontId="35" fillId="0" borderId="0" applyFill="0" applyBorder="0" applyAlignment="0"/>
    <xf numFmtId="171" fontId="21" fillId="0" borderId="0" applyFill="0" applyBorder="0" applyAlignment="0"/>
    <xf numFmtId="0" fontId="75" fillId="0" borderId="0" applyNumberFormat="0" applyAlignment="0">
      <alignment horizontal="left"/>
    </xf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10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27" fillId="0" borderId="0" applyNumberFormat="0" applyFill="0" applyBorder="0" applyAlignment="0" applyProtection="0"/>
    <xf numFmtId="0" fontId="76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1" fillId="0" borderId="0">
      <protection locked="0"/>
    </xf>
    <xf numFmtId="0" fontId="76" fillId="0" borderId="0">
      <protection locked="0"/>
    </xf>
    <xf numFmtId="0" fontId="76" fillId="0" borderId="0">
      <protection locked="0"/>
    </xf>
    <xf numFmtId="0" fontId="77" fillId="0" borderId="0">
      <protection locked="0"/>
    </xf>
    <xf numFmtId="188" fontId="71" fillId="0" borderId="0">
      <protection locked="0"/>
    </xf>
    <xf numFmtId="0" fontId="78" fillId="0" borderId="5"/>
    <xf numFmtId="0" fontId="78" fillId="0" borderId="5"/>
    <xf numFmtId="0" fontId="78" fillId="0" borderId="5"/>
    <xf numFmtId="0" fontId="78" fillId="0" borderId="5"/>
    <xf numFmtId="0" fontId="78" fillId="0" borderId="4"/>
    <xf numFmtId="0" fontId="78" fillId="0" borderId="4"/>
    <xf numFmtId="0" fontId="78" fillId="23" borderId="4"/>
    <xf numFmtId="0" fontId="78" fillId="23" borderId="4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28" fillId="4" borderId="0" applyNumberFormat="0" applyBorder="0" applyAlignment="0" applyProtection="0"/>
    <xf numFmtId="0" fontId="79" fillId="0" borderId="0" applyNumberFormat="0"/>
    <xf numFmtId="38" fontId="40" fillId="24" borderId="0" applyNumberFormat="0" applyBorder="0" applyAlignment="0" applyProtection="0"/>
    <xf numFmtId="0" fontId="80" fillId="0" borderId="6" applyNumberFormat="0" applyAlignment="0" applyProtection="0">
      <alignment horizontal="left" vertical="center"/>
    </xf>
    <xf numFmtId="0" fontId="80" fillId="0" borderId="7">
      <alignment horizontal="left" vertical="center"/>
    </xf>
    <xf numFmtId="0" fontId="80" fillId="0" borderId="7">
      <alignment horizontal="left" vertical="center"/>
    </xf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29" fillId="0" borderId="8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0" fillId="0" borderId="9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10" applyNumberFormat="0" applyFill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89" fontId="76" fillId="0" borderId="0">
      <protection locked="0"/>
    </xf>
    <xf numFmtId="189" fontId="76" fillId="0" borderId="0"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109" fillId="0" borderId="0" applyNumberFormat="0" applyFill="0" applyBorder="0" applyAlignment="0" applyProtection="0">
      <alignment vertical="top"/>
      <protection locked="0"/>
    </xf>
    <xf numFmtId="0" fontId="108" fillId="0" borderId="0" applyNumberFormat="0" applyFill="0" applyBorder="0" applyAlignment="0" applyProtection="0">
      <alignment vertical="top"/>
      <protection locked="0"/>
    </xf>
    <xf numFmtId="0" fontId="32" fillId="7" borderId="1" applyNumberFormat="0" applyAlignment="0" applyProtection="0"/>
    <xf numFmtId="10" fontId="40" fillId="25" borderId="3" applyNumberFormat="0" applyBorder="0" applyAlignment="0" applyProtection="0"/>
    <xf numFmtId="10" fontId="40" fillId="25" borderId="3" applyNumberFormat="0" applyBorder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0" fontId="32" fillId="7" borderId="1" applyNumberFormat="0" applyAlignment="0" applyProtection="0"/>
    <xf numFmtId="175" fontId="35" fillId="0" borderId="0" applyFill="0" applyBorder="0" applyAlignment="0"/>
    <xf numFmtId="175" fontId="21" fillId="0" borderId="0" applyFill="0" applyBorder="0" applyAlignment="0"/>
    <xf numFmtId="171" fontId="35" fillId="0" borderId="0" applyFill="0" applyBorder="0" applyAlignment="0"/>
    <xf numFmtId="171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1" fontId="35" fillId="0" borderId="0" applyFill="0" applyBorder="0" applyAlignment="0"/>
    <xf numFmtId="171" fontId="21" fillId="0" borderId="0" applyFill="0" applyBorder="0" applyAlignment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0" fontId="33" fillId="0" borderId="11" applyNumberFormat="0" applyFill="0" applyAlignment="0" applyProtection="0"/>
    <xf numFmtId="190" fontId="35" fillId="0" borderId="0" applyFont="0" applyFill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0" fontId="34" fillId="26" borderId="0" applyNumberFormat="0" applyBorder="0" applyAlignment="0" applyProtection="0"/>
    <xf numFmtId="37" fontId="81" fillId="0" borderId="0"/>
    <xf numFmtId="191" fontId="35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191" fontId="35" fillId="0" borderId="0"/>
    <xf numFmtId="191" fontId="21" fillId="0" borderId="0"/>
    <xf numFmtId="191" fontId="35" fillId="0" borderId="0"/>
    <xf numFmtId="191" fontId="21" fillId="0" borderId="0"/>
    <xf numFmtId="191" fontId="35" fillId="0" borderId="0"/>
    <xf numFmtId="191" fontId="21" fillId="0" borderId="0"/>
    <xf numFmtId="191" fontId="21" fillId="0" borderId="0"/>
    <xf numFmtId="191" fontId="35" fillId="0" borderId="0"/>
    <xf numFmtId="170" fontId="82" fillId="0" borderId="0"/>
    <xf numFmtId="170" fontId="83" fillId="0" borderId="0"/>
    <xf numFmtId="170" fontId="83" fillId="0" borderId="0"/>
    <xf numFmtId="0" fontId="65" fillId="0" borderId="0"/>
    <xf numFmtId="0" fontId="110" fillId="0" borderId="0"/>
    <xf numFmtId="0" fontId="35" fillId="0" borderId="0"/>
    <xf numFmtId="0" fontId="21" fillId="0" borderId="0"/>
    <xf numFmtId="0" fontId="68" fillId="0" borderId="0"/>
    <xf numFmtId="0" fontId="35" fillId="0" borderId="0"/>
    <xf numFmtId="12" fontId="35" fillId="0" borderId="0"/>
    <xf numFmtId="12" fontId="21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84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11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68" fillId="0" borderId="0"/>
    <xf numFmtId="0" fontId="35" fillId="0" borderId="0"/>
    <xf numFmtId="0" fontId="110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22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35" fillId="0" borderId="0"/>
    <xf numFmtId="0" fontId="35" fillId="0" borderId="0"/>
    <xf numFmtId="0" fontId="66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22" fillId="0" borderId="0"/>
    <xf numFmtId="0" fontId="22" fillId="0" borderId="0"/>
    <xf numFmtId="0" fontId="35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63" fillId="0" borderId="0">
      <alignment vertical="top"/>
    </xf>
    <xf numFmtId="0" fontId="63" fillId="0" borderId="0">
      <alignment vertical="top"/>
    </xf>
    <xf numFmtId="0" fontId="22" fillId="0" borderId="0"/>
    <xf numFmtId="192" fontId="42" fillId="0" borderId="0"/>
    <xf numFmtId="0" fontId="110" fillId="0" borderId="0"/>
    <xf numFmtId="0" fontId="110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110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21" fillId="0" borderId="0"/>
    <xf numFmtId="0" fontId="21" fillId="0" borderId="0"/>
    <xf numFmtId="0" fontId="35" fillId="0" borderId="0" applyNumberFormat="0" applyFont="0" applyFill="0" applyAlignment="0" applyProtection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 applyNumberFormat="0" applyFont="0" applyFill="0" applyAlignment="0" applyProtection="0"/>
    <xf numFmtId="0" fontId="83" fillId="0" borderId="0"/>
    <xf numFmtId="0" fontId="83" fillId="0" borderId="0"/>
    <xf numFmtId="0" fontId="21" fillId="0" borderId="0" applyNumberFormat="0" applyFont="0" applyFill="0" applyAlignment="0" applyProtection="0"/>
    <xf numFmtId="0" fontId="35" fillId="0" borderId="0"/>
    <xf numFmtId="0" fontId="110" fillId="0" borderId="0"/>
    <xf numFmtId="180" fontId="83" fillId="0" borderId="0"/>
    <xf numFmtId="0" fontId="83" fillId="0" borderId="0"/>
    <xf numFmtId="193" fontId="83" fillId="0" borderId="0"/>
    <xf numFmtId="194" fontId="83" fillId="0" borderId="0"/>
    <xf numFmtId="0" fontId="83" fillId="0" borderId="0"/>
    <xf numFmtId="195" fontId="83" fillId="0" borderId="0"/>
    <xf numFmtId="195" fontId="83" fillId="0" borderId="0"/>
    <xf numFmtId="195" fontId="83" fillId="0" borderId="0"/>
    <xf numFmtId="193" fontId="83" fillId="0" borderId="0"/>
    <xf numFmtId="0" fontId="83" fillId="0" borderId="0"/>
    <xf numFmtId="0" fontId="35" fillId="0" borderId="0"/>
    <xf numFmtId="0" fontId="21" fillId="0" borderId="0"/>
    <xf numFmtId="180" fontId="83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110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 applyNumberFormat="0" applyFont="0" applyFill="0" applyAlignment="0" applyProtection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 applyNumberFormat="0" applyFont="0" applyFill="0" applyAlignment="0" applyProtection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111" fillId="0" borderId="0"/>
    <xf numFmtId="0" fontId="111" fillId="0" borderId="0"/>
    <xf numFmtId="0" fontId="11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196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83" fillId="0" borderId="0"/>
    <xf numFmtId="0" fontId="83" fillId="0" borderId="0"/>
    <xf numFmtId="0" fontId="83" fillId="0" borderId="0"/>
    <xf numFmtId="0" fontId="83" fillId="0" borderId="0"/>
    <xf numFmtId="195" fontId="83" fillId="0" borderId="0"/>
    <xf numFmtId="195" fontId="83" fillId="0" borderId="0"/>
    <xf numFmtId="195" fontId="83" fillId="0" borderId="0"/>
    <xf numFmtId="195" fontId="83" fillId="0" borderId="0"/>
    <xf numFmtId="197" fontId="83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2" fillId="0" borderId="0"/>
    <xf numFmtId="0" fontId="22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35" fillId="0" borderId="0"/>
    <xf numFmtId="0" fontId="21" fillId="0" borderId="0"/>
    <xf numFmtId="0" fontId="85" fillId="0" borderId="0"/>
    <xf numFmtId="0" fontId="85" fillId="0" borderId="0"/>
    <xf numFmtId="0" fontId="85" fillId="0" borderId="0"/>
    <xf numFmtId="0" fontId="85" fillId="0" borderId="0"/>
    <xf numFmtId="0" fontId="22" fillId="0" borderId="0"/>
    <xf numFmtId="0" fontId="35" fillId="0" borderId="0"/>
    <xf numFmtId="0" fontId="21" fillId="0" borderId="0"/>
    <xf numFmtId="0" fontId="35" fillId="0" borderId="0"/>
    <xf numFmtId="0" fontId="22" fillId="0" borderId="0"/>
    <xf numFmtId="0" fontId="22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110" fillId="0" borderId="0"/>
    <xf numFmtId="0" fontId="35" fillId="0" borderId="0"/>
    <xf numFmtId="0" fontId="42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192" fontId="42" fillId="0" borderId="0"/>
    <xf numFmtId="0" fontId="21" fillId="0" borderId="0"/>
    <xf numFmtId="0" fontId="21" fillId="0" borderId="0" applyProtection="0"/>
    <xf numFmtId="0" fontId="110" fillId="0" borderId="0"/>
    <xf numFmtId="0" fontId="110" fillId="0" borderId="0"/>
    <xf numFmtId="0" fontId="110" fillId="0" borderId="0"/>
    <xf numFmtId="0" fontId="21" fillId="0" borderId="0"/>
    <xf numFmtId="0" fontId="21" fillId="0" borderId="0" applyProtection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4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1" fillId="0" borderId="0"/>
    <xf numFmtId="0" fontId="35" fillId="0" borderId="0"/>
    <xf numFmtId="0" fontId="21" fillId="0" borderId="0"/>
    <xf numFmtId="0" fontId="110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21" fillId="0" borderId="0"/>
    <xf numFmtId="0" fontId="35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35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35" fillId="0" borderId="0"/>
    <xf numFmtId="0" fontId="21" fillId="0" borderId="0"/>
    <xf numFmtId="0" fontId="112" fillId="0" borderId="0"/>
    <xf numFmtId="0" fontId="21" fillId="0" borderId="0"/>
    <xf numFmtId="0" fontId="21" fillId="0" borderId="0"/>
    <xf numFmtId="0" fontId="22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1" fillId="0" borderId="0"/>
    <xf numFmtId="0" fontId="22" fillId="0" borderId="0"/>
    <xf numFmtId="0" fontId="111" fillId="0" borderId="0"/>
    <xf numFmtId="0" fontId="66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35" fillId="0" borderId="0"/>
    <xf numFmtId="0" fontId="35" fillId="0" borderId="0" applyProtection="0"/>
    <xf numFmtId="0" fontId="21" fillId="0" borderId="0" applyProtection="0"/>
    <xf numFmtId="0" fontId="21" fillId="0" borderId="0"/>
    <xf numFmtId="0" fontId="35" fillId="0" borderId="0"/>
    <xf numFmtId="0" fontId="21" fillId="0" borderId="0"/>
    <xf numFmtId="192" fontId="42" fillId="0" borderId="0"/>
    <xf numFmtId="192" fontId="42" fillId="0" borderId="0"/>
    <xf numFmtId="0" fontId="111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22" fillId="0" borderId="0"/>
    <xf numFmtId="0" fontId="35" fillId="0" borderId="0"/>
    <xf numFmtId="0" fontId="21" fillId="0" borderId="0"/>
    <xf numFmtId="0" fontId="111" fillId="0" borderId="0"/>
    <xf numFmtId="0" fontId="63" fillId="0" borderId="0">
      <alignment vertical="top"/>
    </xf>
    <xf numFmtId="0" fontId="35" fillId="0" borderId="0"/>
    <xf numFmtId="0" fontId="21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35" fillId="0" borderId="0"/>
    <xf numFmtId="0" fontId="21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110" fillId="0" borderId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35" fillId="27" borderId="12" applyNumberFormat="0" applyFont="0" applyAlignment="0" applyProtection="0"/>
    <xf numFmtId="0" fontId="21" fillId="27" borderId="12" applyNumberFormat="0" applyFont="0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2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35" fillId="27" borderId="12" applyNumberFormat="0" applyFont="0" applyAlignment="0" applyProtection="0"/>
    <xf numFmtId="192" fontId="42" fillId="28" borderId="12" applyAlignment="0" applyProtection="0"/>
    <xf numFmtId="192" fontId="42" fillId="28" borderId="12" applyAlignment="0" applyProtection="0"/>
    <xf numFmtId="0" fontId="21" fillId="27" borderId="12" applyNumberFormat="0" applyFont="0" applyAlignment="0" applyProtection="0"/>
    <xf numFmtId="192" fontId="42" fillId="28" borderId="12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0" fontId="36" fillId="20" borderId="13" applyNumberFormat="0" applyAlignment="0" applyProtection="0"/>
    <xf numFmtId="174" fontId="35" fillId="0" borderId="0" applyFont="0" applyFill="0" applyBorder="0" applyAlignment="0" applyProtection="0"/>
    <xf numFmtId="174" fontId="21" fillId="0" borderId="0" applyFont="0" applyFill="0" applyBorder="0" applyAlignment="0" applyProtection="0"/>
    <xf numFmtId="198" fontId="35" fillId="0" borderId="0" applyFont="0" applyFill="0" applyBorder="0" applyAlignment="0" applyProtection="0"/>
    <xf numFmtId="198" fontId="21" fillId="0" borderId="0" applyFont="0" applyFill="0" applyBorder="0" applyAlignment="0" applyProtection="0"/>
    <xf numFmtId="10" fontId="35" fillId="0" borderId="0" applyFont="0" applyFill="0" applyBorder="0" applyAlignment="0" applyProtection="0"/>
    <xf numFmtId="10" fontId="21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6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22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21" fillId="0" borderId="0" applyFont="0" applyFill="0" applyBorder="0" applyAlignment="0" applyProtection="0"/>
    <xf numFmtId="9" fontId="47" fillId="0" borderId="0" applyFont="0" applyFill="0" applyBorder="0" applyAlignment="0" applyProtection="0"/>
    <xf numFmtId="9" fontId="35" fillId="0" borderId="0" applyFont="0" applyFill="0" applyBorder="0" applyAlignment="0" applyProtection="0"/>
    <xf numFmtId="9" fontId="21" fillId="0" borderId="0" applyFont="0" applyFill="0" applyBorder="0" applyAlignment="0" applyProtection="0"/>
    <xf numFmtId="175" fontId="35" fillId="0" borderId="0" applyFill="0" applyBorder="0" applyAlignment="0"/>
    <xf numFmtId="175" fontId="21" fillId="0" borderId="0" applyFill="0" applyBorder="0" applyAlignment="0"/>
    <xf numFmtId="171" fontId="35" fillId="0" borderId="0" applyFill="0" applyBorder="0" applyAlignment="0"/>
    <xf numFmtId="171" fontId="21" fillId="0" borderId="0" applyFill="0" applyBorder="0" applyAlignment="0"/>
    <xf numFmtId="175" fontId="35" fillId="0" borderId="0" applyFill="0" applyBorder="0" applyAlignment="0"/>
    <xf numFmtId="175" fontId="21" fillId="0" borderId="0" applyFill="0" applyBorder="0" applyAlignment="0"/>
    <xf numFmtId="176" fontId="35" fillId="0" borderId="0" applyFill="0" applyBorder="0" applyAlignment="0"/>
    <xf numFmtId="176" fontId="21" fillId="0" borderId="0" applyFill="0" applyBorder="0" applyAlignment="0"/>
    <xf numFmtId="171" fontId="35" fillId="0" borderId="0" applyFill="0" applyBorder="0" applyAlignment="0"/>
    <xf numFmtId="171" fontId="21" fillId="0" borderId="0" applyFill="0" applyBorder="0" applyAlignment="0"/>
    <xf numFmtId="0" fontId="73" fillId="0" borderId="0"/>
    <xf numFmtId="199" fontId="86" fillId="0" borderId="0" applyNumberFormat="0" applyFill="0" applyBorder="0" applyAlignment="0" applyProtection="0">
      <alignment horizontal="left"/>
    </xf>
    <xf numFmtId="0" fontId="87" fillId="0" borderId="14"/>
    <xf numFmtId="0" fontId="87" fillId="0" borderId="14"/>
    <xf numFmtId="0" fontId="88" fillId="0" borderId="15"/>
    <xf numFmtId="0" fontId="88" fillId="0" borderId="15"/>
    <xf numFmtId="40" fontId="89" fillId="0" borderId="0" applyBorder="0">
      <alignment horizontal="right"/>
    </xf>
    <xf numFmtId="49" fontId="63" fillId="0" borderId="0" applyFill="0" applyBorder="0" applyAlignment="0"/>
    <xf numFmtId="200" fontId="35" fillId="0" borderId="0" applyFill="0" applyBorder="0" applyAlignment="0"/>
    <xf numFmtId="200" fontId="21" fillId="0" borderId="0" applyFill="0" applyBorder="0" applyAlignment="0"/>
    <xf numFmtId="201" fontId="35" fillId="0" borderId="0" applyFill="0" applyBorder="0" applyAlignment="0"/>
    <xf numFmtId="201" fontId="21" fillId="0" borderId="0" applyFill="0" applyBorder="0" applyAlignment="0"/>
    <xf numFmtId="202" fontId="90" fillId="0" borderId="16" applyFont="0" applyBorder="0" applyAlignment="0">
      <alignment horizontal="right"/>
    </xf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8" fillId="0" borderId="17" applyNumberFormat="0" applyFill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39" fillId="0" borderId="0" applyNumberFormat="0" applyFill="0" applyBorder="0" applyAlignment="0" applyProtection="0"/>
    <xf numFmtId="0" fontId="15" fillId="0" borderId="0"/>
    <xf numFmtId="0" fontId="9" fillId="0" borderId="0"/>
    <xf numFmtId="9" fontId="10" fillId="0" borderId="0" applyFont="0" applyFill="0" applyBorder="0" applyAlignment="0" applyProtection="0"/>
    <xf numFmtId="43" fontId="10" fillId="0" borderId="0" applyFont="0" applyFill="0" applyBorder="0" applyAlignment="0" applyProtection="0"/>
    <xf numFmtId="0" fontId="8" fillId="0" borderId="0"/>
    <xf numFmtId="164" fontId="21" fillId="0" borderId="0" applyFont="0" applyFill="0" applyBorder="0" applyAlignment="0" applyProtection="0"/>
    <xf numFmtId="9" fontId="142" fillId="0" borderId="0" applyFont="0" applyFill="0" applyBorder="0" applyAlignment="0" applyProtection="0"/>
    <xf numFmtId="164" fontId="154" fillId="0" borderId="0" applyFont="0" applyFill="0" applyBorder="0" applyAlignment="0" applyProtection="0"/>
    <xf numFmtId="0" fontId="21" fillId="0" borderId="0"/>
    <xf numFmtId="0" fontId="5" fillId="0" borderId="0"/>
    <xf numFmtId="164" fontId="21" fillId="0" borderId="0" applyFont="0" applyFill="0" applyBorder="0" applyAlignment="0" applyProtection="0"/>
    <xf numFmtId="41" fontId="10" fillId="0" borderId="0" applyFont="0" applyFill="0" applyBorder="0" applyAlignment="0" applyProtection="0"/>
    <xf numFmtId="0" fontId="4" fillId="0" borderId="0"/>
    <xf numFmtId="0" fontId="110" fillId="0" borderId="0"/>
    <xf numFmtId="0" fontId="21" fillId="0" borderId="0"/>
    <xf numFmtId="0" fontId="110" fillId="0" borderId="0"/>
    <xf numFmtId="0" fontId="110" fillId="0" borderId="0"/>
  </cellStyleXfs>
  <cellXfs count="735">
    <xf numFmtId="0" fontId="0" fillId="0" borderId="0" xfId="0"/>
    <xf numFmtId="0" fontId="44" fillId="0" borderId="0" xfId="1448" applyFont="1" applyAlignment="1">
      <alignment horizontal="center" wrapText="1"/>
    </xf>
    <xf numFmtId="0" fontId="43" fillId="0" borderId="0" xfId="1448" applyFont="1" applyAlignment="1">
      <alignment horizontal="left" vertical="center" wrapText="1"/>
    </xf>
    <xf numFmtId="0" fontId="53" fillId="0" borderId="0" xfId="1448" applyFont="1" applyAlignment="1">
      <alignment horizontal="center" wrapText="1"/>
    </xf>
    <xf numFmtId="3" fontId="44" fillId="0" borderId="0" xfId="1448" applyNumberFormat="1" applyFont="1" applyAlignment="1">
      <alignment horizontal="center" vertical="center" wrapText="1"/>
    </xf>
    <xf numFmtId="0" fontId="53" fillId="0" borderId="0" xfId="1448" applyFont="1" applyAlignment="1">
      <alignment wrapText="1"/>
    </xf>
    <xf numFmtId="0" fontId="54" fillId="0" borderId="0" xfId="1448" applyFont="1" applyAlignment="1">
      <alignment wrapText="1"/>
    </xf>
    <xf numFmtId="0" fontId="43" fillId="0" borderId="0" xfId="1448" applyFont="1" applyAlignment="1">
      <alignment horizontal="center" wrapText="1"/>
    </xf>
    <xf numFmtId="0" fontId="43" fillId="0" borderId="0" xfId="1448" applyFont="1" applyAlignment="1">
      <alignment horizontal="center" vertical="center" wrapText="1"/>
    </xf>
    <xf numFmtId="3" fontId="43" fillId="0" borderId="0" xfId="1448" applyNumberFormat="1" applyFont="1" applyAlignment="1">
      <alignment horizontal="center" vertical="center" wrapText="1"/>
    </xf>
    <xf numFmtId="0" fontId="43" fillId="0" borderId="18" xfId="1448" applyFont="1" applyBorder="1" applyAlignment="1">
      <alignment horizontal="center" vertical="center" wrapText="1"/>
    </xf>
    <xf numFmtId="0" fontId="44" fillId="0" borderId="0" xfId="1448" applyFont="1" applyAlignment="1">
      <alignment horizontal="center" vertical="center" wrapText="1"/>
    </xf>
    <xf numFmtId="0" fontId="53" fillId="0" borderId="0" xfId="1448" applyFont="1" applyAlignment="1">
      <alignment horizontal="center" vertical="center" wrapText="1"/>
    </xf>
    <xf numFmtId="0" fontId="56" fillId="0" borderId="18" xfId="1448" applyFont="1" applyBorder="1" applyAlignment="1">
      <alignment horizontal="center" wrapText="1"/>
    </xf>
    <xf numFmtId="0" fontId="57" fillId="0" borderId="0" xfId="1448" applyFont="1" applyAlignment="1">
      <alignment wrapText="1"/>
    </xf>
    <xf numFmtId="0" fontId="44" fillId="0" borderId="18" xfId="1448" applyFont="1" applyBorder="1" applyAlignment="1">
      <alignment horizontal="center" vertical="center" wrapText="1"/>
    </xf>
    <xf numFmtId="41" fontId="44" fillId="0" borderId="0" xfId="527" applyNumberFormat="1" applyFont="1" applyFill="1" applyBorder="1" applyAlignment="1">
      <alignment horizontal="center" wrapText="1"/>
    </xf>
    <xf numFmtId="0" fontId="44" fillId="0" borderId="18" xfId="1448" quotePrefix="1" applyFont="1" applyBorder="1" applyAlignment="1">
      <alignment horizontal="center" vertical="center" wrapText="1"/>
    </xf>
    <xf numFmtId="18" fontId="44" fillId="0" borderId="18" xfId="1448" quotePrefix="1" applyNumberFormat="1" applyFont="1" applyBorder="1" applyAlignment="1">
      <alignment horizontal="center" vertical="center" wrapText="1"/>
    </xf>
    <xf numFmtId="0" fontId="53" fillId="0" borderId="0" xfId="1448" applyFont="1" applyAlignment="1">
      <alignment vertical="top" wrapText="1"/>
    </xf>
    <xf numFmtId="41" fontId="44" fillId="0" borderId="18" xfId="1448" applyNumberFormat="1" applyFont="1" applyBorder="1" applyAlignment="1">
      <alignment horizontal="center" vertical="center" wrapText="1"/>
    </xf>
    <xf numFmtId="17" fontId="44" fillId="0" borderId="18" xfId="1448" quotePrefix="1" applyNumberFormat="1" applyFont="1" applyBorder="1" applyAlignment="1">
      <alignment horizontal="center" vertical="center" wrapText="1"/>
    </xf>
    <xf numFmtId="41" fontId="44" fillId="0" borderId="0" xfId="1448" applyNumberFormat="1" applyFont="1" applyAlignment="1">
      <alignment horizontal="center" wrapText="1"/>
    </xf>
    <xf numFmtId="0" fontId="110" fillId="0" borderId="0" xfId="1614" applyAlignment="1">
      <alignment horizontal="center"/>
    </xf>
    <xf numFmtId="0" fontId="48" fillId="0" borderId="0" xfId="1614" applyFont="1" applyAlignment="1">
      <alignment horizontal="center" vertical="center"/>
    </xf>
    <xf numFmtId="0" fontId="43" fillId="0" borderId="0" xfId="1614" applyFont="1" applyAlignment="1">
      <alignment vertical="center"/>
    </xf>
    <xf numFmtId="0" fontId="110" fillId="0" borderId="0" xfId="1614" applyAlignment="1">
      <alignment horizontal="center" vertical="center"/>
    </xf>
    <xf numFmtId="3" fontId="45" fillId="0" borderId="0" xfId="1614" applyNumberFormat="1" applyFont="1" applyAlignment="1">
      <alignment horizontal="center" vertical="center"/>
    </xf>
    <xf numFmtId="0" fontId="58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60" fillId="0" borderId="0" xfId="1614" applyFont="1" applyAlignment="1">
      <alignment horizontal="center"/>
    </xf>
    <xf numFmtId="43" fontId="52" fillId="0" borderId="0" xfId="1652" applyNumberFormat="1" applyFont="1"/>
    <xf numFmtId="0" fontId="110" fillId="0" borderId="19" xfId="1614" applyBorder="1" applyAlignment="1">
      <alignment horizontal="center"/>
    </xf>
    <xf numFmtId="0" fontId="52" fillId="0" borderId="0" xfId="1614" applyFont="1" applyAlignment="1">
      <alignment horizontal="center"/>
    </xf>
    <xf numFmtId="0" fontId="52" fillId="0" borderId="0" xfId="1614" applyFont="1" applyAlignment="1">
      <alignment horizontal="center" vertical="center" wrapText="1"/>
    </xf>
    <xf numFmtId="3" fontId="44" fillId="0" borderId="0" xfId="1614" applyNumberFormat="1" applyFont="1" applyAlignment="1">
      <alignment vertical="center"/>
    </xf>
    <xf numFmtId="0" fontId="20" fillId="0" borderId="0" xfId="1614" applyFont="1" applyAlignment="1">
      <alignment horizontal="center"/>
    </xf>
    <xf numFmtId="0" fontId="44" fillId="0" borderId="20" xfId="1614" applyFont="1" applyBorder="1" applyAlignment="1">
      <alignment horizontal="center" vertical="center"/>
    </xf>
    <xf numFmtId="0" fontId="44" fillId="0" borderId="21" xfId="1614" applyFont="1" applyBorder="1" applyAlignment="1">
      <alignment horizontal="left" vertical="center" wrapText="1"/>
    </xf>
    <xf numFmtId="0" fontId="44" fillId="0" borderId="21" xfId="1614" applyFont="1" applyBorder="1" applyAlignment="1">
      <alignment horizontal="center" vertical="center" wrapText="1"/>
    </xf>
    <xf numFmtId="0" fontId="46" fillId="0" borderId="21" xfId="1614" applyFont="1" applyBorder="1" applyAlignment="1">
      <alignment horizontal="center" vertical="center"/>
    </xf>
    <xf numFmtId="3" fontId="46" fillId="0" borderId="21" xfId="1614" applyNumberFormat="1" applyFont="1" applyBorder="1" applyAlignment="1">
      <alignment horizontal="center" vertical="center"/>
    </xf>
    <xf numFmtId="3" fontId="44" fillId="0" borderId="21" xfId="1614" applyNumberFormat="1" applyFont="1" applyBorder="1" applyAlignment="1">
      <alignment horizontal="center" vertical="center"/>
    </xf>
    <xf numFmtId="3" fontId="44" fillId="0" borderId="22" xfId="1614" applyNumberFormat="1" applyFont="1" applyBorder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3" fontId="44" fillId="0" borderId="0" xfId="1614" applyNumberFormat="1" applyFont="1" applyAlignment="1">
      <alignment horizontal="center" vertical="center"/>
    </xf>
    <xf numFmtId="3" fontId="61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/>
    </xf>
    <xf numFmtId="0" fontId="49" fillId="0" borderId="23" xfId="1614" applyFont="1" applyBorder="1" applyAlignment="1">
      <alignment horizontal="center" vertical="center"/>
    </xf>
    <xf numFmtId="0" fontId="49" fillId="0" borderId="24" xfId="1614" applyFont="1" applyBorder="1" applyAlignment="1">
      <alignment horizontal="left" vertical="center"/>
    </xf>
    <xf numFmtId="0" fontId="49" fillId="0" borderId="24" xfId="1614" applyFont="1" applyBorder="1" applyAlignment="1">
      <alignment vertical="center"/>
    </xf>
    <xf numFmtId="0" fontId="20" fillId="0" borderId="24" xfId="1614" applyFont="1" applyBorder="1" applyAlignment="1">
      <alignment horizontal="center" vertical="center"/>
    </xf>
    <xf numFmtId="3" fontId="44" fillId="0" borderId="24" xfId="1614" applyNumberFormat="1" applyFont="1" applyBorder="1" applyAlignment="1">
      <alignment horizontal="center" vertical="center"/>
    </xf>
    <xf numFmtId="3" fontId="44" fillId="0" borderId="25" xfId="1614" applyNumberFormat="1" applyFont="1" applyBorder="1" applyAlignment="1">
      <alignment horizontal="center" vertical="center"/>
    </xf>
    <xf numFmtId="0" fontId="110" fillId="0" borderId="26" xfId="1614" applyBorder="1" applyAlignment="1">
      <alignment horizontal="center" vertical="center"/>
    </xf>
    <xf numFmtId="37" fontId="110" fillId="0" borderId="27" xfId="1614" applyNumberFormat="1" applyBorder="1" applyAlignment="1">
      <alignment horizontal="center"/>
    </xf>
    <xf numFmtId="0" fontId="110" fillId="0" borderId="28" xfId="1614" applyBorder="1" applyAlignment="1">
      <alignment horizontal="center" vertical="center"/>
    </xf>
    <xf numFmtId="37" fontId="20" fillId="0" borderId="0" xfId="1614" applyNumberFormat="1" applyFont="1" applyAlignment="1">
      <alignment horizontal="center"/>
    </xf>
    <xf numFmtId="37" fontId="62" fillId="0" borderId="0" xfId="1614" applyNumberFormat="1" applyFont="1" applyAlignment="1">
      <alignment horizontal="center"/>
    </xf>
    <xf numFmtId="37" fontId="52" fillId="0" borderId="29" xfId="1614" applyNumberFormat="1" applyFont="1" applyBorder="1" applyAlignment="1">
      <alignment horizontal="center"/>
    </xf>
    <xf numFmtId="37" fontId="110" fillId="0" borderId="29" xfId="1614" applyNumberFormat="1" applyBorder="1" applyAlignment="1">
      <alignment horizontal="center"/>
    </xf>
    <xf numFmtId="37" fontId="62" fillId="0" borderId="30" xfId="1614" applyNumberFormat="1" applyFont="1" applyBorder="1" applyAlignment="1">
      <alignment horizontal="center"/>
    </xf>
    <xf numFmtId="0" fontId="51" fillId="0" borderId="0" xfId="1614" applyFont="1" applyAlignment="1">
      <alignment horizontal="center" vertical="center"/>
    </xf>
    <xf numFmtId="0" fontId="110" fillId="0" borderId="19" xfId="1614" applyBorder="1"/>
    <xf numFmtId="0" fontId="110" fillId="0" borderId="19" xfId="1614" applyBorder="1" applyAlignment="1">
      <alignment horizontal="right"/>
    </xf>
    <xf numFmtId="0" fontId="110" fillId="0" borderId="31" xfId="1614" applyBorder="1" applyAlignment="1">
      <alignment horizontal="right"/>
    </xf>
    <xf numFmtId="0" fontId="49" fillId="0" borderId="0" xfId="1614" applyFont="1" applyAlignment="1">
      <alignment horizontal="center" vertical="center"/>
    </xf>
    <xf numFmtId="0" fontId="49" fillId="0" borderId="0" xfId="1614" applyFont="1" applyAlignment="1">
      <alignment horizontal="left" vertical="center"/>
    </xf>
    <xf numFmtId="0" fontId="49" fillId="0" borderId="0" xfId="1614" applyFont="1" applyAlignment="1">
      <alignment vertical="center"/>
    </xf>
    <xf numFmtId="0" fontId="20" fillId="0" borderId="0" xfId="1614" applyFont="1" applyAlignment="1">
      <alignment horizontal="center" vertical="center"/>
    </xf>
    <xf numFmtId="0" fontId="56" fillId="0" borderId="0" xfId="1614" applyFont="1" applyAlignment="1">
      <alignment horizontal="center" vertical="center"/>
    </xf>
    <xf numFmtId="0" fontId="110" fillId="0" borderId="0" xfId="1652" applyAlignment="1">
      <alignment horizontal="right"/>
    </xf>
    <xf numFmtId="0" fontId="48" fillId="0" borderId="0" xfId="1614" applyFont="1" applyAlignment="1">
      <alignment vertical="center"/>
    </xf>
    <xf numFmtId="0" fontId="48" fillId="0" borderId="0" xfId="1614" applyFont="1" applyAlignment="1">
      <alignment horizontal="center"/>
    </xf>
    <xf numFmtId="0" fontId="91" fillId="0" borderId="0" xfId="1614" applyFont="1" applyAlignment="1">
      <alignment horizontal="center" vertical="center" wrapText="1"/>
    </xf>
    <xf numFmtId="0" fontId="52" fillId="0" borderId="20" xfId="1652" applyFont="1" applyBorder="1" applyAlignment="1">
      <alignment horizontal="center" vertical="center"/>
    </xf>
    <xf numFmtId="0" fontId="52" fillId="0" borderId="21" xfId="1652" applyFont="1" applyBorder="1" applyAlignment="1">
      <alignment vertical="center" wrapText="1"/>
    </xf>
    <xf numFmtId="37" fontId="52" fillId="0" borderId="27" xfId="1614" applyNumberFormat="1" applyFont="1" applyBorder="1" applyAlignment="1">
      <alignment horizontal="center"/>
    </xf>
    <xf numFmtId="37" fontId="62" fillId="0" borderId="32" xfId="1614" applyNumberFormat="1" applyFont="1" applyBorder="1" applyAlignment="1">
      <alignment horizontal="center"/>
    </xf>
    <xf numFmtId="0" fontId="20" fillId="0" borderId="21" xfId="1652" applyFont="1" applyBorder="1" applyAlignment="1">
      <alignment horizontal="center" vertical="center"/>
    </xf>
    <xf numFmtId="0" fontId="43" fillId="0" borderId="0" xfId="1448" applyFont="1" applyAlignment="1">
      <alignment horizontal="left" vertical="center"/>
    </xf>
    <xf numFmtId="0" fontId="53" fillId="0" borderId="0" xfId="1448" applyFont="1" applyAlignment="1">
      <alignment horizontal="left" wrapText="1"/>
    </xf>
    <xf numFmtId="3" fontId="60" fillId="0" borderId="0" xfId="1614" applyNumberFormat="1" applyFont="1" applyAlignment="1">
      <alignment horizontal="center"/>
    </xf>
    <xf numFmtId="0" fontId="52" fillId="0" borderId="0" xfId="1614" applyFont="1"/>
    <xf numFmtId="0" fontId="44" fillId="0" borderId="21" xfId="1448" applyFont="1" applyBorder="1" applyAlignment="1">
      <alignment horizontal="center" vertical="center"/>
    </xf>
    <xf numFmtId="0" fontId="44" fillId="0" borderId="21" xfId="1448" applyFont="1" applyBorder="1" applyAlignment="1">
      <alignment horizontal="left" wrapText="1"/>
    </xf>
    <xf numFmtId="0" fontId="53" fillId="0" borderId="21" xfId="1448" applyFont="1" applyBorder="1" applyAlignment="1">
      <alignment horizontal="center" wrapText="1"/>
    </xf>
    <xf numFmtId="0" fontId="44" fillId="0" borderId="21" xfId="1448" applyFont="1" applyBorder="1" applyAlignment="1">
      <alignment horizontal="center" vertical="center" wrapText="1"/>
    </xf>
    <xf numFmtId="3" fontId="44" fillId="0" borderId="21" xfId="1448" applyNumberFormat="1" applyFont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62" fillId="0" borderId="34" xfId="1614" applyFont="1" applyBorder="1" applyAlignment="1">
      <alignment vertical="center"/>
    </xf>
    <xf numFmtId="167" fontId="44" fillId="0" borderId="0" xfId="714" applyFont="1" applyFill="1" applyAlignment="1">
      <alignment horizontal="center" wrapText="1"/>
    </xf>
    <xf numFmtId="167" fontId="43" fillId="0" borderId="0" xfId="714" applyFont="1" applyFill="1" applyAlignment="1">
      <alignment horizontal="center" wrapText="1"/>
    </xf>
    <xf numFmtId="4" fontId="92" fillId="0" borderId="3" xfId="1448" applyNumberFormat="1" applyFont="1" applyBorder="1" applyAlignment="1">
      <alignment horizontal="center" vertical="center" wrapText="1"/>
    </xf>
    <xf numFmtId="0" fontId="44" fillId="0" borderId="0" xfId="1448" applyFont="1" applyAlignment="1">
      <alignment vertical="center" wrapText="1"/>
    </xf>
    <xf numFmtId="167" fontId="44" fillId="0" borderId="21" xfId="715" applyNumberFormat="1" applyFont="1" applyFill="1" applyBorder="1" applyAlignment="1">
      <alignment horizontal="center" vertical="center" wrapText="1"/>
    </xf>
    <xf numFmtId="167" fontId="44" fillId="0" borderId="21" xfId="714" applyFont="1" applyFill="1" applyBorder="1" applyAlignment="1">
      <alignment horizontal="center" vertical="center" wrapText="1"/>
    </xf>
    <xf numFmtId="167" fontId="44" fillId="0" borderId="33" xfId="714" applyFont="1" applyFill="1" applyBorder="1" applyAlignment="1">
      <alignment horizontal="center" vertical="center" wrapText="1"/>
    </xf>
    <xf numFmtId="43" fontId="43" fillId="0" borderId="0" xfId="1614" applyNumberFormat="1" applyFont="1" applyAlignment="1">
      <alignment horizontal="left" vertical="center"/>
    </xf>
    <xf numFmtId="37" fontId="110" fillId="0" borderId="0" xfId="1614" applyNumberFormat="1" applyAlignment="1">
      <alignment horizontal="center"/>
    </xf>
    <xf numFmtId="0" fontId="18" fillId="0" borderId="20" xfId="1652" applyFont="1" applyBorder="1" applyAlignment="1">
      <alignment horizontal="center" vertical="center"/>
    </xf>
    <xf numFmtId="0" fontId="18" fillId="0" borderId="21" xfId="1652" applyFont="1" applyBorder="1" applyAlignment="1">
      <alignment horizontal="center" vertical="center"/>
    </xf>
    <xf numFmtId="0" fontId="51" fillId="0" borderId="20" xfId="1652" applyFont="1" applyBorder="1" applyAlignment="1">
      <alignment horizontal="center" vertical="center"/>
    </xf>
    <xf numFmtId="0" fontId="51" fillId="0" borderId="21" xfId="1652" applyFont="1" applyBorder="1" applyAlignment="1">
      <alignment vertical="center" wrapText="1"/>
    </xf>
    <xf numFmtId="0" fontId="93" fillId="0" borderId="21" xfId="1614" applyFont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3" fontId="43" fillId="0" borderId="0" xfId="1614" applyNumberFormat="1" applyFont="1" applyAlignment="1">
      <alignment horizontal="left" vertical="center"/>
    </xf>
    <xf numFmtId="3" fontId="43" fillId="0" borderId="3" xfId="1448" applyNumberFormat="1" applyFont="1" applyBorder="1" applyAlignment="1">
      <alignment horizontal="center" vertical="center" wrapText="1"/>
    </xf>
    <xf numFmtId="0" fontId="44" fillId="0" borderId="21" xfId="1451" applyFont="1" applyBorder="1" applyAlignment="1">
      <alignment horizontal="left" vertical="center" wrapText="1"/>
    </xf>
    <xf numFmtId="0" fontId="56" fillId="0" borderId="18" xfId="1448" quotePrefix="1" applyFont="1" applyBorder="1" applyAlignment="1">
      <alignment horizontal="center" vertical="center" wrapText="1"/>
    </xf>
    <xf numFmtId="0" fontId="48" fillId="0" borderId="0" xfId="1505" applyFont="1"/>
    <xf numFmtId="0" fontId="60" fillId="0" borderId="0" xfId="1615" applyFont="1" applyAlignment="1">
      <alignment horizontal="center"/>
    </xf>
    <xf numFmtId="0" fontId="48" fillId="0" borderId="0" xfId="1615" applyFont="1" applyAlignment="1">
      <alignment horizontal="center" vertical="center"/>
    </xf>
    <xf numFmtId="0" fontId="43" fillId="0" borderId="0" xfId="1615" applyFont="1" applyAlignment="1">
      <alignment horizontal="left" vertical="center"/>
    </xf>
    <xf numFmtId="0" fontId="43" fillId="0" borderId="0" xfId="1615" applyFont="1" applyAlignment="1">
      <alignment vertical="center"/>
    </xf>
    <xf numFmtId="0" fontId="110" fillId="0" borderId="0" xfId="1615" applyAlignment="1">
      <alignment horizontal="center" vertical="center"/>
    </xf>
    <xf numFmtId="3" fontId="45" fillId="0" borderId="0" xfId="1615" applyNumberFormat="1" applyFont="1" applyAlignment="1">
      <alignment horizontal="center" vertical="center"/>
    </xf>
    <xf numFmtId="0" fontId="110" fillId="0" borderId="0" xfId="1615" applyAlignment="1">
      <alignment horizontal="center"/>
    </xf>
    <xf numFmtId="43" fontId="43" fillId="0" borderId="0" xfId="1615" applyNumberFormat="1" applyFont="1" applyAlignment="1">
      <alignment horizontal="left" vertical="center"/>
    </xf>
    <xf numFmtId="43" fontId="52" fillId="0" borderId="0" xfId="1653" applyNumberFormat="1" applyFont="1" applyAlignment="1">
      <alignment horizontal="left" vertical="center"/>
    </xf>
    <xf numFmtId="0" fontId="95" fillId="0" borderId="0" xfId="1653" applyFont="1" applyAlignment="1">
      <alignment horizontal="center" vertical="center"/>
    </xf>
    <xf numFmtId="0" fontId="44" fillId="0" borderId="35" xfId="1615" applyFont="1" applyBorder="1" applyAlignment="1">
      <alignment horizontal="center" vertical="center"/>
    </xf>
    <xf numFmtId="0" fontId="44" fillId="0" borderId="35" xfId="1615" applyFont="1" applyBorder="1" applyAlignment="1">
      <alignment horizontal="left" vertical="center" wrapText="1"/>
    </xf>
    <xf numFmtId="0" fontId="44" fillId="0" borderId="35" xfId="1615" applyFont="1" applyBorder="1" applyAlignment="1">
      <alignment horizontal="center" vertical="center" wrapText="1"/>
    </xf>
    <xf numFmtId="0" fontId="46" fillId="0" borderId="35" xfId="1615" applyFont="1" applyBorder="1" applyAlignment="1">
      <alignment horizontal="center" vertical="center"/>
    </xf>
    <xf numFmtId="0" fontId="13" fillId="0" borderId="35" xfId="1653" applyFont="1" applyBorder="1" applyAlignment="1">
      <alignment horizontal="center" vertical="center"/>
    </xf>
    <xf numFmtId="3" fontId="46" fillId="0" borderId="35" xfId="1615" applyNumberFormat="1" applyFont="1" applyBorder="1" applyAlignment="1">
      <alignment horizontal="center" vertical="center"/>
    </xf>
    <xf numFmtId="3" fontId="44" fillId="0" borderId="35" xfId="1615" applyNumberFormat="1" applyFont="1" applyBorder="1" applyAlignment="1">
      <alignment horizontal="center" vertical="center"/>
    </xf>
    <xf numFmtId="0" fontId="13" fillId="0" borderId="0" xfId="1615" applyFont="1" applyAlignment="1">
      <alignment horizontal="center"/>
    </xf>
    <xf numFmtId="0" fontId="52" fillId="0" borderId="21" xfId="1653" applyFont="1" applyBorder="1" applyAlignment="1">
      <alignment horizontal="center" vertical="center"/>
    </xf>
    <xf numFmtId="0" fontId="52" fillId="0" borderId="21" xfId="1653" applyFont="1" applyBorder="1" applyAlignment="1">
      <alignment vertical="center" wrapText="1"/>
    </xf>
    <xf numFmtId="0" fontId="44" fillId="0" borderId="21" xfId="1615" applyFont="1" applyBorder="1" applyAlignment="1">
      <alignment horizontal="center" vertical="center" wrapText="1"/>
    </xf>
    <xf numFmtId="0" fontId="46" fillId="0" borderId="21" xfId="1615" applyFont="1" applyBorder="1" applyAlignment="1">
      <alignment horizontal="center" vertical="center"/>
    </xf>
    <xf numFmtId="0" fontId="13" fillId="0" borderId="21" xfId="1653" applyFont="1" applyBorder="1" applyAlignment="1">
      <alignment horizontal="center" vertical="center"/>
    </xf>
    <xf numFmtId="3" fontId="46" fillId="0" borderId="21" xfId="1615" applyNumberFormat="1" applyFont="1" applyBorder="1" applyAlignment="1">
      <alignment horizontal="center" vertical="center"/>
    </xf>
    <xf numFmtId="3" fontId="44" fillId="0" borderId="21" xfId="1615" applyNumberFormat="1" applyFont="1" applyBorder="1" applyAlignment="1">
      <alignment horizontal="center" vertical="center"/>
    </xf>
    <xf numFmtId="0" fontId="61" fillId="0" borderId="0" xfId="1615" applyFont="1" applyAlignment="1">
      <alignment horizontal="center"/>
    </xf>
    <xf numFmtId="3" fontId="13" fillId="0" borderId="21" xfId="1653" applyNumberFormat="1" applyFont="1" applyBorder="1" applyAlignment="1">
      <alignment horizontal="center" vertical="center"/>
    </xf>
    <xf numFmtId="0" fontId="48" fillId="0" borderId="0" xfId="1615" applyFont="1" applyAlignment="1">
      <alignment vertical="center"/>
    </xf>
    <xf numFmtId="0" fontId="48" fillId="0" borderId="33" xfId="1615" applyFont="1" applyBorder="1" applyAlignment="1">
      <alignment horizontal="center" vertical="center"/>
    </xf>
    <xf numFmtId="0" fontId="48" fillId="0" borderId="33" xfId="1615" applyFont="1" applyBorder="1" applyAlignment="1">
      <alignment vertical="center"/>
    </xf>
    <xf numFmtId="0" fontId="110" fillId="0" borderId="33" xfId="1615" applyBorder="1" applyAlignment="1">
      <alignment horizontal="center" vertical="center"/>
    </xf>
    <xf numFmtId="3" fontId="45" fillId="0" borderId="33" xfId="1615" applyNumberFormat="1" applyFont="1" applyBorder="1" applyAlignment="1">
      <alignment horizontal="center" vertical="center"/>
    </xf>
    <xf numFmtId="0" fontId="52" fillId="0" borderId="0" xfId="1614" applyFont="1" applyAlignment="1">
      <alignment horizontal="center" vertical="center"/>
    </xf>
    <xf numFmtId="0" fontId="94" fillId="0" borderId="0" xfId="1448" applyFont="1" applyAlignment="1">
      <alignment horizontal="center" wrapText="1"/>
    </xf>
    <xf numFmtId="0" fontId="50" fillId="0" borderId="0" xfId="1614" applyFont="1" applyAlignment="1">
      <alignment vertical="center"/>
    </xf>
    <xf numFmtId="0" fontId="60" fillId="0" borderId="0" xfId="1614" applyFont="1" applyAlignment="1">
      <alignment horizontal="center" vertical="center"/>
    </xf>
    <xf numFmtId="0" fontId="60" fillId="0" borderId="0" xfId="1614" applyFont="1" applyAlignment="1">
      <alignment vertical="center"/>
    </xf>
    <xf numFmtId="3" fontId="99" fillId="0" borderId="0" xfId="1614" applyNumberFormat="1" applyFont="1" applyAlignment="1">
      <alignment horizontal="center" vertical="center"/>
    </xf>
    <xf numFmtId="0" fontId="99" fillId="0" borderId="0" xfId="1614" applyFont="1" applyAlignment="1">
      <alignment horizontal="center" vertical="center"/>
    </xf>
    <xf numFmtId="0" fontId="19" fillId="0" borderId="0" xfId="1614" applyFont="1" applyAlignment="1">
      <alignment horizontal="center"/>
    </xf>
    <xf numFmtId="0" fontId="91" fillId="0" borderId="0" xfId="1614" applyFont="1" applyAlignment="1">
      <alignment horizontal="center" vertical="center"/>
    </xf>
    <xf numFmtId="0" fontId="91" fillId="0" borderId="0" xfId="1614" applyFont="1" applyAlignment="1">
      <alignment vertical="center"/>
    </xf>
    <xf numFmtId="205" fontId="44" fillId="0" borderId="21" xfId="2549" applyNumberFormat="1" applyFont="1" applyFill="1" applyBorder="1" applyAlignment="1">
      <alignment horizontal="center" vertical="center" wrapText="1"/>
    </xf>
    <xf numFmtId="0" fontId="93" fillId="0" borderId="0" xfId="1448" applyFont="1" applyAlignment="1">
      <alignment horizontal="center" wrapText="1"/>
    </xf>
    <xf numFmtId="0" fontId="94" fillId="0" borderId="0" xfId="1448" applyFont="1" applyAlignment="1">
      <alignment wrapText="1"/>
    </xf>
    <xf numFmtId="0" fontId="101" fillId="0" borderId="0" xfId="1448" applyFont="1" applyAlignment="1">
      <alignment horizontal="center" wrapText="1"/>
    </xf>
    <xf numFmtId="0" fontId="100" fillId="0" borderId="0" xfId="1448" applyFont="1" applyAlignment="1">
      <alignment horizontal="center" wrapText="1"/>
    </xf>
    <xf numFmtId="0" fontId="100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 vertical="center" wrapText="1"/>
    </xf>
    <xf numFmtId="0" fontId="94" fillId="0" borderId="0" xfId="1448" applyFont="1" applyAlignment="1">
      <alignment horizontal="center" vertical="center" wrapText="1"/>
    </xf>
    <xf numFmtId="0" fontId="93" fillId="0" borderId="0" xfId="1448" applyFont="1" applyAlignment="1">
      <alignment horizontal="center"/>
    </xf>
    <xf numFmtId="0" fontId="93" fillId="0" borderId="0" xfId="1448" applyFont="1" applyAlignment="1">
      <alignment horizontal="center" vertical="center"/>
    </xf>
    <xf numFmtId="0" fontId="93" fillId="0" borderId="0" xfId="1448" applyFont="1" applyAlignment="1">
      <alignment vertical="center" wrapText="1"/>
    </xf>
    <xf numFmtId="0" fontId="93" fillId="0" borderId="0" xfId="527" applyNumberFormat="1" applyFont="1" applyFill="1" applyBorder="1" applyAlignment="1">
      <alignment horizontal="center" wrapText="1"/>
    </xf>
    <xf numFmtId="41" fontId="94" fillId="0" borderId="0" xfId="1448" applyNumberFormat="1" applyFont="1" applyAlignment="1">
      <alignment wrapText="1"/>
    </xf>
    <xf numFmtId="41" fontId="94" fillId="0" borderId="0" xfId="527" applyNumberFormat="1" applyFont="1" applyFill="1" applyAlignment="1">
      <alignment wrapText="1"/>
    </xf>
    <xf numFmtId="0" fontId="94" fillId="0" borderId="0" xfId="1448" applyFont="1" applyAlignment="1">
      <alignment vertical="top" wrapText="1"/>
    </xf>
    <xf numFmtId="0" fontId="93" fillId="0" borderId="0" xfId="527" applyNumberFormat="1" applyFont="1" applyFill="1" applyAlignment="1">
      <alignment horizontal="center" wrapText="1"/>
    </xf>
    <xf numFmtId="0" fontId="94" fillId="0" borderId="0" xfId="527" applyNumberFormat="1" applyFont="1" applyFill="1" applyAlignment="1">
      <alignment horizontal="center" wrapText="1"/>
    </xf>
    <xf numFmtId="167" fontId="44" fillId="0" borderId="21" xfId="717" applyNumberFormat="1" applyFont="1" applyFill="1" applyBorder="1" applyAlignment="1" applyProtection="1">
      <alignment horizontal="center" vertical="center" wrapText="1"/>
    </xf>
    <xf numFmtId="41" fontId="44" fillId="0" borderId="21" xfId="1451" applyNumberFormat="1" applyFont="1" applyBorder="1" applyAlignment="1">
      <alignment horizontal="center" vertical="center" wrapText="1"/>
    </xf>
    <xf numFmtId="167" fontId="56" fillId="0" borderId="21" xfId="717" applyNumberFormat="1" applyFont="1" applyFill="1" applyBorder="1" applyAlignment="1" applyProtection="1">
      <alignment horizontal="center" vertical="center" wrapText="1"/>
    </xf>
    <xf numFmtId="0" fontId="44" fillId="0" borderId="21" xfId="1451" applyFont="1" applyBorder="1" applyAlignment="1">
      <alignment horizontal="center" vertical="center" wrapText="1"/>
    </xf>
    <xf numFmtId="167" fontId="44" fillId="0" borderId="21" xfId="728" applyFont="1" applyFill="1" applyBorder="1" applyAlignment="1" applyProtection="1">
      <alignment horizontal="center" vertical="center" wrapText="1"/>
    </xf>
    <xf numFmtId="3" fontId="44" fillId="0" borderId="21" xfId="1450" applyNumberFormat="1" applyFont="1" applyBorder="1" applyAlignment="1">
      <alignment horizontal="center" vertical="center" wrapText="1"/>
    </xf>
    <xf numFmtId="167" fontId="44" fillId="0" borderId="21" xfId="728" applyFont="1" applyFill="1" applyBorder="1" applyAlignment="1">
      <alignment horizontal="center" vertical="center" wrapText="1"/>
    </xf>
    <xf numFmtId="0" fontId="43" fillId="0" borderId="3" xfId="1448" applyFont="1" applyBorder="1" applyAlignment="1">
      <alignment horizontal="center" vertical="center"/>
    </xf>
    <xf numFmtId="0" fontId="43" fillId="0" borderId="3" xfId="1448" applyFont="1" applyBorder="1" applyAlignment="1">
      <alignment horizontal="left" vertical="center" wrapText="1"/>
    </xf>
    <xf numFmtId="0" fontId="43" fillId="0" borderId="3" xfId="1448" applyFont="1" applyBorder="1" applyAlignment="1">
      <alignment horizontal="center" vertical="center" wrapText="1"/>
    </xf>
    <xf numFmtId="167" fontId="43" fillId="0" borderId="3" xfId="715" applyNumberFormat="1" applyFont="1" applyFill="1" applyBorder="1" applyAlignment="1">
      <alignment horizontal="center" vertical="center" wrapText="1"/>
    </xf>
    <xf numFmtId="3" fontId="116" fillId="32" borderId="3" xfId="1448" applyNumberFormat="1" applyFont="1" applyFill="1" applyBorder="1" applyAlignment="1">
      <alignment horizontal="center" vertical="center" wrapText="1"/>
    </xf>
    <xf numFmtId="0" fontId="44" fillId="0" borderId="21" xfId="1451" applyFont="1" applyBorder="1" applyAlignment="1">
      <alignment horizontal="center" vertical="center"/>
    </xf>
    <xf numFmtId="0" fontId="119" fillId="0" borderId="21" xfId="1451" applyFont="1" applyBorder="1" applyAlignment="1">
      <alignment horizontal="left" vertical="center" wrapText="1"/>
    </xf>
    <xf numFmtId="0" fontId="44" fillId="33" borderId="21" xfId="1451" applyFont="1" applyFill="1" applyBorder="1" applyAlignment="1">
      <alignment horizontal="left" vertical="center" wrapText="1"/>
    </xf>
    <xf numFmtId="0" fontId="44" fillId="0" borderId="21" xfId="1451" applyFont="1" applyBorder="1" applyAlignment="1">
      <alignment horizontal="left" wrapText="1"/>
    </xf>
    <xf numFmtId="0" fontId="44" fillId="0" borderId="21" xfId="1450" applyFont="1" applyBorder="1" applyAlignment="1">
      <alignment horizontal="center" vertical="center"/>
    </xf>
    <xf numFmtId="0" fontId="44" fillId="0" borderId="21" xfId="1450" applyFont="1" applyBorder="1" applyAlignment="1">
      <alignment horizontal="left" wrapText="1"/>
    </xf>
    <xf numFmtId="0" fontId="113" fillId="0" borderId="21" xfId="1615" applyFont="1" applyBorder="1" applyAlignment="1">
      <alignment vertical="top" wrapText="1"/>
    </xf>
    <xf numFmtId="43" fontId="115" fillId="0" borderId="0" xfId="523" applyFont="1" applyFill="1" applyAlignment="1">
      <alignment horizontal="left" wrapText="1"/>
    </xf>
    <xf numFmtId="0" fontId="8" fillId="0" borderId="0" xfId="2673" applyAlignment="1">
      <alignment vertical="center" wrapText="1"/>
    </xf>
    <xf numFmtId="0" fontId="8" fillId="0" borderId="0" xfId="2673" applyAlignment="1">
      <alignment horizontal="center" vertical="center" wrapText="1"/>
    </xf>
    <xf numFmtId="0" fontId="8" fillId="0" borderId="28" xfId="2673" applyBorder="1" applyAlignment="1">
      <alignment vertical="center" wrapText="1"/>
    </xf>
    <xf numFmtId="0" fontId="117" fillId="0" borderId="0" xfId="2673" applyFont="1" applyAlignment="1">
      <alignment vertical="center" wrapText="1"/>
    </xf>
    <xf numFmtId="0" fontId="96" fillId="0" borderId="0" xfId="2673" applyFont="1" applyAlignment="1">
      <alignment vertical="center" wrapText="1"/>
    </xf>
    <xf numFmtId="2" fontId="104" fillId="0" borderId="0" xfId="2673" applyNumberFormat="1" applyFont="1" applyAlignment="1">
      <alignment horizontal="center" vertical="center" wrapText="1"/>
    </xf>
    <xf numFmtId="0" fontId="106" fillId="0" borderId="0" xfId="2673" applyFont="1" applyAlignment="1">
      <alignment horizontal="center" vertical="center" wrapText="1"/>
    </xf>
    <xf numFmtId="0" fontId="117" fillId="0" borderId="28" xfId="2673" applyFont="1" applyBorder="1" applyAlignment="1">
      <alignment vertical="center" wrapText="1"/>
    </xf>
    <xf numFmtId="0" fontId="10" fillId="0" borderId="21" xfId="1615" applyFont="1" applyBorder="1" applyAlignment="1">
      <alignment horizontal="center" vertical="center"/>
    </xf>
    <xf numFmtId="0" fontId="129" fillId="0" borderId="7" xfId="2673" applyFont="1" applyBorder="1" applyAlignment="1">
      <alignment horizontal="center" vertical="center" wrapText="1"/>
    </xf>
    <xf numFmtId="0" fontId="96" fillId="0" borderId="0" xfId="2673" applyFont="1" applyAlignment="1">
      <alignment horizontal="left" vertical="center" wrapText="1"/>
    </xf>
    <xf numFmtId="0" fontId="53" fillId="0" borderId="21" xfId="1450" applyFont="1" applyBorder="1" applyAlignment="1">
      <alignment horizontal="center" wrapText="1"/>
    </xf>
    <xf numFmtId="0" fontId="44" fillId="0" borderId="21" xfId="1450" applyFont="1" applyBorder="1" applyAlignment="1">
      <alignment horizontal="center" vertical="center" wrapText="1"/>
    </xf>
    <xf numFmtId="3" fontId="44" fillId="0" borderId="21" xfId="1451" applyNumberFormat="1" applyFont="1" applyBorder="1" applyAlignment="1">
      <alignment horizontal="center" vertical="center" wrapText="1"/>
    </xf>
    <xf numFmtId="41" fontId="44" fillId="0" borderId="21" xfId="1450" applyNumberFormat="1" applyFont="1" applyBorder="1" applyAlignment="1">
      <alignment horizontal="center" vertical="center" wrapText="1"/>
    </xf>
    <xf numFmtId="3" fontId="44" fillId="0" borderId="0" xfId="1451" applyNumberFormat="1" applyFont="1" applyAlignment="1">
      <alignment horizontal="center" vertical="center" wrapText="1"/>
    </xf>
    <xf numFmtId="0" fontId="21" fillId="0" borderId="0" xfId="1649"/>
    <xf numFmtId="3" fontId="119" fillId="0" borderId="21" xfId="1451" applyNumberFormat="1" applyFont="1" applyBorder="1" applyAlignment="1">
      <alignment horizontal="center" vertical="center" wrapText="1"/>
    </xf>
    <xf numFmtId="3" fontId="10" fillId="0" borderId="21" xfId="1615" applyNumberFormat="1" applyFont="1" applyBorder="1" applyAlignment="1">
      <alignment horizontal="center" vertical="center"/>
    </xf>
    <xf numFmtId="0" fontId="9" fillId="0" borderId="0" xfId="2670" applyAlignment="1">
      <alignment horizontal="center" vertical="center"/>
    </xf>
    <xf numFmtId="0" fontId="125" fillId="36" borderId="0" xfId="2670" applyFont="1" applyFill="1" applyAlignment="1">
      <alignment horizontal="left" vertical="center"/>
    </xf>
    <xf numFmtId="0" fontId="125" fillId="36" borderId="0" xfId="2670" applyFont="1" applyFill="1" applyAlignment="1">
      <alignment horizontal="center" vertical="center"/>
    </xf>
    <xf numFmtId="0" fontId="126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left" vertical="center"/>
    </xf>
    <xf numFmtId="0" fontId="127" fillId="36" borderId="0" xfId="2670" applyFont="1" applyFill="1" applyAlignment="1">
      <alignment horizontal="center" vertical="center"/>
    </xf>
    <xf numFmtId="0" fontId="127" fillId="36" borderId="0" xfId="2670" applyFont="1" applyFill="1" applyAlignment="1">
      <alignment horizontal="right" vertical="center"/>
    </xf>
    <xf numFmtId="9" fontId="128" fillId="36" borderId="0" xfId="2671" applyFont="1" applyFill="1" applyBorder="1" applyAlignment="1" applyProtection="1">
      <alignment horizontal="right" vertical="center"/>
    </xf>
    <xf numFmtId="43" fontId="127" fillId="36" borderId="0" xfId="2672" applyFont="1" applyFill="1" applyBorder="1" applyAlignment="1" applyProtection="1">
      <alignment horizontal="right" vertical="center"/>
    </xf>
    <xf numFmtId="43" fontId="128" fillId="36" borderId="0" xfId="2672" applyFont="1" applyFill="1" applyBorder="1" applyAlignment="1" applyProtection="1">
      <alignment horizontal="right" vertical="center"/>
    </xf>
    <xf numFmtId="10" fontId="128" fillId="36" borderId="0" xfId="2671" applyNumberFormat="1" applyFont="1" applyFill="1" applyBorder="1" applyAlignment="1" applyProtection="1">
      <alignment horizontal="right" vertical="center"/>
    </xf>
    <xf numFmtId="167" fontId="127" fillId="36" borderId="0" xfId="2672" applyNumberFormat="1" applyFont="1" applyFill="1" applyBorder="1" applyAlignment="1" applyProtection="1">
      <alignment horizontal="right" vertical="center"/>
    </xf>
    <xf numFmtId="0" fontId="121" fillId="0" borderId="0" xfId="2670" applyFont="1" applyAlignment="1">
      <alignment horizontal="left" vertical="center"/>
    </xf>
    <xf numFmtId="0" fontId="124" fillId="0" borderId="0" xfId="2670" applyFont="1" applyAlignment="1">
      <alignment horizontal="left" vertical="center"/>
    </xf>
    <xf numFmtId="43" fontId="0" fillId="0" borderId="0" xfId="2672" applyFont="1" applyAlignment="1" applyProtection="1">
      <alignment horizontal="center" vertical="center"/>
    </xf>
    <xf numFmtId="0" fontId="111" fillId="0" borderId="0" xfId="1538"/>
    <xf numFmtId="43" fontId="111" fillId="0" borderId="0" xfId="1538" applyNumberFormat="1"/>
    <xf numFmtId="0" fontId="61" fillId="0" borderId="0" xfId="1538" applyFont="1"/>
    <xf numFmtId="0" fontId="114" fillId="0" borderId="0" xfId="1538" applyFont="1"/>
    <xf numFmtId="0" fontId="52" fillId="0" borderId="42" xfId="1538" applyFont="1" applyBorder="1" applyAlignment="1">
      <alignment horizontal="left"/>
    </xf>
    <xf numFmtId="0" fontId="111" fillId="38" borderId="3" xfId="1538" applyFill="1" applyBorder="1" applyAlignment="1">
      <alignment vertical="center"/>
    </xf>
    <xf numFmtId="0" fontId="111" fillId="38" borderId="0" xfId="1538" applyFill="1"/>
    <xf numFmtId="0" fontId="61" fillId="38" borderId="0" xfId="1538" applyFont="1" applyFill="1"/>
    <xf numFmtId="0" fontId="102" fillId="0" borderId="0" xfId="1538" applyFont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/>
    </xf>
    <xf numFmtId="0" fontId="111" fillId="0" borderId="0" xfId="1538" applyAlignment="1">
      <alignment horizontal="center" vertical="center"/>
    </xf>
    <xf numFmtId="1" fontId="111" fillId="0" borderId="0" xfId="1538" applyNumberFormat="1"/>
    <xf numFmtId="0" fontId="111" fillId="0" borderId="3" xfId="1538" applyBorder="1"/>
    <xf numFmtId="43" fontId="0" fillId="0" borderId="3" xfId="1026" applyFont="1" applyFill="1" applyBorder="1" applyProtection="1"/>
    <xf numFmtId="43" fontId="111" fillId="0" borderId="3" xfId="1538" applyNumberFormat="1" applyBorder="1"/>
    <xf numFmtId="43" fontId="122" fillId="0" borderId="3" xfId="1026" applyFont="1" applyBorder="1" applyProtection="1"/>
    <xf numFmtId="43" fontId="0" fillId="0" borderId="3" xfId="1026" applyFont="1" applyBorder="1" applyProtection="1"/>
    <xf numFmtId="43" fontId="114" fillId="0" borderId="3" xfId="1538" applyNumberFormat="1" applyFont="1" applyBorder="1"/>
    <xf numFmtId="0" fontId="61" fillId="0" borderId="3" xfId="1538" applyFont="1" applyBorder="1"/>
    <xf numFmtId="41" fontId="111" fillId="0" borderId="3" xfId="1538" applyNumberFormat="1" applyBorder="1"/>
    <xf numFmtId="43" fontId="103" fillId="0" borderId="3" xfId="1026" applyFont="1" applyFill="1" applyBorder="1" applyProtection="1"/>
    <xf numFmtId="0" fontId="49" fillId="0" borderId="0" xfId="1538" applyFont="1"/>
    <xf numFmtId="0" fontId="49" fillId="0" borderId="3" xfId="1538" applyFont="1" applyBorder="1" applyAlignment="1">
      <alignment horizontal="center"/>
    </xf>
    <xf numFmtId="43" fontId="49" fillId="0" borderId="3" xfId="1538" applyNumberFormat="1" applyFont="1" applyBorder="1"/>
    <xf numFmtId="0" fontId="111" fillId="29" borderId="0" xfId="1538" applyFill="1"/>
    <xf numFmtId="0" fontId="49" fillId="0" borderId="0" xfId="1538" applyFont="1" applyAlignment="1">
      <alignment horizontal="center"/>
    </xf>
    <xf numFmtId="43" fontId="49" fillId="0" borderId="0" xfId="1538" applyNumberFormat="1" applyFont="1"/>
    <xf numFmtId="0" fontId="111" fillId="29" borderId="3" xfId="1538" applyFill="1" applyBorder="1"/>
    <xf numFmtId="167" fontId="111" fillId="29" borderId="3" xfId="1538" applyNumberFormat="1" applyFill="1" applyBorder="1" applyAlignment="1">
      <alignment horizontal="right"/>
    </xf>
    <xf numFmtId="165" fontId="111" fillId="0" borderId="0" xfId="1538" applyNumberFormat="1"/>
    <xf numFmtId="43" fontId="111" fillId="29" borderId="3" xfId="1538" applyNumberFormat="1" applyFill="1" applyBorder="1" applyAlignment="1">
      <alignment horizontal="right"/>
    </xf>
    <xf numFmtId="43" fontId="0" fillId="29" borderId="3" xfId="1026" applyFont="1" applyFill="1" applyBorder="1" applyProtection="1"/>
    <xf numFmtId="40" fontId="111" fillId="29" borderId="3" xfId="1538" applyNumberFormat="1" applyFill="1" applyBorder="1"/>
    <xf numFmtId="10" fontId="111" fillId="29" borderId="3" xfId="1538" applyNumberFormat="1" applyFill="1" applyBorder="1"/>
    <xf numFmtId="0" fontId="130" fillId="0" borderId="0" xfId="1614" applyFont="1" applyAlignment="1">
      <alignment horizontal="center"/>
    </xf>
    <xf numFmtId="0" fontId="131" fillId="0" borderId="0" xfId="1614" applyFont="1" applyAlignment="1">
      <alignment horizontal="center" vertical="center"/>
    </xf>
    <xf numFmtId="0" fontId="132" fillId="0" borderId="0" xfId="1614" applyFont="1" applyAlignment="1">
      <alignment horizontal="left" vertical="center"/>
    </xf>
    <xf numFmtId="0" fontId="132" fillId="0" borderId="0" xfId="1614" applyFont="1" applyAlignment="1">
      <alignment vertical="center"/>
    </xf>
    <xf numFmtId="0" fontId="133" fillId="0" borderId="0" xfId="1614" applyFont="1" applyAlignment="1">
      <alignment horizontal="center" vertical="center"/>
    </xf>
    <xf numFmtId="3" fontId="131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 vertical="center"/>
    </xf>
    <xf numFmtId="0" fontId="133" fillId="0" borderId="0" xfId="1614" applyFont="1" applyAlignment="1">
      <alignment horizontal="center"/>
    </xf>
    <xf numFmtId="0" fontId="131" fillId="0" borderId="0" xfId="1614" applyFont="1" applyAlignment="1">
      <alignment horizontal="center"/>
    </xf>
    <xf numFmtId="3" fontId="130" fillId="0" borderId="0" xfId="1614" applyNumberFormat="1" applyFont="1" applyAlignment="1">
      <alignment horizontal="center"/>
    </xf>
    <xf numFmtId="0" fontId="135" fillId="0" borderId="0" xfId="1614" applyFont="1"/>
    <xf numFmtId="43" fontId="135" fillId="0" borderId="0" xfId="1652" applyNumberFormat="1" applyFont="1"/>
    <xf numFmtId="0" fontId="135" fillId="0" borderId="0" xfId="1614" applyFont="1" applyAlignment="1">
      <alignment horizontal="left" vertical="center"/>
    </xf>
    <xf numFmtId="0" fontId="135" fillId="0" borderId="0" xfId="1614" applyFont="1" applyAlignment="1">
      <alignment horizontal="center" vertical="center"/>
    </xf>
    <xf numFmtId="3" fontId="132" fillId="0" borderId="0" xfId="1614" applyNumberFormat="1" applyFont="1" applyAlignment="1">
      <alignment horizontal="left" vertical="center"/>
    </xf>
    <xf numFmtId="0" fontId="135" fillId="0" borderId="0" xfId="1614" applyFont="1" applyAlignment="1">
      <alignment horizontal="center"/>
    </xf>
    <xf numFmtId="0" fontId="132" fillId="0" borderId="0" xfId="1614" applyFont="1" applyAlignment="1">
      <alignment horizontal="center"/>
    </xf>
    <xf numFmtId="0" fontId="135" fillId="0" borderId="0" xfId="1614" applyFont="1" applyAlignment="1">
      <alignment horizontal="center" vertical="center" wrapText="1"/>
    </xf>
    <xf numFmtId="0" fontId="132" fillId="0" borderId="0" xfId="1614" applyFont="1" applyAlignment="1">
      <alignment horizontal="center" vertical="center" wrapText="1"/>
    </xf>
    <xf numFmtId="3" fontId="131" fillId="0" borderId="0" xfId="1614" applyNumberFormat="1" applyFont="1" applyAlignment="1">
      <alignment vertical="center"/>
    </xf>
    <xf numFmtId="0" fontId="132" fillId="0" borderId="20" xfId="1615" applyFont="1" applyBorder="1" applyAlignment="1">
      <alignment horizontal="center" vertical="center"/>
    </xf>
    <xf numFmtId="0" fontId="132" fillId="0" borderId="21" xfId="1615" applyFont="1" applyBorder="1" applyAlignment="1">
      <alignment horizontal="left" vertical="center" wrapText="1"/>
    </xf>
    <xf numFmtId="0" fontId="131" fillId="0" borderId="21" xfId="1614" applyFont="1" applyBorder="1" applyAlignment="1">
      <alignment horizontal="center" vertical="center" wrapText="1"/>
    </xf>
    <xf numFmtId="0" fontId="138" fillId="0" borderId="21" xfId="1614" applyFont="1" applyBorder="1" applyAlignment="1">
      <alignment horizontal="center" vertical="center"/>
    </xf>
    <xf numFmtId="3" fontId="138" fillId="0" borderId="21" xfId="1614" applyNumberFormat="1" applyFont="1" applyBorder="1" applyAlignment="1">
      <alignment horizontal="center" vertical="center"/>
    </xf>
    <xf numFmtId="3" fontId="131" fillId="0" borderId="21" xfId="1614" applyNumberFormat="1" applyFont="1" applyBorder="1" applyAlignment="1">
      <alignment horizontal="center" vertical="center"/>
    </xf>
    <xf numFmtId="3" fontId="131" fillId="0" borderId="22" xfId="1614" applyNumberFormat="1" applyFont="1" applyBorder="1" applyAlignment="1">
      <alignment horizontal="center" vertical="center"/>
    </xf>
    <xf numFmtId="3" fontId="131" fillId="0" borderId="0" xfId="1614" applyNumberFormat="1" applyFont="1" applyAlignment="1">
      <alignment horizontal="center"/>
    </xf>
    <xf numFmtId="3" fontId="130" fillId="0" borderId="0" xfId="1614" applyNumberFormat="1" applyFont="1" applyAlignment="1">
      <alignment horizontal="center" vertical="center"/>
    </xf>
    <xf numFmtId="0" fontId="138" fillId="0" borderId="0" xfId="1614" applyFont="1" applyAlignment="1">
      <alignment horizontal="center"/>
    </xf>
    <xf numFmtId="3" fontId="134" fillId="0" borderId="0" xfId="1614" applyNumberFormat="1" applyFont="1" applyAlignment="1">
      <alignment horizontal="center" vertical="center"/>
    </xf>
    <xf numFmtId="0" fontId="134" fillId="0" borderId="0" xfId="1614" applyFont="1" applyAlignment="1">
      <alignment horizontal="center"/>
    </xf>
    <xf numFmtId="0" fontId="138" fillId="0" borderId="21" xfId="1615" applyFont="1" applyBorder="1" applyAlignment="1">
      <alignment horizontal="center" vertical="center"/>
    </xf>
    <xf numFmtId="0" fontId="137" fillId="0" borderId="20" xfId="1653" applyFont="1" applyBorder="1" applyAlignment="1">
      <alignment horizontal="center" vertical="center"/>
    </xf>
    <xf numFmtId="0" fontId="137" fillId="0" borderId="21" xfId="1653" applyFont="1" applyBorder="1" applyAlignment="1">
      <alignment vertical="center" wrapText="1"/>
    </xf>
    <xf numFmtId="0" fontId="133" fillId="0" borderId="20" xfId="1653" applyFont="1" applyBorder="1" applyAlignment="1">
      <alignment horizontal="center" vertical="center"/>
    </xf>
    <xf numFmtId="0" fontId="133" fillId="0" borderId="21" xfId="1652" applyFont="1" applyBorder="1" applyAlignment="1">
      <alignment horizontal="center" vertical="center"/>
    </xf>
    <xf numFmtId="0" fontId="133" fillId="33" borderId="21" xfId="1653" applyFont="1" applyFill="1" applyBorder="1" applyAlignment="1">
      <alignment vertical="center" wrapText="1"/>
    </xf>
    <xf numFmtId="0" fontId="133" fillId="0" borderId="21" xfId="1652" applyFont="1" applyBorder="1" applyAlignment="1">
      <alignment horizontal="left" vertical="center" wrapText="1"/>
    </xf>
    <xf numFmtId="0" fontId="135" fillId="0" borderId="20" xfId="1652" applyFont="1" applyBorder="1" applyAlignment="1">
      <alignment horizontal="center" vertical="center"/>
    </xf>
    <xf numFmtId="0" fontId="135" fillId="0" borderId="21" xfId="1652" applyFont="1" applyBorder="1" applyAlignment="1">
      <alignment vertical="center" wrapText="1"/>
    </xf>
    <xf numFmtId="0" fontId="138" fillId="0" borderId="21" xfId="1652" applyFont="1" applyBorder="1" applyAlignment="1">
      <alignment horizontal="center" vertical="center"/>
    </xf>
    <xf numFmtId="0" fontId="138" fillId="0" borderId="44" xfId="1652" applyFont="1" applyBorder="1" applyAlignment="1">
      <alignment horizontal="center" vertical="center"/>
    </xf>
    <xf numFmtId="0" fontId="138" fillId="0" borderId="3" xfId="1652" applyFont="1" applyBorder="1" applyAlignment="1">
      <alignment vertical="center" wrapText="1"/>
    </xf>
    <xf numFmtId="0" fontId="131" fillId="0" borderId="3" xfId="1614" applyFont="1" applyBorder="1" applyAlignment="1">
      <alignment horizontal="center" vertical="center" wrapText="1"/>
    </xf>
    <xf numFmtId="0" fontId="138" fillId="0" borderId="3" xfId="1614" applyFont="1" applyBorder="1" applyAlignment="1">
      <alignment horizontal="center" vertical="center"/>
    </xf>
    <xf numFmtId="0" fontId="138" fillId="0" borderId="3" xfId="1652" applyFont="1" applyBorder="1" applyAlignment="1">
      <alignment horizontal="center" vertical="center"/>
    </xf>
    <xf numFmtId="205" fontId="138" fillId="0" borderId="3" xfId="1614" applyNumberFormat="1" applyFont="1" applyBorder="1" applyAlignment="1">
      <alignment horizontal="center" vertical="center"/>
    </xf>
    <xf numFmtId="3" fontId="131" fillId="0" borderId="3" xfId="1614" applyNumberFormat="1" applyFont="1" applyBorder="1" applyAlignment="1">
      <alignment horizontal="center" vertical="center"/>
    </xf>
    <xf numFmtId="3" fontId="131" fillId="0" borderId="39" xfId="1614" applyNumberFormat="1" applyFont="1" applyBorder="1" applyAlignment="1">
      <alignment horizontal="center" vertical="center"/>
    </xf>
    <xf numFmtId="0" fontId="138" fillId="0" borderId="20" xfId="1652" applyFont="1" applyBorder="1" applyAlignment="1">
      <alignment horizontal="center" vertical="center"/>
    </xf>
    <xf numFmtId="0" fontId="138" fillId="0" borderId="21" xfId="1652" applyFont="1" applyBorder="1" applyAlignment="1">
      <alignment vertical="center" wrapText="1"/>
    </xf>
    <xf numFmtId="0" fontId="131" fillId="0" borderId="23" xfId="1614" applyFont="1" applyBorder="1" applyAlignment="1">
      <alignment horizontal="center" vertical="center"/>
    </xf>
    <xf numFmtId="0" fontId="131" fillId="0" borderId="24" xfId="1614" applyFont="1" applyBorder="1" applyAlignment="1">
      <alignment horizontal="left" vertical="center"/>
    </xf>
    <xf numFmtId="0" fontId="131" fillId="0" borderId="24" xfId="1614" applyFont="1" applyBorder="1" applyAlignment="1">
      <alignment vertical="center"/>
    </xf>
    <xf numFmtId="0" fontId="138" fillId="0" borderId="24" xfId="1614" applyFont="1" applyBorder="1" applyAlignment="1">
      <alignment horizontal="center" vertical="center"/>
    </xf>
    <xf numFmtId="3" fontId="131" fillId="0" borderId="24" xfId="1614" applyNumberFormat="1" applyFont="1" applyBorder="1" applyAlignment="1">
      <alignment horizontal="center" vertical="center"/>
    </xf>
    <xf numFmtId="3" fontId="131" fillId="0" borderId="25" xfId="1614" applyNumberFormat="1" applyFont="1" applyBorder="1" applyAlignment="1">
      <alignment horizontal="center" vertical="center"/>
    </xf>
    <xf numFmtId="0" fontId="133" fillId="0" borderId="26" xfId="1614" applyFont="1" applyBorder="1" applyAlignment="1">
      <alignment horizontal="center" vertical="center"/>
    </xf>
    <xf numFmtId="37" fontId="135" fillId="0" borderId="27" xfId="1614" applyNumberFormat="1" applyFont="1" applyBorder="1" applyAlignment="1">
      <alignment horizontal="center"/>
    </xf>
    <xf numFmtId="37" fontId="133" fillId="0" borderId="27" xfId="1614" applyNumberFormat="1" applyFont="1" applyBorder="1" applyAlignment="1">
      <alignment horizontal="center"/>
    </xf>
    <xf numFmtId="0" fontId="133" fillId="0" borderId="28" xfId="1614" applyFont="1" applyBorder="1" applyAlignment="1">
      <alignment horizontal="center" vertical="center"/>
    </xf>
    <xf numFmtId="37" fontId="135" fillId="0" borderId="29" xfId="1614" applyNumberFormat="1" applyFont="1" applyBorder="1" applyAlignment="1">
      <alignment horizontal="center"/>
    </xf>
    <xf numFmtId="37" fontId="133" fillId="0" borderId="29" xfId="1614" applyNumberFormat="1" applyFont="1" applyBorder="1" applyAlignment="1">
      <alignment horizontal="center"/>
    </xf>
    <xf numFmtId="37" fontId="139" fillId="0" borderId="30" xfId="1614" applyNumberFormat="1" applyFont="1" applyBorder="1" applyAlignment="1">
      <alignment horizontal="center"/>
    </xf>
    <xf numFmtId="37" fontId="139" fillId="0" borderId="32" xfId="1614" applyNumberFormat="1" applyFont="1" applyBorder="1" applyAlignment="1">
      <alignment horizontal="center"/>
    </xf>
    <xf numFmtId="0" fontId="130" fillId="0" borderId="0" xfId="1614" applyFont="1" applyAlignment="1">
      <alignment horizontal="center" vertical="center"/>
    </xf>
    <xf numFmtId="0" fontId="139" fillId="0" borderId="34" xfId="1614" applyFont="1" applyBorder="1" applyAlignment="1">
      <alignment vertical="center"/>
    </xf>
    <xf numFmtId="0" fontId="133" fillId="0" borderId="19" xfId="1614" applyFont="1" applyBorder="1"/>
    <xf numFmtId="0" fontId="133" fillId="0" borderId="19" xfId="1614" applyFont="1" applyBorder="1" applyAlignment="1">
      <alignment horizontal="center"/>
    </xf>
    <xf numFmtId="0" fontId="133" fillId="0" borderId="19" xfId="1614" applyFont="1" applyBorder="1" applyAlignment="1">
      <alignment horizontal="right"/>
    </xf>
    <xf numFmtId="0" fontId="133" fillId="0" borderId="31" xfId="1614" applyFont="1" applyBorder="1" applyAlignment="1">
      <alignment horizontal="right"/>
    </xf>
    <xf numFmtId="0" fontId="131" fillId="0" borderId="0" xfId="1614" applyFont="1" applyAlignment="1">
      <alignment horizontal="left" vertical="center"/>
    </xf>
    <xf numFmtId="0" fontId="131" fillId="0" borderId="0" xfId="1614" applyFont="1" applyAlignment="1">
      <alignment vertical="center"/>
    </xf>
    <xf numFmtId="0" fontId="138" fillId="0" borderId="0" xfId="1614" applyFont="1" applyAlignment="1">
      <alignment horizontal="center" vertical="center"/>
    </xf>
    <xf numFmtId="41" fontId="138" fillId="0" borderId="0" xfId="1652" applyNumberFormat="1" applyFont="1" applyAlignment="1">
      <alignment vertical="center"/>
    </xf>
    <xf numFmtId="0" fontId="133" fillId="0" borderId="0" xfId="1652" applyFont="1" applyAlignment="1">
      <alignment horizontal="right"/>
    </xf>
    <xf numFmtId="0" fontId="140" fillId="0" borderId="0" xfId="1644" applyFont="1" applyAlignment="1">
      <alignment horizontal="center" vertical="center"/>
    </xf>
    <xf numFmtId="0" fontId="138" fillId="0" borderId="0" xfId="1652" applyFont="1" applyAlignment="1">
      <alignment vertical="center"/>
    </xf>
    <xf numFmtId="0" fontId="141" fillId="39" borderId="59" xfId="2670" applyFont="1" applyFill="1" applyBorder="1" applyAlignment="1">
      <alignment horizontal="left" vertical="center"/>
    </xf>
    <xf numFmtId="0" fontId="141" fillId="39" borderId="60" xfId="2670" applyFont="1" applyFill="1" applyBorder="1" applyAlignment="1">
      <alignment horizontal="center" vertical="center"/>
    </xf>
    <xf numFmtId="0" fontId="141" fillId="39" borderId="62" xfId="2670" applyFont="1" applyFill="1" applyBorder="1" applyAlignment="1">
      <alignment horizontal="left" vertical="center"/>
    </xf>
    <xf numFmtId="0" fontId="141" fillId="39" borderId="58" xfId="2670" applyFont="1" applyFill="1" applyBorder="1" applyAlignment="1">
      <alignment horizontal="center" vertical="center"/>
    </xf>
    <xf numFmtId="0" fontId="141" fillId="39" borderId="64" xfId="2670" applyFont="1" applyFill="1" applyBorder="1" applyAlignment="1">
      <alignment horizontal="left" vertical="center"/>
    </xf>
    <xf numFmtId="0" fontId="141" fillId="39" borderId="65" xfId="2670" applyFont="1" applyFill="1" applyBorder="1" applyAlignment="1">
      <alignment horizontal="center" vertical="center"/>
    </xf>
    <xf numFmtId="43" fontId="123" fillId="40" borderId="61" xfId="2672" applyFont="1" applyFill="1" applyBorder="1" applyAlignment="1" applyProtection="1">
      <alignment horizontal="right" vertical="center" wrapText="1"/>
      <protection locked="0"/>
    </xf>
    <xf numFmtId="43" fontId="123" fillId="40" borderId="63" xfId="2672" applyFont="1" applyFill="1" applyBorder="1" applyAlignment="1" applyProtection="1">
      <alignment horizontal="right" vertical="center"/>
      <protection locked="0"/>
    </xf>
    <xf numFmtId="167" fontId="123" fillId="40" borderId="63" xfId="2672" applyNumberFormat="1" applyFont="1" applyFill="1" applyBorder="1" applyAlignment="1" applyProtection="1">
      <alignment horizontal="right" vertical="center"/>
      <protection locked="0"/>
    </xf>
    <xf numFmtId="167" fontId="123" fillId="40" borderId="66" xfId="2672" applyNumberFormat="1" applyFont="1" applyFill="1" applyBorder="1" applyAlignment="1" applyProtection="1">
      <alignment horizontal="right" vertical="center"/>
      <protection locked="0"/>
    </xf>
    <xf numFmtId="1" fontId="106" fillId="0" borderId="0" xfId="2673" applyNumberFormat="1" applyFont="1" applyAlignment="1">
      <alignment horizontal="center" vertical="center" wrapText="1"/>
    </xf>
    <xf numFmtId="1" fontId="104" fillId="0" borderId="0" xfId="2673" applyNumberFormat="1" applyFont="1" applyAlignment="1">
      <alignment horizontal="center" vertical="center" wrapText="1"/>
    </xf>
    <xf numFmtId="0" fontId="105" fillId="0" borderId="51" xfId="2673" applyFont="1" applyBorder="1" applyAlignment="1">
      <alignment horizontal="center" vertical="center" wrapText="1"/>
    </xf>
    <xf numFmtId="0" fontId="144" fillId="0" borderId="0" xfId="2673" applyFont="1" applyAlignment="1">
      <alignment horizontal="center" vertical="center" wrapText="1"/>
    </xf>
    <xf numFmtId="0" fontId="145" fillId="0" borderId="0" xfId="2673" applyFont="1" applyAlignment="1">
      <alignment vertical="center" wrapText="1"/>
    </xf>
    <xf numFmtId="0" fontId="146" fillId="0" borderId="0" xfId="2673" applyFont="1" applyAlignment="1">
      <alignment vertical="center" wrapText="1"/>
    </xf>
    <xf numFmtId="0" fontId="129" fillId="35" borderId="70" xfId="2673" applyFont="1" applyFill="1" applyBorder="1" applyAlignment="1">
      <alignment vertical="center" wrapText="1"/>
    </xf>
    <xf numFmtId="0" fontId="129" fillId="43" borderId="70" xfId="2673" applyFont="1" applyFill="1" applyBorder="1" applyAlignment="1">
      <alignment vertical="center" wrapText="1"/>
    </xf>
    <xf numFmtId="0" fontId="143" fillId="0" borderId="0" xfId="2673" applyFont="1" applyAlignment="1">
      <alignment vertical="center" wrapText="1"/>
    </xf>
    <xf numFmtId="0" fontId="149" fillId="0" borderId="0" xfId="2673" applyFont="1" applyAlignment="1">
      <alignment horizontal="center" vertical="center" wrapText="1"/>
    </xf>
    <xf numFmtId="1" fontId="150" fillId="0" borderId="0" xfId="2673" applyNumberFormat="1" applyFont="1" applyAlignment="1">
      <alignment horizontal="center" vertical="center" wrapText="1"/>
    </xf>
    <xf numFmtId="0" fontId="105" fillId="0" borderId="0" xfId="2673" applyFont="1" applyAlignment="1">
      <alignment horizontal="center" vertical="center" wrapText="1"/>
    </xf>
    <xf numFmtId="0" fontId="118" fillId="35" borderId="32" xfId="2673" applyFont="1" applyFill="1" applyBorder="1" applyAlignment="1">
      <alignment vertical="center" wrapText="1"/>
    </xf>
    <xf numFmtId="0" fontId="118" fillId="43" borderId="32" xfId="2673" applyFont="1" applyFill="1" applyBorder="1" applyAlignment="1">
      <alignment vertical="center" wrapText="1"/>
    </xf>
    <xf numFmtId="0" fontId="118" fillId="0" borderId="0" xfId="2673" applyFont="1" applyAlignment="1">
      <alignment vertical="center" wrapText="1"/>
    </xf>
    <xf numFmtId="2" fontId="118" fillId="0" borderId="0" xfId="2673" applyNumberFormat="1" applyFont="1" applyAlignment="1">
      <alignment horizontal="center" vertical="center" wrapText="1"/>
    </xf>
    <xf numFmtId="0" fontId="105" fillId="0" borderId="3" xfId="2673" applyFont="1" applyBorder="1" applyAlignment="1">
      <alignment horizontal="center" vertical="center" wrapText="1"/>
    </xf>
    <xf numFmtId="0" fontId="129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8" fillId="0" borderId="0" xfId="2673" applyNumberFormat="1" applyAlignment="1">
      <alignment vertical="center" wrapText="1"/>
    </xf>
    <xf numFmtId="1" fontId="8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18" fillId="0" borderId="0" xfId="2675" applyFont="1" applyFill="1" applyBorder="1" applyAlignment="1">
      <alignment horizontal="center" vertical="center" wrapText="1"/>
    </xf>
    <xf numFmtId="1" fontId="118" fillId="0" borderId="45" xfId="2673" applyNumberFormat="1" applyFont="1" applyBorder="1" applyAlignment="1">
      <alignment vertical="center" wrapText="1"/>
    </xf>
    <xf numFmtId="0" fontId="151" fillId="0" borderId="0" xfId="2673" applyFont="1" applyAlignment="1">
      <alignment vertical="center" wrapText="1"/>
    </xf>
    <xf numFmtId="0" fontId="151" fillId="0" borderId="0" xfId="2673" applyFont="1" applyAlignment="1">
      <alignment horizontal="center" vertical="center" wrapText="1"/>
    </xf>
    <xf numFmtId="2" fontId="151" fillId="0" borderId="0" xfId="2673" applyNumberFormat="1" applyFont="1" applyAlignment="1">
      <alignment horizontal="center" vertical="center" wrapText="1"/>
    </xf>
    <xf numFmtId="1" fontId="151" fillId="0" borderId="0" xfId="2673" applyNumberFormat="1" applyFont="1" applyAlignment="1">
      <alignment horizontal="center" vertical="center" wrapText="1"/>
    </xf>
    <xf numFmtId="0" fontId="152" fillId="0" borderId="0" xfId="2673" applyFont="1" applyAlignment="1">
      <alignment vertical="center" wrapText="1"/>
    </xf>
    <xf numFmtId="0" fontId="129" fillId="35" borderId="46" xfId="2673" applyFont="1" applyFill="1" applyBorder="1" applyAlignment="1">
      <alignment vertical="center" wrapText="1"/>
    </xf>
    <xf numFmtId="0" fontId="129" fillId="0" borderId="48" xfId="2673" applyFont="1" applyBorder="1" applyAlignment="1">
      <alignment horizontal="center" vertical="center" wrapText="1"/>
    </xf>
    <xf numFmtId="0" fontId="129" fillId="35" borderId="44" xfId="2673" applyFont="1" applyFill="1" applyBorder="1" applyAlignment="1">
      <alignment vertical="center" wrapText="1"/>
    </xf>
    <xf numFmtId="1" fontId="118" fillId="0" borderId="50" xfId="2673" applyNumberFormat="1" applyFont="1" applyBorder="1" applyAlignment="1">
      <alignment vertical="center" wrapText="1"/>
    </xf>
    <xf numFmtId="0" fontId="118" fillId="35" borderId="44" xfId="2673" applyFont="1" applyFill="1" applyBorder="1" applyAlignment="1">
      <alignment vertical="center" wrapText="1"/>
    </xf>
    <xf numFmtId="0" fontId="118" fillId="35" borderId="74" xfId="2673" applyFont="1" applyFill="1" applyBorder="1" applyAlignment="1">
      <alignment vertical="center" wrapText="1"/>
    </xf>
    <xf numFmtId="0" fontId="105" fillId="0" borderId="52" xfId="2673" applyFont="1" applyBorder="1" applyAlignment="1">
      <alignment horizontal="center" vertical="center" wrapText="1"/>
    </xf>
    <xf numFmtId="0" fontId="129" fillId="0" borderId="46" xfId="2673" applyFont="1" applyBorder="1" applyAlignment="1">
      <alignment vertical="center" wrapText="1"/>
    </xf>
    <xf numFmtId="0" fontId="129" fillId="0" borderId="44" xfId="2673" applyFont="1" applyBorder="1" applyAlignment="1">
      <alignment vertical="center" wrapText="1"/>
    </xf>
    <xf numFmtId="0" fontId="118" fillId="0" borderId="44" xfId="2673" applyFont="1" applyBorder="1" applyAlignment="1">
      <alignment vertical="center" wrapText="1"/>
    </xf>
    <xf numFmtId="0" fontId="118" fillId="0" borderId="74" xfId="2673" applyFont="1" applyBorder="1" applyAlignment="1">
      <alignment vertical="center" wrapText="1"/>
    </xf>
    <xf numFmtId="43" fontId="0" fillId="46" borderId="3" xfId="1026" applyFont="1" applyFill="1" applyBorder="1" applyProtection="1">
      <protection locked="0"/>
    </xf>
    <xf numFmtId="0" fontId="10" fillId="0" borderId="21" xfId="1614" applyFont="1" applyBorder="1" applyAlignment="1">
      <alignment horizontal="center" vertical="center"/>
    </xf>
    <xf numFmtId="164" fontId="134" fillId="0" borderId="0" xfId="2676" applyFont="1" applyAlignment="1">
      <alignment horizontal="center" vertical="center"/>
    </xf>
    <xf numFmtId="0" fontId="6" fillId="0" borderId="0" xfId="2670" applyFont="1" applyAlignment="1">
      <alignment horizontal="center" vertical="center"/>
    </xf>
    <xf numFmtId="0" fontId="114" fillId="0" borderId="0" xfId="2670" applyFont="1" applyAlignment="1">
      <alignment horizontal="left" vertical="center"/>
    </xf>
    <xf numFmtId="0" fontId="6" fillId="0" borderId="21" xfId="1653" applyFont="1" applyBorder="1" applyAlignment="1">
      <alignment horizontal="left" vertical="center" wrapText="1"/>
    </xf>
    <xf numFmtId="205" fontId="44" fillId="0" borderId="21" xfId="2549" applyNumberFormat="1" applyFont="1" applyBorder="1" applyAlignment="1">
      <alignment horizontal="center" vertical="center" wrapText="1"/>
    </xf>
    <xf numFmtId="0" fontId="44" fillId="0" borderId="21" xfId="2677" applyFont="1" applyBorder="1" applyAlignment="1">
      <alignment horizontal="left" vertical="center" wrapText="1"/>
    </xf>
    <xf numFmtId="167" fontId="127" fillId="47" borderId="0" xfId="2672" applyNumberFormat="1" applyFont="1" applyFill="1" applyBorder="1" applyAlignment="1" applyProtection="1">
      <alignment horizontal="right" vertical="center"/>
    </xf>
    <xf numFmtId="0" fontId="44" fillId="48" borderId="21" xfId="1451" applyFont="1" applyFill="1" applyBorder="1" applyAlignment="1">
      <alignment horizontal="left" vertical="center" wrapText="1"/>
    </xf>
    <xf numFmtId="3" fontId="44" fillId="48" borderId="21" xfId="1451" applyNumberFormat="1" applyFont="1" applyFill="1" applyBorder="1" applyAlignment="1">
      <alignment horizontal="center" vertical="center" wrapText="1"/>
    </xf>
    <xf numFmtId="0" fontId="7" fillId="48" borderId="21" xfId="1652" applyFont="1" applyFill="1" applyBorder="1" applyAlignment="1">
      <alignment vertical="center" wrapText="1"/>
    </xf>
    <xf numFmtId="0" fontId="5" fillId="48" borderId="21" xfId="1652" applyFont="1" applyFill="1" applyBorder="1" applyAlignment="1">
      <alignment vertical="center" wrapText="1"/>
    </xf>
    <xf numFmtId="0" fontId="44" fillId="48" borderId="21" xfId="1451" applyFont="1" applyFill="1" applyBorder="1" applyAlignment="1">
      <alignment horizontal="center" vertical="center"/>
    </xf>
    <xf numFmtId="0" fontId="53" fillId="48" borderId="21" xfId="1450" applyFont="1" applyFill="1" applyBorder="1" applyAlignment="1">
      <alignment horizontal="center" wrapText="1"/>
    </xf>
    <xf numFmtId="0" fontId="44" fillId="48" borderId="21" xfId="1450" applyFont="1" applyFill="1" applyBorder="1" applyAlignment="1">
      <alignment horizontal="center" vertical="center" wrapText="1"/>
    </xf>
    <xf numFmtId="3" fontId="44" fillId="48" borderId="21" xfId="1450" applyNumberFormat="1" applyFont="1" applyFill="1" applyBorder="1" applyAlignment="1">
      <alignment horizontal="center" vertical="center" wrapText="1"/>
    </xf>
    <xf numFmtId="167" fontId="44" fillId="48" borderId="21" xfId="728" applyFont="1" applyFill="1" applyBorder="1" applyAlignment="1">
      <alignment horizontal="center" vertical="center" wrapText="1"/>
    </xf>
    <xf numFmtId="0" fontId="53" fillId="0" borderId="0" xfId="1451" applyFont="1"/>
    <xf numFmtId="0" fontId="53" fillId="0" borderId="26" xfId="1451" applyFont="1" applyBorder="1"/>
    <xf numFmtId="0" fontId="53" fillId="0" borderId="36" xfId="1451" applyFont="1" applyBorder="1"/>
    <xf numFmtId="0" fontId="53" fillId="0" borderId="43" xfId="1451" applyFont="1" applyBorder="1"/>
    <xf numFmtId="0" fontId="53" fillId="0" borderId="28" xfId="1451" applyFont="1" applyBorder="1"/>
    <xf numFmtId="0" fontId="53" fillId="0" borderId="37" xfId="1451" applyFont="1" applyBorder="1"/>
    <xf numFmtId="0" fontId="143" fillId="0" borderId="0" xfId="1451" applyFont="1" applyAlignment="1">
      <alignment vertical="center"/>
    </xf>
    <xf numFmtId="0" fontId="156" fillId="0" borderId="0" xfId="1451" applyFont="1" applyAlignment="1">
      <alignment vertical="center"/>
    </xf>
    <xf numFmtId="0" fontId="54" fillId="0" borderId="0" xfId="1451" applyFont="1" applyAlignment="1">
      <alignment horizontal="center" vertical="center"/>
    </xf>
    <xf numFmtId="0" fontId="157" fillId="0" borderId="0" xfId="1451" applyFont="1"/>
    <xf numFmtId="0" fontId="55" fillId="0" borderId="0" xfId="1451" applyFont="1"/>
    <xf numFmtId="0" fontId="158" fillId="0" borderId="0" xfId="1451" applyFont="1" applyAlignment="1">
      <alignment vertical="center"/>
    </xf>
    <xf numFmtId="0" fontId="158" fillId="0" borderId="37" xfId="1451" applyFont="1" applyBorder="1" applyAlignment="1">
      <alignment vertical="center"/>
    </xf>
    <xf numFmtId="0" fontId="159" fillId="0" borderId="0" xfId="1451" applyFont="1" applyAlignment="1">
      <alignment vertical="center"/>
    </xf>
    <xf numFmtId="0" fontId="159" fillId="0" borderId="37" xfId="1451" applyFont="1" applyBorder="1" applyAlignment="1">
      <alignment vertical="center"/>
    </xf>
    <xf numFmtId="0" fontId="158" fillId="0" borderId="0" xfId="1451" applyFont="1" applyAlignment="1">
      <alignment horizontal="center" vertical="center"/>
    </xf>
    <xf numFmtId="0" fontId="53" fillId="0" borderId="34" xfId="1451" applyFont="1" applyBorder="1"/>
    <xf numFmtId="0" fontId="158" fillId="0" borderId="31" xfId="1451" applyFont="1" applyBorder="1" applyAlignment="1">
      <alignment vertical="center"/>
    </xf>
    <xf numFmtId="0" fontId="53" fillId="0" borderId="31" xfId="1451" applyFont="1" applyBorder="1"/>
    <xf numFmtId="0" fontId="53" fillId="0" borderId="0" xfId="1451" applyFont="1" applyAlignment="1">
      <alignment horizontal="center" vertical="center"/>
    </xf>
    <xf numFmtId="0" fontId="53" fillId="0" borderId="0" xfId="1451" applyFont="1" applyAlignment="1">
      <alignment horizontal="center"/>
    </xf>
    <xf numFmtId="0" fontId="4" fillId="0" borderId="20" xfId="1652" applyFont="1" applyBorder="1" applyAlignment="1">
      <alignment horizontal="center" vertical="center"/>
    </xf>
    <xf numFmtId="164" fontId="4" fillId="0" borderId="21" xfId="1653" applyNumberFormat="1" applyFont="1" applyBorder="1" applyAlignment="1">
      <alignment horizontal="center" vertical="center"/>
    </xf>
    <xf numFmtId="206" fontId="4" fillId="0" borderId="21" xfId="1653" applyNumberFormat="1" applyFont="1" applyBorder="1" applyAlignment="1">
      <alignment horizontal="center" vertical="center"/>
    </xf>
    <xf numFmtId="0" fontId="160" fillId="0" borderId="26" xfId="2677" applyFont="1" applyBorder="1" applyAlignment="1">
      <alignment horizontal="center"/>
    </xf>
    <xf numFmtId="0" fontId="160" fillId="0" borderId="36" xfId="2677" applyFont="1" applyBorder="1" applyAlignment="1">
      <alignment horizontal="center"/>
    </xf>
    <xf numFmtId="0" fontId="160" fillId="0" borderId="0" xfId="2677" applyFont="1" applyAlignment="1">
      <alignment horizontal="center"/>
    </xf>
    <xf numFmtId="0" fontId="160" fillId="0" borderId="28" xfId="2677" applyFont="1" applyBorder="1" applyAlignment="1">
      <alignment horizontal="center"/>
    </xf>
    <xf numFmtId="0" fontId="162" fillId="0" borderId="18" xfId="2677" applyFont="1" applyBorder="1" applyAlignment="1">
      <alignment horizontal="left"/>
    </xf>
    <xf numFmtId="0" fontId="160" fillId="0" borderId="37" xfId="2677" applyFont="1" applyBorder="1" applyAlignment="1">
      <alignment horizontal="center"/>
    </xf>
    <xf numFmtId="0" fontId="163" fillId="0" borderId="28" xfId="2677" applyFont="1" applyBorder="1" applyAlignment="1">
      <alignment horizontal="center"/>
    </xf>
    <xf numFmtId="0" fontId="163" fillId="0" borderId="0" xfId="2677" applyFont="1" applyAlignment="1">
      <alignment horizontal="center"/>
    </xf>
    <xf numFmtId="0" fontId="160" fillId="0" borderId="91" xfId="2677" applyFont="1" applyBorder="1" applyAlignment="1">
      <alignment horizontal="center" vertical="center"/>
    </xf>
    <xf numFmtId="0" fontId="160" fillId="0" borderId="92" xfId="2677" applyFont="1" applyBorder="1" applyAlignment="1">
      <alignment horizontal="center" vertical="center"/>
    </xf>
    <xf numFmtId="0" fontId="160" fillId="0" borderId="0" xfId="2677" applyFont="1" applyAlignment="1">
      <alignment horizontal="center" vertical="center"/>
    </xf>
    <xf numFmtId="0" fontId="166" fillId="0" borderId="0" xfId="2677" applyFont="1" applyAlignment="1">
      <alignment horizontal="center"/>
    </xf>
    <xf numFmtId="0" fontId="167" fillId="0" borderId="91" xfId="2677" applyFont="1" applyBorder="1" applyAlignment="1">
      <alignment horizontal="center" vertical="center"/>
    </xf>
    <xf numFmtId="0" fontId="160" fillId="0" borderId="95" xfId="2677" applyFont="1" applyBorder="1" applyAlignment="1">
      <alignment horizontal="center"/>
    </xf>
    <xf numFmtId="0" fontId="165" fillId="0" borderId="28" xfId="2677" applyFont="1" applyBorder="1" applyAlignment="1">
      <alignment horizontal="center"/>
    </xf>
    <xf numFmtId="0" fontId="165" fillId="0" borderId="0" xfId="2677" applyFont="1" applyAlignment="1">
      <alignment horizontal="center"/>
    </xf>
    <xf numFmtId="0" fontId="160" fillId="0" borderId="92" xfId="2677" applyFont="1" applyBorder="1" applyAlignment="1">
      <alignment horizontal="center"/>
    </xf>
    <xf numFmtId="20" fontId="160" fillId="0" borderId="92" xfId="2677" applyNumberFormat="1" applyFont="1" applyBorder="1" applyAlignment="1">
      <alignment horizontal="center"/>
    </xf>
    <xf numFmtId="0" fontId="160" fillId="0" borderId="95" xfId="2677" applyFont="1" applyBorder="1" applyAlignment="1">
      <alignment horizontal="center" vertical="center" wrapText="1"/>
    </xf>
    <xf numFmtId="0" fontId="165" fillId="0" borderId="34" xfId="2677" applyFont="1" applyBorder="1" applyAlignment="1">
      <alignment horizontal="center"/>
    </xf>
    <xf numFmtId="0" fontId="165" fillId="0" borderId="19" xfId="2677" applyFont="1" applyBorder="1" applyAlignment="1">
      <alignment horizontal="center"/>
    </xf>
    <xf numFmtId="0" fontId="160" fillId="0" borderId="19" xfId="2677" applyFont="1" applyBorder="1" applyAlignment="1">
      <alignment horizontal="center"/>
    </xf>
    <xf numFmtId="0" fontId="160" fillId="0" borderId="96" xfId="2677" applyFont="1" applyBorder="1" applyAlignment="1">
      <alignment horizontal="center"/>
    </xf>
    <xf numFmtId="0" fontId="160" fillId="0" borderId="91" xfId="2677" applyFont="1" applyBorder="1" applyAlignment="1">
      <alignment horizontal="center"/>
    </xf>
    <xf numFmtId="0" fontId="160" fillId="0" borderId="98" xfId="2677" applyFont="1" applyBorder="1" applyAlignment="1">
      <alignment horizontal="center"/>
    </xf>
    <xf numFmtId="0" fontId="3" fillId="0" borderId="20" xfId="1652" applyFont="1" applyBorder="1" applyAlignment="1">
      <alignment horizontal="center" vertical="center"/>
    </xf>
    <xf numFmtId="0" fontId="3" fillId="0" borderId="21" xfId="1653" applyFont="1" applyBorder="1" applyAlignment="1">
      <alignment horizontal="center" vertical="center"/>
    </xf>
    <xf numFmtId="0" fontId="53" fillId="0" borderId="103" xfId="1451" applyFont="1" applyBorder="1"/>
    <xf numFmtId="0" fontId="158" fillId="0" borderId="103" xfId="1451" applyFont="1" applyBorder="1" applyAlignment="1">
      <alignment vertical="center"/>
    </xf>
    <xf numFmtId="0" fontId="158" fillId="0" borderId="103" xfId="1451" applyFont="1" applyBorder="1" applyAlignment="1">
      <alignment horizontal="center" vertical="center"/>
    </xf>
    <xf numFmtId="0" fontId="53" fillId="49" borderId="0" xfId="1451" applyFont="1" applyFill="1"/>
    <xf numFmtId="0" fontId="53" fillId="33" borderId="26" xfId="1451" applyFont="1" applyFill="1" applyBorder="1"/>
    <xf numFmtId="0" fontId="53" fillId="33" borderId="36" xfId="1451" applyFont="1" applyFill="1" applyBorder="1"/>
    <xf numFmtId="0" fontId="53" fillId="33" borderId="43" xfId="1451" applyFont="1" applyFill="1" applyBorder="1"/>
    <xf numFmtId="0" fontId="53" fillId="33" borderId="28" xfId="1451" applyFont="1" applyFill="1" applyBorder="1"/>
    <xf numFmtId="0" fontId="143" fillId="33" borderId="0" xfId="1451" applyFont="1" applyFill="1" applyAlignment="1">
      <alignment vertical="center"/>
    </xf>
    <xf numFmtId="0" fontId="53" fillId="33" borderId="37" xfId="1451" applyFont="1" applyFill="1" applyBorder="1"/>
    <xf numFmtId="0" fontId="53" fillId="33" borderId="0" xfId="1451" applyFont="1" applyFill="1"/>
    <xf numFmtId="0" fontId="156" fillId="33" borderId="0" xfId="1451" applyFont="1" applyFill="1" applyAlignment="1">
      <alignment vertical="center"/>
    </xf>
    <xf numFmtId="0" fontId="54" fillId="33" borderId="0" xfId="1451" applyFont="1" applyFill="1" applyAlignment="1">
      <alignment horizontal="center" vertical="center"/>
    </xf>
    <xf numFmtId="0" fontId="55" fillId="33" borderId="0" xfId="1451" applyFont="1" applyFill="1"/>
    <xf numFmtId="0" fontId="55" fillId="33" borderId="0" xfId="1451" applyFont="1" applyFill="1" applyAlignment="1">
      <alignment horizontal="center"/>
    </xf>
    <xf numFmtId="0" fontId="158" fillId="33" borderId="0" xfId="1451" applyFont="1" applyFill="1" applyAlignment="1">
      <alignment vertical="center"/>
    </xf>
    <xf numFmtId="0" fontId="158" fillId="33" borderId="37" xfId="1451" applyFont="1" applyFill="1" applyBorder="1" applyAlignment="1">
      <alignment vertical="center"/>
    </xf>
    <xf numFmtId="0" fontId="158" fillId="33" borderId="0" xfId="1451" applyFont="1" applyFill="1" applyAlignment="1">
      <alignment horizontal="center" vertical="center"/>
    </xf>
    <xf numFmtId="0" fontId="158" fillId="33" borderId="37" xfId="1451" applyFont="1" applyFill="1" applyBorder="1" applyAlignment="1">
      <alignment horizontal="center" vertical="center"/>
    </xf>
    <xf numFmtId="0" fontId="159" fillId="33" borderId="0" xfId="1451" applyFont="1" applyFill="1" applyAlignment="1">
      <alignment vertical="center"/>
    </xf>
    <xf numFmtId="0" fontId="159" fillId="33" borderId="37" xfId="1451" applyFont="1" applyFill="1" applyBorder="1" applyAlignment="1">
      <alignment vertical="center"/>
    </xf>
    <xf numFmtId="0" fontId="53" fillId="33" borderId="34" xfId="1451" applyFont="1" applyFill="1" applyBorder="1"/>
    <xf numFmtId="0" fontId="53" fillId="33" borderId="103" xfId="1451" applyFont="1" applyFill="1" applyBorder="1"/>
    <xf numFmtId="0" fontId="158" fillId="33" borderId="103" xfId="1451" applyFont="1" applyFill="1" applyBorder="1" applyAlignment="1">
      <alignment vertical="center"/>
    </xf>
    <xf numFmtId="0" fontId="158" fillId="33" borderId="103" xfId="1451" applyFont="1" applyFill="1" applyBorder="1" applyAlignment="1">
      <alignment horizontal="center" vertical="center"/>
    </xf>
    <xf numFmtId="0" fontId="158" fillId="33" borderId="31" xfId="1451" applyFont="1" applyFill="1" applyBorder="1" applyAlignment="1">
      <alignment vertical="center"/>
    </xf>
    <xf numFmtId="0" fontId="158" fillId="49" borderId="0" xfId="1451" applyFont="1" applyFill="1" applyAlignment="1">
      <alignment vertical="center"/>
    </xf>
    <xf numFmtId="0" fontId="158" fillId="49" borderId="0" xfId="1451" applyFont="1" applyFill="1" applyAlignment="1">
      <alignment horizontal="center" vertical="center"/>
    </xf>
    <xf numFmtId="0" fontId="165" fillId="0" borderId="94" xfId="2677" applyFont="1" applyBorder="1" applyAlignment="1">
      <alignment horizontal="center" vertical="center"/>
    </xf>
    <xf numFmtId="0" fontId="165" fillId="0" borderId="89" xfId="2677" applyFont="1" applyBorder="1" applyAlignment="1">
      <alignment horizontal="center" vertical="center"/>
    </xf>
    <xf numFmtId="0" fontId="165" fillId="0" borderId="88" xfId="2677" applyFont="1" applyBorder="1" applyAlignment="1">
      <alignment horizontal="left" vertical="center"/>
    </xf>
    <xf numFmtId="0" fontId="165" fillId="0" borderId="89" xfId="2677" applyFont="1" applyBorder="1" applyAlignment="1">
      <alignment horizontal="left" vertical="center"/>
    </xf>
    <xf numFmtId="0" fontId="132" fillId="0" borderId="20" xfId="1653" applyFont="1" applyBorder="1" applyAlignment="1">
      <alignment horizontal="center" vertical="center"/>
    </xf>
    <xf numFmtId="0" fontId="132" fillId="0" borderId="21" xfId="1451" applyFont="1" applyBorder="1" applyAlignment="1">
      <alignment horizontal="left" vertical="center" wrapText="1"/>
    </xf>
    <xf numFmtId="0" fontId="131" fillId="0" borderId="20" xfId="1653" applyFont="1" applyBorder="1" applyAlignment="1">
      <alignment horizontal="center" vertical="center"/>
    </xf>
    <xf numFmtId="0" fontId="131" fillId="0" borderId="21" xfId="1451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33" fillId="0" borderId="21" xfId="1653" applyFont="1" applyBorder="1" applyAlignment="1">
      <alignment vertical="center" wrapText="1"/>
    </xf>
    <xf numFmtId="0" fontId="131" fillId="0" borderId="20" xfId="1615" applyFont="1" applyBorder="1" applyAlignment="1">
      <alignment horizontal="center" vertical="center"/>
    </xf>
    <xf numFmtId="0" fontId="131" fillId="0" borderId="21" xfId="1615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3" fontId="10" fillId="0" borderId="21" xfId="1599" applyNumberFormat="1" applyFont="1" applyBorder="1" applyAlignment="1">
      <alignment horizontal="center" vertical="center"/>
    </xf>
    <xf numFmtId="0" fontId="2" fillId="0" borderId="0" xfId="1614" applyFont="1" applyAlignment="1">
      <alignment horizontal="center"/>
    </xf>
    <xf numFmtId="0" fontId="160" fillId="0" borderId="0" xfId="2677" applyFont="1" applyAlignment="1">
      <alignment horizontal="left"/>
    </xf>
    <xf numFmtId="0" fontId="165" fillId="0" borderId="105" xfId="2677" applyFont="1" applyBorder="1" applyAlignment="1">
      <alignment horizontal="center" vertical="center"/>
    </xf>
    <xf numFmtId="0" fontId="165" fillId="0" borderId="106" xfId="2677" applyFont="1" applyBorder="1" applyAlignment="1">
      <alignment horizontal="center" vertical="center"/>
    </xf>
    <xf numFmtId="0" fontId="10" fillId="0" borderId="21" xfId="1614" applyFont="1" applyBorder="1" applyAlignment="1">
      <alignment horizontal="center" vertical="center" wrapText="1"/>
    </xf>
    <xf numFmtId="9" fontId="111" fillId="0" borderId="0" xfId="2675" applyFont="1"/>
    <xf numFmtId="0" fontId="165" fillId="0" borderId="101" xfId="2677" applyFont="1" applyBorder="1" applyAlignment="1">
      <alignment horizontal="left" vertical="center"/>
    </xf>
    <xf numFmtId="0" fontId="165" fillId="0" borderId="102" xfId="2677" applyFont="1" applyBorder="1" applyAlignment="1">
      <alignment horizontal="left" vertical="center"/>
    </xf>
    <xf numFmtId="0" fontId="10" fillId="48" borderId="21" xfId="1614" applyFont="1" applyFill="1" applyBorder="1" applyAlignment="1">
      <alignment horizontal="center" vertical="center"/>
    </xf>
    <xf numFmtId="0" fontId="1" fillId="0" borderId="20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0" fontId="165" fillId="0" borderId="107" xfId="2677" applyFont="1" applyBorder="1" applyAlignment="1">
      <alignment horizontal="left" vertical="center"/>
    </xf>
    <xf numFmtId="0" fontId="165" fillId="0" borderId="108" xfId="2677" applyFont="1" applyBorder="1" applyAlignment="1">
      <alignment horizontal="left" vertical="center"/>
    </xf>
    <xf numFmtId="0" fontId="165" fillId="0" borderId="102" xfId="2677" applyFont="1" applyBorder="1" applyAlignment="1">
      <alignment horizontal="center" vertical="center"/>
    </xf>
    <xf numFmtId="0" fontId="160" fillId="0" borderId="0" xfId="2677" quotePrefix="1" applyFont="1" applyAlignment="1">
      <alignment horizontal="left"/>
    </xf>
    <xf numFmtId="0" fontId="165" fillId="0" borderId="110" xfId="2677" applyFont="1" applyBorder="1" applyAlignment="1">
      <alignment horizontal="center" vertical="center"/>
    </xf>
    <xf numFmtId="0" fontId="165" fillId="0" borderId="111" xfId="2677" applyFont="1" applyBorder="1" applyAlignment="1">
      <alignment horizontal="center" vertical="center"/>
    </xf>
    <xf numFmtId="0" fontId="165" fillId="0" borderId="105" xfId="2677" applyFont="1" applyBorder="1" applyAlignment="1">
      <alignment horizontal="left" vertical="center"/>
    </xf>
    <xf numFmtId="0" fontId="165" fillId="0" borderId="112" xfId="2677" applyFont="1" applyBorder="1" applyAlignment="1">
      <alignment horizontal="center" vertical="center"/>
    </xf>
    <xf numFmtId="0" fontId="165" fillId="0" borderId="113" xfId="2677" applyFont="1" applyBorder="1" applyAlignment="1">
      <alignment horizontal="center" vertical="center"/>
    </xf>
    <xf numFmtId="0" fontId="165" fillId="0" borderId="114" xfId="2677" applyFont="1" applyBorder="1" applyAlignment="1">
      <alignment horizontal="left" vertical="center"/>
    </xf>
    <xf numFmtId="0" fontId="165" fillId="0" borderId="115" xfId="2677" applyFont="1" applyBorder="1" applyAlignment="1">
      <alignment horizontal="left" vertical="center"/>
    </xf>
    <xf numFmtId="0" fontId="165" fillId="0" borderId="116" xfId="2677" applyFont="1" applyBorder="1" applyAlignment="1">
      <alignment horizontal="left" vertical="center"/>
    </xf>
    <xf numFmtId="0" fontId="165" fillId="0" borderId="109" xfId="2677" applyFont="1" applyBorder="1" applyAlignment="1">
      <alignment horizontal="left" vertical="center"/>
    </xf>
    <xf numFmtId="0" fontId="165" fillId="0" borderId="117" xfId="2677" applyFont="1" applyBorder="1" applyAlignment="1">
      <alignment horizontal="left" vertical="center"/>
    </xf>
    <xf numFmtId="0" fontId="133" fillId="0" borderId="20" xfId="1652" applyFont="1" applyBorder="1" applyAlignment="1">
      <alignment horizontal="center" vertical="center"/>
    </xf>
    <xf numFmtId="0" fontId="133" fillId="0" borderId="21" xfId="1652" applyFont="1" applyBorder="1" applyAlignment="1">
      <alignment vertical="center" wrapText="1"/>
    </xf>
    <xf numFmtId="0" fontId="165" fillId="0" borderId="118" xfId="2677" applyFont="1" applyBorder="1" applyAlignment="1">
      <alignment horizontal="left" vertical="center"/>
    </xf>
    <xf numFmtId="0" fontId="165" fillId="0" borderId="113" xfId="2677" applyFont="1" applyBorder="1" applyAlignment="1">
      <alignment horizontal="left" vertical="center"/>
    </xf>
    <xf numFmtId="167" fontId="43" fillId="0" borderId="3" xfId="714" applyFont="1" applyFill="1" applyBorder="1" applyAlignment="1">
      <alignment horizontal="center" vertical="center" wrapText="1"/>
    </xf>
    <xf numFmtId="0" fontId="54" fillId="0" borderId="0" xfId="1448" applyFont="1" applyAlignment="1">
      <alignment horizontal="center" wrapText="1"/>
    </xf>
    <xf numFmtId="0" fontId="43" fillId="0" borderId="3" xfId="1448" applyFont="1" applyBorder="1" applyAlignment="1">
      <alignment horizontal="center" vertical="center" wrapText="1"/>
    </xf>
    <xf numFmtId="0" fontId="55" fillId="0" borderId="3" xfId="1448" applyFont="1" applyBorder="1" applyAlignment="1">
      <alignment horizontal="center" vertical="center" wrapText="1"/>
    </xf>
    <xf numFmtId="3" fontId="43" fillId="31" borderId="38" xfId="1615" applyNumberFormat="1" applyFont="1" applyFill="1" applyBorder="1" applyAlignment="1">
      <alignment horizontal="center" vertical="center"/>
    </xf>
    <xf numFmtId="3" fontId="43" fillId="31" borderId="54" xfId="1615" applyNumberFormat="1" applyFont="1" applyFill="1" applyBorder="1" applyAlignment="1">
      <alignment horizontal="center" vertical="center"/>
    </xf>
    <xf numFmtId="3" fontId="43" fillId="31" borderId="18" xfId="1615" applyNumberFormat="1" applyFont="1" applyFill="1" applyBorder="1" applyAlignment="1">
      <alignment horizontal="center" vertical="center"/>
    </xf>
    <xf numFmtId="3" fontId="43" fillId="31" borderId="40" xfId="1615" applyNumberFormat="1" applyFont="1" applyFill="1" applyBorder="1" applyAlignment="1">
      <alignment horizontal="center" vertical="center"/>
    </xf>
    <xf numFmtId="3" fontId="43" fillId="31" borderId="41" xfId="1615" applyNumberFormat="1" applyFont="1" applyFill="1" applyBorder="1" applyAlignment="1">
      <alignment horizontal="center" vertical="center"/>
    </xf>
    <xf numFmtId="3" fontId="43" fillId="31" borderId="55" xfId="1615" applyNumberFormat="1" applyFont="1" applyFill="1" applyBorder="1" applyAlignment="1">
      <alignment horizontal="center" vertical="center"/>
    </xf>
    <xf numFmtId="3" fontId="43" fillId="31" borderId="3" xfId="1615" applyNumberFormat="1" applyFont="1" applyFill="1" applyBorder="1" applyAlignment="1">
      <alignment horizontal="center" vertical="center"/>
    </xf>
    <xf numFmtId="0" fontId="95" fillId="0" borderId="0" xfId="1653" applyFont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/>
    </xf>
    <xf numFmtId="0" fontId="52" fillId="31" borderId="3" xfId="1615" applyFont="1" applyFill="1" applyBorder="1" applyAlignment="1">
      <alignment horizontal="center" vertical="center"/>
    </xf>
    <xf numFmtId="0" fontId="50" fillId="31" borderId="3" xfId="1615" applyFont="1" applyFill="1" applyBorder="1" applyAlignment="1">
      <alignment horizontal="center" vertical="center" wrapText="1"/>
    </xf>
    <xf numFmtId="0" fontId="95" fillId="0" borderId="0" xfId="1652" applyFont="1" applyAlignment="1">
      <alignment horizontal="center" vertical="center"/>
    </xf>
    <xf numFmtId="0" fontId="50" fillId="0" borderId="46" xfId="1614" applyFont="1" applyBorder="1" applyAlignment="1">
      <alignment horizontal="center" vertical="center"/>
    </xf>
    <xf numFmtId="0" fontId="50" fillId="0" borderId="44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/>
    </xf>
    <xf numFmtId="0" fontId="50" fillId="0" borderId="21" xfId="1614" applyFont="1" applyBorder="1" applyAlignment="1">
      <alignment horizontal="center" vertical="center"/>
    </xf>
    <xf numFmtId="0" fontId="50" fillId="0" borderId="33" xfId="1614" applyFont="1" applyBorder="1" applyAlignment="1">
      <alignment horizontal="center" vertical="center"/>
    </xf>
    <xf numFmtId="0" fontId="52" fillId="0" borderId="48" xfId="1614" applyFont="1" applyBorder="1" applyAlignment="1">
      <alignment horizontal="center" vertical="center"/>
    </xf>
    <xf numFmtId="0" fontId="52" fillId="0" borderId="3" xfId="1614" applyFont="1" applyBorder="1" applyAlignment="1">
      <alignment horizontal="center" vertical="center"/>
    </xf>
    <xf numFmtId="0" fontId="50" fillId="0" borderId="47" xfId="1614" applyFont="1" applyBorder="1" applyAlignment="1">
      <alignment horizontal="center" vertical="center" wrapText="1"/>
    </xf>
    <xf numFmtId="0" fontId="50" fillId="0" borderId="21" xfId="1614" applyFont="1" applyBorder="1" applyAlignment="1">
      <alignment horizontal="center" vertical="center" wrapText="1"/>
    </xf>
    <xf numFmtId="0" fontId="50" fillId="0" borderId="33" xfId="1614" applyFont="1" applyBorder="1" applyAlignment="1">
      <alignment horizontal="center" vertical="center" wrapText="1"/>
    </xf>
    <xf numFmtId="0" fontId="52" fillId="0" borderId="49" xfId="1614" applyFont="1" applyBorder="1" applyAlignment="1">
      <alignment horizontal="center" vertical="center"/>
    </xf>
    <xf numFmtId="0" fontId="47" fillId="0" borderId="0" xfId="1652" applyFont="1" applyAlignment="1">
      <alignment horizontal="center" vertical="center"/>
    </xf>
    <xf numFmtId="0" fontId="110" fillId="0" borderId="0" xfId="1652" applyAlignment="1">
      <alignment horizontal="center" vertical="center"/>
    </xf>
    <xf numFmtId="0" fontId="52" fillId="0" borderId="39" xfId="1614" applyFont="1" applyBorder="1" applyAlignment="1">
      <alignment horizontal="center" vertical="center"/>
    </xf>
    <xf numFmtId="0" fontId="52" fillId="0" borderId="35" xfId="1652" applyFont="1" applyBorder="1" applyAlignment="1">
      <alignment horizontal="center" vertical="center" wrapText="1"/>
    </xf>
    <xf numFmtId="0" fontId="52" fillId="0" borderId="33" xfId="1652" applyFont="1" applyBorder="1" applyAlignment="1">
      <alignment horizontal="center" vertical="center" wrapText="1"/>
    </xf>
    <xf numFmtId="37" fontId="62" fillId="0" borderId="19" xfId="1614" applyNumberFormat="1" applyFont="1" applyBorder="1" applyAlignment="1">
      <alignment horizontal="center"/>
    </xf>
    <xf numFmtId="0" fontId="62" fillId="0" borderId="26" xfId="1614" applyFont="1" applyBorder="1" applyAlignment="1">
      <alignment horizontal="left" vertical="center"/>
    </xf>
    <xf numFmtId="0" fontId="62" fillId="0" borderId="36" xfId="1614" applyFont="1" applyBorder="1" applyAlignment="1">
      <alignment horizontal="left" vertical="center"/>
    </xf>
    <xf numFmtId="0" fontId="62" fillId="0" borderId="43" xfId="1614" applyFont="1" applyBorder="1" applyAlignment="1">
      <alignment horizontal="left" vertical="center"/>
    </xf>
    <xf numFmtId="0" fontId="62" fillId="0" borderId="28" xfId="1614" applyFont="1" applyBorder="1" applyAlignment="1">
      <alignment horizontal="left" vertical="center"/>
    </xf>
    <xf numFmtId="0" fontId="62" fillId="0" borderId="0" xfId="1614" applyFont="1" applyAlignment="1">
      <alignment horizontal="left" vertical="center"/>
    </xf>
    <xf numFmtId="0" fontId="62" fillId="0" borderId="37" xfId="1614" applyFont="1" applyBorder="1" applyAlignment="1">
      <alignment horizontal="left" vertical="center"/>
    </xf>
    <xf numFmtId="0" fontId="52" fillId="0" borderId="0" xfId="1614" applyFont="1" applyAlignment="1">
      <alignment horizontal="left" vertical="top" wrapText="1"/>
    </xf>
    <xf numFmtId="37" fontId="110" fillId="0" borderId="36" xfId="1614" applyNumberFormat="1" applyBorder="1" applyAlignment="1">
      <alignment horizontal="center"/>
    </xf>
    <xf numFmtId="37" fontId="110" fillId="0" borderId="0" xfId="1614" applyNumberFormat="1" applyAlignment="1">
      <alignment horizontal="center"/>
    </xf>
    <xf numFmtId="0" fontId="144" fillId="42" borderId="67" xfId="2673" applyFont="1" applyFill="1" applyBorder="1" applyAlignment="1">
      <alignment horizontal="center" vertical="center" wrapText="1"/>
    </xf>
    <xf numFmtId="0" fontId="144" fillId="42" borderId="68" xfId="2673" applyFont="1" applyFill="1" applyBorder="1" applyAlignment="1">
      <alignment horizontal="center" vertical="center" wrapText="1"/>
    </xf>
    <xf numFmtId="0" fontId="144" fillId="42" borderId="69" xfId="2673" applyFont="1" applyFill="1" applyBorder="1" applyAlignment="1">
      <alignment horizontal="center" vertical="center" wrapText="1"/>
    </xf>
    <xf numFmtId="165" fontId="129" fillId="43" borderId="7" xfId="2673" applyNumberFormat="1" applyFont="1" applyFill="1" applyBorder="1" applyAlignment="1">
      <alignment horizontal="center" vertical="center" wrapText="1"/>
    </xf>
    <xf numFmtId="0" fontId="129" fillId="43" borderId="50" xfId="2673" applyFont="1" applyFill="1" applyBorder="1" applyAlignment="1">
      <alignment horizontal="center" vertical="center" wrapText="1"/>
    </xf>
    <xf numFmtId="1" fontId="118" fillId="43" borderId="7" xfId="2673" applyNumberFormat="1" applyFont="1" applyFill="1" applyBorder="1" applyAlignment="1">
      <alignment horizontal="center" vertical="center" wrapText="1"/>
    </xf>
    <xf numFmtId="1" fontId="118" fillId="43" borderId="50" xfId="2673" applyNumberFormat="1" applyFont="1" applyFill="1" applyBorder="1" applyAlignment="1">
      <alignment horizontal="center" vertical="center" wrapText="1"/>
    </xf>
    <xf numFmtId="0" fontId="118" fillId="43" borderId="7" xfId="2673" applyFont="1" applyFill="1" applyBorder="1" applyAlignment="1">
      <alignment horizontal="center" vertical="center" wrapText="1"/>
    </xf>
    <xf numFmtId="0" fontId="118" fillId="43" borderId="50" xfId="2673" applyFont="1" applyFill="1" applyBorder="1" applyAlignment="1">
      <alignment horizontal="center" vertical="center" wrapText="1"/>
    </xf>
    <xf numFmtId="1" fontId="129" fillId="44" borderId="3" xfId="2673" applyNumberFormat="1" applyFont="1" applyFill="1" applyBorder="1" applyAlignment="1">
      <alignment horizontal="center" vertical="center" wrapText="1"/>
    </xf>
    <xf numFmtId="1" fontId="129" fillId="44" borderId="39" xfId="2673" applyNumberFormat="1" applyFont="1" applyFill="1" applyBorder="1" applyAlignment="1">
      <alignment horizontal="center" vertical="center" wrapText="1"/>
    </xf>
    <xf numFmtId="2" fontId="118" fillId="43" borderId="51" xfId="2673" applyNumberFormat="1" applyFont="1" applyFill="1" applyBorder="1" applyAlignment="1">
      <alignment horizontal="center" vertical="center" wrapText="1"/>
    </xf>
    <xf numFmtId="2" fontId="118" fillId="43" borderId="71" xfId="2673" applyNumberFormat="1" applyFont="1" applyFill="1" applyBorder="1" applyAlignment="1">
      <alignment horizontal="center" vertical="center" wrapText="1"/>
    </xf>
    <xf numFmtId="0" fontId="147" fillId="0" borderId="45" xfId="2673" applyFont="1" applyBorder="1" applyAlignment="1">
      <alignment horizontal="center" vertical="center" wrapText="1"/>
    </xf>
    <xf numFmtId="0" fontId="147" fillId="0" borderId="50" xfId="2673" applyFont="1" applyBorder="1" applyAlignment="1">
      <alignment horizontal="center" vertical="center" wrapText="1"/>
    </xf>
    <xf numFmtId="0" fontId="147" fillId="44" borderId="3" xfId="2673" applyFont="1" applyFill="1" applyBorder="1" applyAlignment="1">
      <alignment horizontal="center" vertical="center" wrapText="1"/>
    </xf>
    <xf numFmtId="0" fontId="147" fillId="44" borderId="39" xfId="2673" applyFont="1" applyFill="1" applyBorder="1" applyAlignment="1">
      <alignment horizontal="center" vertical="center" wrapText="1"/>
    </xf>
    <xf numFmtId="1" fontId="118" fillId="0" borderId="3" xfId="2673" applyNumberFormat="1" applyFont="1" applyBorder="1" applyAlignment="1">
      <alignment horizontal="center" vertical="center" wrapText="1"/>
    </xf>
    <xf numFmtId="1" fontId="118" fillId="0" borderId="39" xfId="2673" applyNumberFormat="1" applyFont="1" applyBorder="1" applyAlignment="1">
      <alignment horizontal="center" vertical="center" wrapText="1"/>
    </xf>
    <xf numFmtId="2" fontId="118" fillId="0" borderId="3" xfId="2673" applyNumberFormat="1" applyFont="1" applyBorder="1" applyAlignment="1">
      <alignment horizontal="center" vertical="center" wrapText="1"/>
    </xf>
    <xf numFmtId="2" fontId="118" fillId="0" borderId="39" xfId="2673" applyNumberFormat="1" applyFont="1" applyBorder="1" applyAlignment="1">
      <alignment horizontal="center" vertical="center" wrapText="1"/>
    </xf>
    <xf numFmtId="2" fontId="118" fillId="45" borderId="3" xfId="2673" applyNumberFormat="1" applyFont="1" applyFill="1" applyBorder="1" applyAlignment="1">
      <alignment horizontal="center" vertical="center" wrapText="1"/>
    </xf>
    <xf numFmtId="2" fontId="118" fillId="45" borderId="39" xfId="2673" applyNumberFormat="1" applyFont="1" applyFill="1" applyBorder="1" applyAlignment="1">
      <alignment horizontal="center" vertical="center" wrapText="1"/>
    </xf>
    <xf numFmtId="9" fontId="118" fillId="35" borderId="52" xfId="2675" applyFont="1" applyFill="1" applyBorder="1" applyAlignment="1">
      <alignment horizontal="center" vertical="center" wrapText="1"/>
    </xf>
    <xf numFmtId="9" fontId="118" fillId="35" borderId="53" xfId="2675" applyFont="1" applyFill="1" applyBorder="1" applyAlignment="1">
      <alignment horizontal="center" vertical="center" wrapText="1"/>
    </xf>
    <xf numFmtId="2" fontId="118" fillId="35" borderId="3" xfId="2673" applyNumberFormat="1" applyFont="1" applyFill="1" applyBorder="1" applyAlignment="1">
      <alignment horizontal="center" vertical="center" wrapText="1"/>
    </xf>
    <xf numFmtId="2" fontId="118" fillId="35" borderId="39" xfId="2673" applyNumberFormat="1" applyFont="1" applyFill="1" applyBorder="1" applyAlignment="1">
      <alignment horizontal="center" vertical="center" wrapText="1"/>
    </xf>
    <xf numFmtId="0" fontId="8" fillId="0" borderId="72" xfId="2673" applyBorder="1" applyAlignment="1">
      <alignment horizontal="center" vertical="center" wrapText="1"/>
    </xf>
    <xf numFmtId="0" fontId="8" fillId="0" borderId="6" xfId="2673" applyBorder="1" applyAlignment="1">
      <alignment horizontal="center" vertical="center" wrapText="1"/>
    </xf>
    <xf numFmtId="0" fontId="8" fillId="0" borderId="73" xfId="2673" applyBorder="1" applyAlignment="1">
      <alignment horizontal="center" vertical="center" wrapText="1"/>
    </xf>
    <xf numFmtId="9" fontId="151" fillId="0" borderId="0" xfId="2675" applyFont="1" applyFill="1" applyBorder="1" applyAlignment="1">
      <alignment horizontal="center" vertical="center" wrapText="1"/>
    </xf>
    <xf numFmtId="0" fontId="148" fillId="37" borderId="0" xfId="2673" applyFont="1" applyFill="1" applyAlignment="1">
      <alignment horizontal="left" vertical="center" wrapText="1"/>
    </xf>
    <xf numFmtId="165" fontId="129" fillId="35" borderId="7" xfId="2673" applyNumberFormat="1" applyFont="1" applyFill="1" applyBorder="1" applyAlignment="1">
      <alignment horizontal="center" vertical="center" wrapText="1"/>
    </xf>
    <xf numFmtId="0" fontId="129" fillId="35" borderId="50" xfId="2673" applyFont="1" applyFill="1" applyBorder="1" applyAlignment="1">
      <alignment horizontal="center" vertical="center" wrapText="1"/>
    </xf>
    <xf numFmtId="2" fontId="118" fillId="35" borderId="51" xfId="2673" applyNumberFormat="1" applyFont="1" applyFill="1" applyBorder="1" applyAlignment="1">
      <alignment horizontal="center" vertical="center" wrapText="1"/>
    </xf>
    <xf numFmtId="2" fontId="118" fillId="35" borderId="71" xfId="2673" applyNumberFormat="1" applyFont="1" applyFill="1" applyBorder="1" applyAlignment="1">
      <alignment horizontal="center" vertical="center" wrapText="1"/>
    </xf>
    <xf numFmtId="0" fontId="144" fillId="41" borderId="67" xfId="2673" applyFont="1" applyFill="1" applyBorder="1" applyAlignment="1">
      <alignment horizontal="center" vertical="center" wrapText="1"/>
    </xf>
    <xf numFmtId="0" fontId="144" fillId="41" borderId="68" xfId="2673" applyFont="1" applyFill="1" applyBorder="1" applyAlignment="1">
      <alignment horizontal="center" vertical="center" wrapText="1"/>
    </xf>
    <xf numFmtId="0" fontId="144" fillId="41" borderId="69" xfId="2673" applyFont="1" applyFill="1" applyBorder="1" applyAlignment="1">
      <alignment horizontal="center" vertical="center" wrapText="1"/>
    </xf>
    <xf numFmtId="0" fontId="118" fillId="35" borderId="7" xfId="2673" applyFont="1" applyFill="1" applyBorder="1" applyAlignment="1">
      <alignment horizontal="center" vertical="center" wrapText="1"/>
    </xf>
    <xf numFmtId="0" fontId="118" fillId="35" borderId="50" xfId="2673" applyFont="1" applyFill="1" applyBorder="1" applyAlignment="1">
      <alignment horizontal="center" vertical="center" wrapText="1"/>
    </xf>
    <xf numFmtId="1" fontId="129" fillId="35" borderId="7" xfId="2673" applyNumberFormat="1" applyFont="1" applyFill="1" applyBorder="1" applyAlignment="1">
      <alignment horizontal="center" vertical="center" wrapText="1"/>
    </xf>
    <xf numFmtId="1" fontId="129" fillId="35" borderId="50" xfId="2673" applyNumberFormat="1" applyFont="1" applyFill="1" applyBorder="1" applyAlignment="1">
      <alignment horizontal="center" vertical="center" wrapText="1"/>
    </xf>
    <xf numFmtId="165" fontId="129" fillId="0" borderId="48" xfId="2673" applyNumberFormat="1" applyFont="1" applyBorder="1" applyAlignment="1">
      <alignment horizontal="center" vertical="center" wrapText="1"/>
    </xf>
    <xf numFmtId="0" fontId="129" fillId="0" borderId="49" xfId="2673" applyFont="1" applyBorder="1" applyAlignment="1">
      <alignment horizontal="center" vertical="center" wrapText="1"/>
    </xf>
    <xf numFmtId="165" fontId="129" fillId="44" borderId="48" xfId="2673" applyNumberFormat="1" applyFont="1" applyFill="1" applyBorder="1" applyAlignment="1">
      <alignment horizontal="center" vertical="center" wrapText="1"/>
    </xf>
    <xf numFmtId="0" fontId="129" fillId="44" borderId="49" xfId="2673" applyFont="1" applyFill="1" applyBorder="1" applyAlignment="1">
      <alignment horizontal="center" vertical="center" wrapText="1"/>
    </xf>
    <xf numFmtId="9" fontId="118" fillId="0" borderId="52" xfId="2675" applyFont="1" applyFill="1" applyBorder="1" applyAlignment="1">
      <alignment horizontal="center" vertical="center" wrapText="1"/>
    </xf>
    <xf numFmtId="9" fontId="118" fillId="0" borderId="53" xfId="2675" applyFont="1" applyFill="1" applyBorder="1" applyAlignment="1">
      <alignment horizontal="center" vertical="center" wrapText="1"/>
    </xf>
    <xf numFmtId="1" fontId="129" fillId="0" borderId="3" xfId="2673" applyNumberFormat="1" applyFont="1" applyBorder="1" applyAlignment="1">
      <alignment horizontal="center" vertical="center" wrapText="1"/>
    </xf>
    <xf numFmtId="1" fontId="129" fillId="0" borderId="39" xfId="2673" applyNumberFormat="1" applyFont="1" applyBorder="1" applyAlignment="1">
      <alignment horizontal="center" vertical="center" wrapText="1"/>
    </xf>
    <xf numFmtId="0" fontId="9" fillId="34" borderId="56" xfId="2670" applyFill="1" applyBorder="1" applyAlignment="1">
      <alignment horizontal="center" vertical="center"/>
    </xf>
    <xf numFmtId="0" fontId="121" fillId="0" borderId="57" xfId="2670" applyFont="1" applyBorder="1" applyAlignment="1">
      <alignment horizontal="left" vertical="center"/>
    </xf>
    <xf numFmtId="0" fontId="111" fillId="38" borderId="3" xfId="1538" applyFill="1" applyBorder="1" applyAlignment="1">
      <alignment horizontal="center" vertical="center"/>
    </xf>
    <xf numFmtId="0" fontId="102" fillId="38" borderId="3" xfId="1538" applyFont="1" applyFill="1" applyBorder="1" applyAlignment="1">
      <alignment horizontal="center" vertical="center" wrapText="1"/>
    </xf>
    <xf numFmtId="0" fontId="49" fillId="0" borderId="3" xfId="1538" applyFont="1" applyBorder="1" applyAlignment="1">
      <alignment horizontal="center"/>
    </xf>
    <xf numFmtId="0" fontId="111" fillId="38" borderId="35" xfId="1538" applyFill="1" applyBorder="1" applyAlignment="1">
      <alignment horizontal="center" vertical="center" wrapText="1"/>
    </xf>
    <xf numFmtId="0" fontId="111" fillId="38" borderId="33" xfId="1538" applyFill="1" applyBorder="1" applyAlignment="1">
      <alignment horizontal="center" vertical="center" wrapText="1"/>
    </xf>
    <xf numFmtId="0" fontId="111" fillId="38" borderId="3" xfId="1538" applyFill="1" applyBorder="1" applyAlignment="1">
      <alignment horizontal="center" vertical="center" wrapText="1"/>
    </xf>
    <xf numFmtId="0" fontId="52" fillId="0" borderId="42" xfId="1538" applyFont="1" applyBorder="1" applyAlignment="1">
      <alignment horizontal="left"/>
    </xf>
    <xf numFmtId="0" fontId="132" fillId="0" borderId="0" xfId="1644" applyFont="1" applyAlignment="1">
      <alignment horizontal="center" vertical="center"/>
    </xf>
    <xf numFmtId="37" fontId="139" fillId="0" borderId="19" xfId="1614" applyNumberFormat="1" applyFont="1" applyBorder="1" applyAlignment="1">
      <alignment horizontal="center"/>
    </xf>
    <xf numFmtId="0" fontId="135" fillId="0" borderId="0" xfId="1614" applyFont="1" applyAlignment="1">
      <alignment horizontal="left" vertical="top" wrapText="1"/>
    </xf>
    <xf numFmtId="37" fontId="133" fillId="0" borderId="0" xfId="1614" applyNumberFormat="1" applyFont="1" applyAlignment="1">
      <alignment horizontal="center"/>
    </xf>
    <xf numFmtId="0" fontId="153" fillId="0" borderId="26" xfId="1614" applyFont="1" applyBorder="1" applyAlignment="1">
      <alignment horizontal="left" vertical="center" wrapText="1"/>
    </xf>
    <xf numFmtId="0" fontId="153" fillId="0" borderId="36" xfId="1614" applyFont="1" applyBorder="1" applyAlignment="1">
      <alignment horizontal="left" vertical="center" wrapText="1"/>
    </xf>
    <xf numFmtId="0" fontId="153" fillId="0" borderId="43" xfId="1614" applyFont="1" applyBorder="1" applyAlignment="1">
      <alignment horizontal="left" vertical="center" wrapText="1"/>
    </xf>
    <xf numFmtId="0" fontId="153" fillId="0" borderId="28" xfId="1614" applyFont="1" applyBorder="1" applyAlignment="1">
      <alignment horizontal="left" vertical="center" wrapText="1"/>
    </xf>
    <xf numFmtId="0" fontId="153" fillId="0" borderId="0" xfId="1614" applyFont="1" applyAlignment="1">
      <alignment horizontal="left" vertical="center" wrapText="1"/>
    </xf>
    <xf numFmtId="0" fontId="153" fillId="0" borderId="37" xfId="1614" applyFont="1" applyBorder="1" applyAlignment="1">
      <alignment horizontal="left" vertical="center" wrapText="1"/>
    </xf>
    <xf numFmtId="0" fontId="138" fillId="0" borderId="0" xfId="1652" applyFont="1" applyAlignment="1">
      <alignment horizontal="center" vertical="center"/>
    </xf>
    <xf numFmtId="0" fontId="133" fillId="0" borderId="0" xfId="1652" applyFont="1" applyAlignment="1">
      <alignment horizontal="center" vertical="center"/>
    </xf>
    <xf numFmtId="0" fontId="137" fillId="35" borderId="48" xfId="1614" applyFont="1" applyFill="1" applyBorder="1" applyAlignment="1">
      <alignment horizontal="center" vertical="center"/>
    </xf>
    <xf numFmtId="0" fontId="137" fillId="35" borderId="49" xfId="1614" applyFont="1" applyFill="1" applyBorder="1" applyAlignment="1">
      <alignment horizontal="center" vertical="center"/>
    </xf>
    <xf numFmtId="0" fontId="137" fillId="35" borderId="35" xfId="1652" applyFont="1" applyFill="1" applyBorder="1" applyAlignment="1">
      <alignment horizontal="center" vertical="center" wrapText="1"/>
    </xf>
    <xf numFmtId="0" fontId="137" fillId="35" borderId="33" xfId="1652" applyFont="1" applyFill="1" applyBorder="1" applyAlignment="1">
      <alignment horizontal="center" vertical="center" wrapText="1"/>
    </xf>
    <xf numFmtId="0" fontId="137" fillId="35" borderId="3" xfId="1614" applyFont="1" applyFill="1" applyBorder="1" applyAlignment="1">
      <alignment horizontal="center" vertical="center"/>
    </xf>
    <xf numFmtId="0" fontId="137" fillId="35" borderId="39" xfId="1614" applyFont="1" applyFill="1" applyBorder="1" applyAlignment="1">
      <alignment horizontal="center" vertical="center"/>
    </xf>
    <xf numFmtId="0" fontId="135" fillId="30" borderId="3" xfId="1614" applyFont="1" applyFill="1" applyBorder="1" applyAlignment="1">
      <alignment horizontal="center" vertical="center"/>
    </xf>
    <xf numFmtId="0" fontId="136" fillId="0" borderId="0" xfId="1652" applyFont="1" applyAlignment="1">
      <alignment horizontal="center" vertical="center"/>
    </xf>
    <xf numFmtId="37" fontId="133" fillId="0" borderId="36" xfId="1614" applyNumberFormat="1" applyFont="1" applyBorder="1" applyAlignment="1">
      <alignment horizontal="center"/>
    </xf>
    <xf numFmtId="0" fontId="137" fillId="35" borderId="46" xfId="1614" applyFont="1" applyFill="1" applyBorder="1" applyAlignment="1">
      <alignment horizontal="center" vertical="center"/>
    </xf>
    <xf numFmtId="0" fontId="137" fillId="35" borderId="44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/>
    </xf>
    <xf numFmtId="0" fontId="137" fillId="35" borderId="21" xfId="1614" applyFont="1" applyFill="1" applyBorder="1" applyAlignment="1">
      <alignment horizontal="center" vertical="center"/>
    </xf>
    <xf numFmtId="0" fontId="137" fillId="35" borderId="33" xfId="1614" applyFont="1" applyFill="1" applyBorder="1" applyAlignment="1">
      <alignment horizontal="center" vertical="center"/>
    </xf>
    <xf numFmtId="0" fontId="137" fillId="35" borderId="47" xfId="1614" applyFont="1" applyFill="1" applyBorder="1" applyAlignment="1">
      <alignment horizontal="center" vertical="center" wrapText="1"/>
    </xf>
    <xf numFmtId="0" fontId="137" fillId="35" borderId="21" xfId="1614" applyFont="1" applyFill="1" applyBorder="1" applyAlignment="1">
      <alignment horizontal="center" vertical="center" wrapText="1"/>
    </xf>
    <xf numFmtId="0" fontId="137" fillId="35" borderId="33" xfId="1614" applyFont="1" applyFill="1" applyBorder="1" applyAlignment="1">
      <alignment horizontal="center" vertical="center" wrapText="1"/>
    </xf>
    <xf numFmtId="0" fontId="160" fillId="0" borderId="51" xfId="2677" applyFont="1" applyBorder="1" applyAlignment="1">
      <alignment horizontal="center"/>
    </xf>
    <xf numFmtId="0" fontId="160" fillId="0" borderId="97" xfId="2677" applyFont="1" applyBorder="1" applyAlignment="1">
      <alignment horizontal="center"/>
    </xf>
    <xf numFmtId="0" fontId="160" fillId="0" borderId="52" xfId="2677" applyFont="1" applyBorder="1" applyAlignment="1">
      <alignment horizontal="center"/>
    </xf>
    <xf numFmtId="0" fontId="160" fillId="0" borderId="53" xfId="2677" applyFont="1" applyBorder="1" applyAlignment="1">
      <alignment horizontal="center"/>
    </xf>
    <xf numFmtId="0" fontId="160" fillId="0" borderId="0" xfId="2677" applyFont="1" applyAlignment="1">
      <alignment horizontal="center" vertical="center" wrapText="1"/>
    </xf>
    <xf numFmtId="0" fontId="160" fillId="0" borderId="37" xfId="2677" applyFont="1" applyBorder="1" applyAlignment="1">
      <alignment horizontal="center" vertical="center" wrapText="1"/>
    </xf>
    <xf numFmtId="0" fontId="160" fillId="0" borderId="42" xfId="2677" applyFont="1" applyBorder="1" applyAlignment="1">
      <alignment horizontal="center" vertical="center" wrapText="1"/>
    </xf>
    <xf numFmtId="0" fontId="160" fillId="0" borderId="82" xfId="2677" applyFont="1" applyBorder="1" applyAlignment="1">
      <alignment horizontal="center" vertical="center" wrapText="1"/>
    </xf>
    <xf numFmtId="0" fontId="160" fillId="0" borderId="86" xfId="2677" applyFont="1" applyBorder="1" applyAlignment="1">
      <alignment horizontal="center"/>
    </xf>
    <xf numFmtId="0" fontId="160" fillId="0" borderId="90" xfId="2677" applyFont="1" applyBorder="1" applyAlignment="1">
      <alignment horizontal="center"/>
    </xf>
    <xf numFmtId="0" fontId="160" fillId="0" borderId="91" xfId="2677" applyFont="1" applyBorder="1" applyAlignment="1">
      <alignment horizontal="center"/>
    </xf>
    <xf numFmtId="0" fontId="160" fillId="0" borderId="92" xfId="2677" applyFont="1" applyBorder="1" applyAlignment="1">
      <alignment horizontal="center"/>
    </xf>
    <xf numFmtId="0" fontId="160" fillId="0" borderId="86" xfId="2677" applyFont="1" applyBorder="1" applyAlignment="1">
      <alignment horizontal="left" vertical="center"/>
    </xf>
    <xf numFmtId="0" fontId="160" fillId="0" borderId="90" xfId="2677" applyFont="1" applyBorder="1" applyAlignment="1">
      <alignment horizontal="left" vertical="center"/>
    </xf>
    <xf numFmtId="0" fontId="165" fillId="0" borderId="117" xfId="2677" applyFont="1" applyBorder="1" applyAlignment="1">
      <alignment horizontal="left" vertical="center"/>
    </xf>
    <xf numFmtId="0" fontId="165" fillId="0" borderId="102" xfId="2677" applyFont="1" applyBorder="1" applyAlignment="1">
      <alignment horizontal="left" vertical="center"/>
    </xf>
    <xf numFmtId="0" fontId="162" fillId="0" borderId="18" xfId="2677" applyFont="1" applyBorder="1" applyAlignment="1">
      <alignment horizontal="left"/>
    </xf>
    <xf numFmtId="0" fontId="162" fillId="0" borderId="0" xfId="2677" applyFont="1" applyAlignment="1">
      <alignment horizontal="left"/>
    </xf>
    <xf numFmtId="0" fontId="162" fillId="0" borderId="37" xfId="2677" applyFont="1" applyBorder="1" applyAlignment="1">
      <alignment horizontal="left"/>
    </xf>
    <xf numFmtId="15" fontId="160" fillId="0" borderId="91" xfId="2677" applyNumberFormat="1" applyFont="1" applyBorder="1" applyAlignment="1">
      <alignment horizontal="center"/>
    </xf>
    <xf numFmtId="0" fontId="160" fillId="0" borderId="83" xfId="2677" applyFont="1" applyBorder="1" applyAlignment="1">
      <alignment horizontal="center" vertical="center"/>
    </xf>
    <xf numFmtId="0" fontId="160" fillId="0" borderId="84" xfId="2677" applyFont="1" applyBorder="1" applyAlignment="1">
      <alignment horizontal="center" vertical="center"/>
    </xf>
    <xf numFmtId="0" fontId="160" fillId="0" borderId="83" xfId="2677" applyFont="1" applyBorder="1" applyAlignment="1">
      <alignment horizontal="center"/>
    </xf>
    <xf numFmtId="0" fontId="160" fillId="0" borderId="84" xfId="2677" applyFont="1" applyBorder="1" applyAlignment="1">
      <alignment horizontal="center"/>
    </xf>
    <xf numFmtId="0" fontId="164" fillId="0" borderId="119" xfId="2677" applyFont="1" applyBorder="1" applyAlignment="1">
      <alignment horizontal="center" vertical="center"/>
    </xf>
    <xf numFmtId="0" fontId="164" fillId="0" borderId="120" xfId="2677" applyFont="1" applyBorder="1" applyAlignment="1">
      <alignment horizontal="center" vertical="center"/>
    </xf>
    <xf numFmtId="0" fontId="164" fillId="0" borderId="121" xfId="2677" applyFont="1" applyBorder="1" applyAlignment="1">
      <alignment horizontal="center" vertical="center"/>
    </xf>
    <xf numFmtId="0" fontId="162" fillId="0" borderId="85" xfId="2677" applyFont="1" applyBorder="1" applyAlignment="1">
      <alignment horizontal="center" vertical="center"/>
    </xf>
    <xf numFmtId="0" fontId="162" fillId="0" borderId="86" xfId="2677" applyFont="1" applyBorder="1" applyAlignment="1">
      <alignment horizontal="center" vertical="center"/>
    </xf>
    <xf numFmtId="0" fontId="162" fillId="0" borderId="87" xfId="2677" applyFont="1" applyBorder="1" applyAlignment="1">
      <alignment horizontal="center" vertical="center"/>
    </xf>
    <xf numFmtId="0" fontId="161" fillId="0" borderId="81" xfId="2677" applyFont="1" applyBorder="1" applyAlignment="1">
      <alignment horizontal="center" vertical="center"/>
    </xf>
    <xf numFmtId="0" fontId="161" fillId="0" borderId="36" xfId="2677" applyFont="1" applyBorder="1" applyAlignment="1">
      <alignment horizontal="center" vertical="center"/>
    </xf>
    <xf numFmtId="0" fontId="161" fillId="0" borderId="43" xfId="2677" applyFont="1" applyBorder="1" applyAlignment="1">
      <alignment horizontal="center" vertical="center"/>
    </xf>
    <xf numFmtId="0" fontId="161" fillId="0" borderId="41" xfId="2677" applyFont="1" applyBorder="1" applyAlignment="1">
      <alignment horizontal="center" vertical="center"/>
    </xf>
    <xf numFmtId="0" fontId="161" fillId="0" borderId="42" xfId="2677" applyFont="1" applyBorder="1" applyAlignment="1">
      <alignment horizontal="center" vertical="center"/>
    </xf>
    <xf numFmtId="0" fontId="161" fillId="0" borderId="82" xfId="2677" applyFont="1" applyBorder="1" applyAlignment="1">
      <alignment horizontal="center" vertical="center"/>
    </xf>
    <xf numFmtId="0" fontId="160" fillId="0" borderId="0" xfId="2677" applyFont="1" applyAlignment="1">
      <alignment horizontal="center"/>
    </xf>
    <xf numFmtId="0" fontId="160" fillId="0" borderId="18" xfId="2677" quotePrefix="1" applyFont="1" applyBorder="1" applyAlignment="1">
      <alignment horizontal="left" vertical="top" wrapText="1"/>
    </xf>
    <xf numFmtId="0" fontId="160" fillId="0" borderId="0" xfId="2677" quotePrefix="1" applyFont="1" applyAlignment="1">
      <alignment horizontal="left" vertical="top" wrapText="1"/>
    </xf>
    <xf numFmtId="0" fontId="160" fillId="0" borderId="37" xfId="2677" quotePrefix="1" applyFont="1" applyBorder="1" applyAlignment="1">
      <alignment horizontal="left" vertical="top" wrapText="1"/>
    </xf>
    <xf numFmtId="0" fontId="160" fillId="0" borderId="41" xfId="2677" quotePrefix="1" applyFont="1" applyBorder="1" applyAlignment="1">
      <alignment horizontal="left" vertical="top" wrapText="1"/>
    </xf>
    <xf numFmtId="0" fontId="160" fillId="0" borderId="42" xfId="2677" quotePrefix="1" applyFont="1" applyBorder="1" applyAlignment="1">
      <alignment horizontal="left" vertical="top" wrapText="1"/>
    </xf>
    <xf numFmtId="0" fontId="160" fillId="0" borderId="82" xfId="2677" quotePrefix="1" applyFont="1" applyBorder="1" applyAlignment="1">
      <alignment horizontal="left" vertical="top" wrapText="1"/>
    </xf>
    <xf numFmtId="0" fontId="165" fillId="0" borderId="112" xfId="2677" applyFont="1" applyBorder="1" applyAlignment="1">
      <alignment horizontal="left" vertical="center"/>
    </xf>
    <xf numFmtId="0" fontId="165" fillId="0" borderId="93" xfId="2677" applyFont="1" applyBorder="1" applyAlignment="1">
      <alignment horizontal="left" vertical="center"/>
    </xf>
    <xf numFmtId="0" fontId="165" fillId="0" borderId="94" xfId="2677" applyFont="1" applyBorder="1" applyAlignment="1">
      <alignment horizontal="left" vertical="center"/>
    </xf>
    <xf numFmtId="0" fontId="160" fillId="0" borderId="85" xfId="2677" applyFont="1" applyBorder="1" applyAlignment="1">
      <alignment horizontal="center" vertical="center"/>
    </xf>
    <xf numFmtId="0" fontId="160" fillId="0" borderId="90" xfId="2677" applyFont="1" applyBorder="1" applyAlignment="1">
      <alignment horizontal="center" vertical="center"/>
    </xf>
    <xf numFmtId="0" fontId="160" fillId="0" borderId="18" xfId="2677" applyFont="1" applyBorder="1" applyAlignment="1">
      <alignment horizontal="left" vertical="top" wrapText="1"/>
    </xf>
    <xf numFmtId="0" fontId="160" fillId="0" borderId="0" xfId="2677" applyFont="1" applyAlignment="1">
      <alignment horizontal="left" vertical="top" wrapText="1"/>
    </xf>
    <xf numFmtId="0" fontId="160" fillId="0" borderId="37" xfId="2677" applyFont="1" applyBorder="1" applyAlignment="1">
      <alignment horizontal="left" vertical="top" wrapText="1"/>
    </xf>
    <xf numFmtId="0" fontId="160" fillId="0" borderId="41" xfId="2677" applyFont="1" applyBorder="1" applyAlignment="1">
      <alignment horizontal="left" vertical="top" wrapText="1"/>
    </xf>
    <xf numFmtId="0" fontId="160" fillId="0" borderId="42" xfId="2677" applyFont="1" applyBorder="1" applyAlignment="1">
      <alignment horizontal="left" vertical="top" wrapText="1"/>
    </xf>
    <xf numFmtId="0" fontId="160" fillId="0" borderId="82" xfId="2677" applyFont="1" applyBorder="1" applyAlignment="1">
      <alignment horizontal="left" vertical="top" wrapText="1"/>
    </xf>
    <xf numFmtId="0" fontId="165" fillId="0" borderId="101" xfId="2677" applyFont="1" applyBorder="1" applyAlignment="1">
      <alignment horizontal="left" vertical="center"/>
    </xf>
    <xf numFmtId="0" fontId="165" fillId="0" borderId="101" xfId="2677" applyFont="1" applyBorder="1" applyAlignment="1">
      <alignment horizontal="center" vertical="center"/>
    </xf>
    <xf numFmtId="0" fontId="165" fillId="0" borderId="102" xfId="2677" applyFont="1" applyBorder="1" applyAlignment="1">
      <alignment horizontal="center" vertical="center"/>
    </xf>
    <xf numFmtId="0" fontId="165" fillId="0" borderId="88" xfId="2677" applyFont="1" applyBorder="1" applyAlignment="1">
      <alignment horizontal="left" vertical="center"/>
    </xf>
    <xf numFmtId="0" fontId="165" fillId="0" borderId="89" xfId="2677" applyFont="1" applyBorder="1" applyAlignment="1">
      <alignment horizontal="left" vertical="center"/>
    </xf>
    <xf numFmtId="0" fontId="160" fillId="0" borderId="85" xfId="2677" applyFont="1" applyBorder="1" applyAlignment="1">
      <alignment horizontal="left" vertical="center"/>
    </xf>
    <xf numFmtId="0" fontId="164" fillId="0" borderId="100" xfId="2677" applyFont="1" applyBorder="1" applyAlignment="1">
      <alignment horizontal="center" vertical="center"/>
    </xf>
    <xf numFmtId="0" fontId="164" fillId="0" borderId="99" xfId="2677" applyFont="1" applyBorder="1" applyAlignment="1">
      <alignment horizontal="center" vertical="center"/>
    </xf>
    <xf numFmtId="0" fontId="164" fillId="0" borderId="104" xfId="2677" applyFont="1" applyBorder="1" applyAlignment="1">
      <alignment horizontal="center" vertical="center"/>
    </xf>
    <xf numFmtId="0" fontId="155" fillId="0" borderId="75" xfId="1451" applyFont="1" applyBorder="1" applyAlignment="1">
      <alignment horizontal="center" vertical="center"/>
    </xf>
    <xf numFmtId="0" fontId="155" fillId="0" borderId="76" xfId="1451" applyFont="1" applyBorder="1" applyAlignment="1">
      <alignment horizontal="center" vertical="center"/>
    </xf>
    <xf numFmtId="0" fontId="155" fillId="0" borderId="77" xfId="1451" applyFont="1" applyBorder="1" applyAlignment="1">
      <alignment horizontal="center" vertical="center"/>
    </xf>
    <xf numFmtId="0" fontId="155" fillId="0" borderId="78" xfId="1451" applyFont="1" applyBorder="1" applyAlignment="1">
      <alignment horizontal="center" vertical="center"/>
    </xf>
    <xf numFmtId="0" fontId="155" fillId="0" borderId="79" xfId="1451" applyFont="1" applyBorder="1" applyAlignment="1">
      <alignment horizontal="center" vertical="center"/>
    </xf>
    <xf numFmtId="0" fontId="155" fillId="0" borderId="80" xfId="1451" applyFont="1" applyBorder="1" applyAlignment="1">
      <alignment horizontal="center" vertical="center"/>
    </xf>
    <xf numFmtId="0" fontId="155" fillId="33" borderId="26" xfId="1451" applyFont="1" applyFill="1" applyBorder="1" applyAlignment="1">
      <alignment horizontal="center" vertical="center"/>
    </xf>
    <xf numFmtId="0" fontId="155" fillId="33" borderId="36" xfId="1451" applyFont="1" applyFill="1" applyBorder="1" applyAlignment="1">
      <alignment horizontal="center" vertical="center"/>
    </xf>
    <xf numFmtId="0" fontId="155" fillId="33" borderId="43" xfId="1451" applyFont="1" applyFill="1" applyBorder="1" applyAlignment="1">
      <alignment horizontal="center" vertical="center"/>
    </xf>
    <xf numFmtId="0" fontId="155" fillId="33" borderId="34" xfId="1451" applyFont="1" applyFill="1" applyBorder="1" applyAlignment="1">
      <alignment horizontal="center" vertical="center"/>
    </xf>
    <xf numFmtId="0" fontId="155" fillId="33" borderId="103" xfId="1451" applyFont="1" applyFill="1" applyBorder="1" applyAlignment="1">
      <alignment horizontal="center" vertical="center"/>
    </xf>
    <xf numFmtId="0" fontId="155" fillId="33" borderId="31" xfId="1451" applyFont="1" applyFill="1" applyBorder="1" applyAlignment="1">
      <alignment horizontal="center" vertical="center"/>
    </xf>
  </cellXfs>
  <cellStyles count="2686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1" xfId="4" xr:uid="{00000000-0005-0000-0000-000003000000}"/>
    <cellStyle name="20% - Accent1 12" xfId="5" xr:uid="{00000000-0005-0000-0000-000004000000}"/>
    <cellStyle name="20% - Accent1 13" xfId="6" xr:uid="{00000000-0005-0000-0000-000005000000}"/>
    <cellStyle name="20% - Accent1 14" xfId="7" xr:uid="{00000000-0005-0000-0000-000006000000}"/>
    <cellStyle name="20% - Accent1 15" xfId="8" xr:uid="{00000000-0005-0000-0000-000007000000}"/>
    <cellStyle name="20% - Accent1 16" xfId="9" xr:uid="{00000000-0005-0000-0000-000008000000}"/>
    <cellStyle name="20% - Accent1 2" xfId="10" xr:uid="{00000000-0005-0000-0000-000009000000}"/>
    <cellStyle name="20% - Accent1 2 2" xfId="11" xr:uid="{00000000-0005-0000-0000-00000A000000}"/>
    <cellStyle name="20% - Accent1 2 3" xfId="12" xr:uid="{00000000-0005-0000-0000-00000B000000}"/>
    <cellStyle name="20% - Accent1 3" xfId="13" xr:uid="{00000000-0005-0000-0000-00000C000000}"/>
    <cellStyle name="20% - Accent1 4" xfId="14" xr:uid="{00000000-0005-0000-0000-00000D000000}"/>
    <cellStyle name="20% - Accent1 5" xfId="15" xr:uid="{00000000-0005-0000-0000-00000E000000}"/>
    <cellStyle name="20% - Accent1 6" xfId="16" xr:uid="{00000000-0005-0000-0000-00000F000000}"/>
    <cellStyle name="20% - Accent1 7" xfId="17" xr:uid="{00000000-0005-0000-0000-000010000000}"/>
    <cellStyle name="20% - Accent1 8" xfId="18" xr:uid="{00000000-0005-0000-0000-000011000000}"/>
    <cellStyle name="20% - Accent1 9" xfId="19" xr:uid="{00000000-0005-0000-0000-000012000000}"/>
    <cellStyle name="20% - Accent2" xfId="20" builtinId="34" customBuiltin="1"/>
    <cellStyle name="20% - Accent2 10" xfId="21" xr:uid="{00000000-0005-0000-0000-000014000000}"/>
    <cellStyle name="20% - Accent2 11" xfId="22" xr:uid="{00000000-0005-0000-0000-000015000000}"/>
    <cellStyle name="20% - Accent2 12" xfId="23" xr:uid="{00000000-0005-0000-0000-000016000000}"/>
    <cellStyle name="20% - Accent2 13" xfId="24" xr:uid="{00000000-0005-0000-0000-000017000000}"/>
    <cellStyle name="20% - Accent2 14" xfId="25" xr:uid="{00000000-0005-0000-0000-000018000000}"/>
    <cellStyle name="20% - Accent2 15" xfId="26" xr:uid="{00000000-0005-0000-0000-000019000000}"/>
    <cellStyle name="20% - Accent2 16" xfId="27" xr:uid="{00000000-0005-0000-0000-00001A000000}"/>
    <cellStyle name="20% - Accent2 2" xfId="28" xr:uid="{00000000-0005-0000-0000-00001B000000}"/>
    <cellStyle name="20% - Accent2 2 2" xfId="29" xr:uid="{00000000-0005-0000-0000-00001C000000}"/>
    <cellStyle name="20% - Accent2 2 3" xfId="30" xr:uid="{00000000-0005-0000-0000-00001D000000}"/>
    <cellStyle name="20% - Accent2 3" xfId="31" xr:uid="{00000000-0005-0000-0000-00001E000000}"/>
    <cellStyle name="20% - Accent2 4" xfId="32" xr:uid="{00000000-0005-0000-0000-00001F000000}"/>
    <cellStyle name="20% - Accent2 5" xfId="33" xr:uid="{00000000-0005-0000-0000-000020000000}"/>
    <cellStyle name="20% - Accent2 6" xfId="34" xr:uid="{00000000-0005-0000-0000-000021000000}"/>
    <cellStyle name="20% - Accent2 7" xfId="35" xr:uid="{00000000-0005-0000-0000-000022000000}"/>
    <cellStyle name="20% - Accent2 8" xfId="36" xr:uid="{00000000-0005-0000-0000-000023000000}"/>
    <cellStyle name="20% - Accent2 9" xfId="37" xr:uid="{00000000-0005-0000-0000-000024000000}"/>
    <cellStyle name="20% - Accent3" xfId="38" builtinId="38" customBuiltin="1"/>
    <cellStyle name="20% - Accent3 10" xfId="39" xr:uid="{00000000-0005-0000-0000-000026000000}"/>
    <cellStyle name="20% - Accent3 11" xfId="40" xr:uid="{00000000-0005-0000-0000-000027000000}"/>
    <cellStyle name="20% - Accent3 12" xfId="41" xr:uid="{00000000-0005-0000-0000-000028000000}"/>
    <cellStyle name="20% - Accent3 13" xfId="42" xr:uid="{00000000-0005-0000-0000-000029000000}"/>
    <cellStyle name="20% - Accent3 14" xfId="43" xr:uid="{00000000-0005-0000-0000-00002A000000}"/>
    <cellStyle name="20% - Accent3 15" xfId="44" xr:uid="{00000000-0005-0000-0000-00002B000000}"/>
    <cellStyle name="20% - Accent3 16" xfId="45" xr:uid="{00000000-0005-0000-0000-00002C000000}"/>
    <cellStyle name="20% - Accent3 2" xfId="46" xr:uid="{00000000-0005-0000-0000-00002D000000}"/>
    <cellStyle name="20% - Accent3 2 2" xfId="47" xr:uid="{00000000-0005-0000-0000-00002E000000}"/>
    <cellStyle name="20% - Accent3 2 3" xfId="48" xr:uid="{00000000-0005-0000-0000-00002F000000}"/>
    <cellStyle name="20% - Accent3 3" xfId="49" xr:uid="{00000000-0005-0000-0000-000030000000}"/>
    <cellStyle name="20% - Accent3 4" xfId="50" xr:uid="{00000000-0005-0000-0000-000031000000}"/>
    <cellStyle name="20% - Accent3 5" xfId="51" xr:uid="{00000000-0005-0000-0000-000032000000}"/>
    <cellStyle name="20% - Accent3 6" xfId="52" xr:uid="{00000000-0005-0000-0000-000033000000}"/>
    <cellStyle name="20% - Accent3 7" xfId="53" xr:uid="{00000000-0005-0000-0000-000034000000}"/>
    <cellStyle name="20% - Accent3 8" xfId="54" xr:uid="{00000000-0005-0000-0000-000035000000}"/>
    <cellStyle name="20% - Accent3 9" xfId="55" xr:uid="{00000000-0005-0000-0000-000036000000}"/>
    <cellStyle name="20% - Accent4" xfId="56" builtinId="42" customBuiltin="1"/>
    <cellStyle name="20% - Accent4 10" xfId="57" xr:uid="{00000000-0005-0000-0000-000038000000}"/>
    <cellStyle name="20% - Accent4 11" xfId="58" xr:uid="{00000000-0005-0000-0000-000039000000}"/>
    <cellStyle name="20% - Accent4 12" xfId="59" xr:uid="{00000000-0005-0000-0000-00003A000000}"/>
    <cellStyle name="20% - Accent4 13" xfId="60" xr:uid="{00000000-0005-0000-0000-00003B000000}"/>
    <cellStyle name="20% - Accent4 14" xfId="61" xr:uid="{00000000-0005-0000-0000-00003C000000}"/>
    <cellStyle name="20% - Accent4 15" xfId="62" xr:uid="{00000000-0005-0000-0000-00003D000000}"/>
    <cellStyle name="20% - Accent4 16" xfId="63" xr:uid="{00000000-0005-0000-0000-00003E000000}"/>
    <cellStyle name="20% - Accent4 2" xfId="64" xr:uid="{00000000-0005-0000-0000-00003F000000}"/>
    <cellStyle name="20% - Accent4 2 2" xfId="65" xr:uid="{00000000-0005-0000-0000-000040000000}"/>
    <cellStyle name="20% - Accent4 2 3" xfId="66" xr:uid="{00000000-0005-0000-0000-000041000000}"/>
    <cellStyle name="20% - Accent4 3" xfId="67" xr:uid="{00000000-0005-0000-0000-000042000000}"/>
    <cellStyle name="20% - Accent4 4" xfId="68" xr:uid="{00000000-0005-0000-0000-000043000000}"/>
    <cellStyle name="20% - Accent4 5" xfId="69" xr:uid="{00000000-0005-0000-0000-000044000000}"/>
    <cellStyle name="20% - Accent4 6" xfId="70" xr:uid="{00000000-0005-0000-0000-000045000000}"/>
    <cellStyle name="20% - Accent4 7" xfId="71" xr:uid="{00000000-0005-0000-0000-000046000000}"/>
    <cellStyle name="20% - Accent4 8" xfId="72" xr:uid="{00000000-0005-0000-0000-000047000000}"/>
    <cellStyle name="20% - Accent4 9" xfId="73" xr:uid="{00000000-0005-0000-0000-000048000000}"/>
    <cellStyle name="20% - Accent5" xfId="74" builtinId="46" customBuiltin="1"/>
    <cellStyle name="20% - Accent5 10" xfId="75" xr:uid="{00000000-0005-0000-0000-00004A000000}"/>
    <cellStyle name="20% - Accent5 11" xfId="76" xr:uid="{00000000-0005-0000-0000-00004B000000}"/>
    <cellStyle name="20% - Accent5 12" xfId="77" xr:uid="{00000000-0005-0000-0000-00004C000000}"/>
    <cellStyle name="20% - Accent5 13" xfId="78" xr:uid="{00000000-0005-0000-0000-00004D000000}"/>
    <cellStyle name="20% - Accent5 14" xfId="79" xr:uid="{00000000-0005-0000-0000-00004E000000}"/>
    <cellStyle name="20% - Accent5 15" xfId="80" xr:uid="{00000000-0005-0000-0000-00004F000000}"/>
    <cellStyle name="20% - Accent5 16" xfId="81" xr:uid="{00000000-0005-0000-0000-000050000000}"/>
    <cellStyle name="20% - Accent5 2" xfId="82" xr:uid="{00000000-0005-0000-0000-000051000000}"/>
    <cellStyle name="20% - Accent5 2 2" xfId="83" xr:uid="{00000000-0005-0000-0000-000052000000}"/>
    <cellStyle name="20% - Accent5 2 3" xfId="84" xr:uid="{00000000-0005-0000-0000-000053000000}"/>
    <cellStyle name="20% - Accent5 3" xfId="85" xr:uid="{00000000-0005-0000-0000-000054000000}"/>
    <cellStyle name="20% - Accent5 4" xfId="86" xr:uid="{00000000-0005-0000-0000-000055000000}"/>
    <cellStyle name="20% - Accent5 5" xfId="87" xr:uid="{00000000-0005-0000-0000-000056000000}"/>
    <cellStyle name="20% - Accent5 6" xfId="88" xr:uid="{00000000-0005-0000-0000-000057000000}"/>
    <cellStyle name="20% - Accent5 7" xfId="89" xr:uid="{00000000-0005-0000-0000-000058000000}"/>
    <cellStyle name="20% - Accent5 8" xfId="90" xr:uid="{00000000-0005-0000-0000-000059000000}"/>
    <cellStyle name="20% - Accent5 9" xfId="91" xr:uid="{00000000-0005-0000-0000-00005A000000}"/>
    <cellStyle name="20% - Accent6" xfId="92" builtinId="50" customBuiltin="1"/>
    <cellStyle name="20% - Accent6 10" xfId="93" xr:uid="{00000000-0005-0000-0000-00005C000000}"/>
    <cellStyle name="20% - Accent6 11" xfId="94" xr:uid="{00000000-0005-0000-0000-00005D000000}"/>
    <cellStyle name="20% - Accent6 12" xfId="95" xr:uid="{00000000-0005-0000-0000-00005E000000}"/>
    <cellStyle name="20% - Accent6 13" xfId="96" xr:uid="{00000000-0005-0000-0000-00005F000000}"/>
    <cellStyle name="20% - Accent6 14" xfId="97" xr:uid="{00000000-0005-0000-0000-000060000000}"/>
    <cellStyle name="20% - Accent6 15" xfId="98" xr:uid="{00000000-0005-0000-0000-000061000000}"/>
    <cellStyle name="20% - Accent6 16" xfId="99" xr:uid="{00000000-0005-0000-0000-000062000000}"/>
    <cellStyle name="20% - Accent6 2" xfId="100" xr:uid="{00000000-0005-0000-0000-000063000000}"/>
    <cellStyle name="20% - Accent6 2 2" xfId="101" xr:uid="{00000000-0005-0000-0000-000064000000}"/>
    <cellStyle name="20% - Accent6 2 3" xfId="102" xr:uid="{00000000-0005-0000-0000-000065000000}"/>
    <cellStyle name="20% - Accent6 3" xfId="103" xr:uid="{00000000-0005-0000-0000-000066000000}"/>
    <cellStyle name="20% - Accent6 4" xfId="104" xr:uid="{00000000-0005-0000-0000-000067000000}"/>
    <cellStyle name="20% - Accent6 5" xfId="105" xr:uid="{00000000-0005-0000-0000-000068000000}"/>
    <cellStyle name="20% - Accent6 6" xfId="106" xr:uid="{00000000-0005-0000-0000-000069000000}"/>
    <cellStyle name="20% - Accent6 7" xfId="107" xr:uid="{00000000-0005-0000-0000-00006A000000}"/>
    <cellStyle name="20% - Accent6 8" xfId="108" xr:uid="{00000000-0005-0000-0000-00006B000000}"/>
    <cellStyle name="20% - Accent6 9" xfId="109" xr:uid="{00000000-0005-0000-0000-00006C000000}"/>
    <cellStyle name="40% - Accent1" xfId="110" builtinId="31" customBuiltin="1"/>
    <cellStyle name="40% - Accent1 10" xfId="111" xr:uid="{00000000-0005-0000-0000-00006E000000}"/>
    <cellStyle name="40% - Accent1 11" xfId="112" xr:uid="{00000000-0005-0000-0000-00006F000000}"/>
    <cellStyle name="40% - Accent1 12" xfId="113" xr:uid="{00000000-0005-0000-0000-000070000000}"/>
    <cellStyle name="40% - Accent1 13" xfId="114" xr:uid="{00000000-0005-0000-0000-000071000000}"/>
    <cellStyle name="40% - Accent1 14" xfId="115" xr:uid="{00000000-0005-0000-0000-000072000000}"/>
    <cellStyle name="40% - Accent1 15" xfId="116" xr:uid="{00000000-0005-0000-0000-000073000000}"/>
    <cellStyle name="40% - Accent1 16" xfId="117" xr:uid="{00000000-0005-0000-0000-000074000000}"/>
    <cellStyle name="40% - Accent1 2" xfId="118" xr:uid="{00000000-0005-0000-0000-000075000000}"/>
    <cellStyle name="40% - Accent1 2 2" xfId="119" xr:uid="{00000000-0005-0000-0000-000076000000}"/>
    <cellStyle name="40% - Accent1 2 3" xfId="120" xr:uid="{00000000-0005-0000-0000-000077000000}"/>
    <cellStyle name="40% - Accent1 3" xfId="121" xr:uid="{00000000-0005-0000-0000-000078000000}"/>
    <cellStyle name="40% - Accent1 4" xfId="122" xr:uid="{00000000-0005-0000-0000-000079000000}"/>
    <cellStyle name="40% - Accent1 5" xfId="123" xr:uid="{00000000-0005-0000-0000-00007A000000}"/>
    <cellStyle name="40% - Accent1 6" xfId="124" xr:uid="{00000000-0005-0000-0000-00007B000000}"/>
    <cellStyle name="40% - Accent1 7" xfId="125" xr:uid="{00000000-0005-0000-0000-00007C000000}"/>
    <cellStyle name="40% - Accent1 8" xfId="126" xr:uid="{00000000-0005-0000-0000-00007D000000}"/>
    <cellStyle name="40% - Accent1 9" xfId="127" xr:uid="{00000000-0005-0000-0000-00007E000000}"/>
    <cellStyle name="40% - Accent2" xfId="128" builtinId="35" customBuiltin="1"/>
    <cellStyle name="40% - Accent2 10" xfId="129" xr:uid="{00000000-0005-0000-0000-000080000000}"/>
    <cellStyle name="40% - Accent2 11" xfId="130" xr:uid="{00000000-0005-0000-0000-000081000000}"/>
    <cellStyle name="40% - Accent2 12" xfId="131" xr:uid="{00000000-0005-0000-0000-000082000000}"/>
    <cellStyle name="40% - Accent2 13" xfId="132" xr:uid="{00000000-0005-0000-0000-000083000000}"/>
    <cellStyle name="40% - Accent2 14" xfId="133" xr:uid="{00000000-0005-0000-0000-000084000000}"/>
    <cellStyle name="40% - Accent2 15" xfId="134" xr:uid="{00000000-0005-0000-0000-000085000000}"/>
    <cellStyle name="40% - Accent2 16" xfId="135" xr:uid="{00000000-0005-0000-0000-000086000000}"/>
    <cellStyle name="40% - Accent2 2" xfId="136" xr:uid="{00000000-0005-0000-0000-000087000000}"/>
    <cellStyle name="40% - Accent2 2 2" xfId="137" xr:uid="{00000000-0005-0000-0000-000088000000}"/>
    <cellStyle name="40% - Accent2 2 3" xfId="138" xr:uid="{00000000-0005-0000-0000-000089000000}"/>
    <cellStyle name="40% - Accent2 3" xfId="139" xr:uid="{00000000-0005-0000-0000-00008A000000}"/>
    <cellStyle name="40% - Accent2 4" xfId="140" xr:uid="{00000000-0005-0000-0000-00008B000000}"/>
    <cellStyle name="40% - Accent2 5" xfId="141" xr:uid="{00000000-0005-0000-0000-00008C000000}"/>
    <cellStyle name="40% - Accent2 6" xfId="142" xr:uid="{00000000-0005-0000-0000-00008D000000}"/>
    <cellStyle name="40% - Accent2 7" xfId="143" xr:uid="{00000000-0005-0000-0000-00008E000000}"/>
    <cellStyle name="40% - Accent2 8" xfId="144" xr:uid="{00000000-0005-0000-0000-00008F000000}"/>
    <cellStyle name="40% - Accent2 9" xfId="145" xr:uid="{00000000-0005-0000-0000-000090000000}"/>
    <cellStyle name="40% - Accent3" xfId="146" builtinId="39" customBuiltin="1"/>
    <cellStyle name="40% - Accent3 10" xfId="147" xr:uid="{00000000-0005-0000-0000-000092000000}"/>
    <cellStyle name="40% - Accent3 11" xfId="148" xr:uid="{00000000-0005-0000-0000-000093000000}"/>
    <cellStyle name="40% - Accent3 12" xfId="149" xr:uid="{00000000-0005-0000-0000-000094000000}"/>
    <cellStyle name="40% - Accent3 13" xfId="150" xr:uid="{00000000-0005-0000-0000-000095000000}"/>
    <cellStyle name="40% - Accent3 14" xfId="151" xr:uid="{00000000-0005-0000-0000-000096000000}"/>
    <cellStyle name="40% - Accent3 15" xfId="152" xr:uid="{00000000-0005-0000-0000-000097000000}"/>
    <cellStyle name="40% - Accent3 16" xfId="153" xr:uid="{00000000-0005-0000-0000-000098000000}"/>
    <cellStyle name="40% - Accent3 2" xfId="154" xr:uid="{00000000-0005-0000-0000-000099000000}"/>
    <cellStyle name="40% - Accent3 2 2" xfId="155" xr:uid="{00000000-0005-0000-0000-00009A000000}"/>
    <cellStyle name="40% - Accent3 2 3" xfId="156" xr:uid="{00000000-0005-0000-0000-00009B000000}"/>
    <cellStyle name="40% - Accent3 3" xfId="157" xr:uid="{00000000-0005-0000-0000-00009C000000}"/>
    <cellStyle name="40% - Accent3 4" xfId="158" xr:uid="{00000000-0005-0000-0000-00009D000000}"/>
    <cellStyle name="40% - Accent3 5" xfId="159" xr:uid="{00000000-0005-0000-0000-00009E000000}"/>
    <cellStyle name="40% - Accent3 6" xfId="160" xr:uid="{00000000-0005-0000-0000-00009F000000}"/>
    <cellStyle name="40% - Accent3 7" xfId="161" xr:uid="{00000000-0005-0000-0000-0000A0000000}"/>
    <cellStyle name="40% - Accent3 8" xfId="162" xr:uid="{00000000-0005-0000-0000-0000A1000000}"/>
    <cellStyle name="40% - Accent3 9" xfId="163" xr:uid="{00000000-0005-0000-0000-0000A2000000}"/>
    <cellStyle name="40% - Accent4" xfId="164" builtinId="43" customBuiltin="1"/>
    <cellStyle name="40% - Accent4 10" xfId="165" xr:uid="{00000000-0005-0000-0000-0000A4000000}"/>
    <cellStyle name="40% - Accent4 11" xfId="166" xr:uid="{00000000-0005-0000-0000-0000A5000000}"/>
    <cellStyle name="40% - Accent4 12" xfId="167" xr:uid="{00000000-0005-0000-0000-0000A6000000}"/>
    <cellStyle name="40% - Accent4 13" xfId="168" xr:uid="{00000000-0005-0000-0000-0000A7000000}"/>
    <cellStyle name="40% - Accent4 14" xfId="169" xr:uid="{00000000-0005-0000-0000-0000A8000000}"/>
    <cellStyle name="40% - Accent4 15" xfId="170" xr:uid="{00000000-0005-0000-0000-0000A9000000}"/>
    <cellStyle name="40% - Accent4 16" xfId="171" xr:uid="{00000000-0005-0000-0000-0000AA000000}"/>
    <cellStyle name="40% - Accent4 2" xfId="172" xr:uid="{00000000-0005-0000-0000-0000AB000000}"/>
    <cellStyle name="40% - Accent4 2 2" xfId="173" xr:uid="{00000000-0005-0000-0000-0000AC000000}"/>
    <cellStyle name="40% - Accent4 2 3" xfId="174" xr:uid="{00000000-0005-0000-0000-0000AD000000}"/>
    <cellStyle name="40% - Accent4 3" xfId="175" xr:uid="{00000000-0005-0000-0000-0000AE000000}"/>
    <cellStyle name="40% - Accent4 4" xfId="176" xr:uid="{00000000-0005-0000-0000-0000AF000000}"/>
    <cellStyle name="40% - Accent4 5" xfId="177" xr:uid="{00000000-0005-0000-0000-0000B0000000}"/>
    <cellStyle name="40% - Accent4 6" xfId="178" xr:uid="{00000000-0005-0000-0000-0000B1000000}"/>
    <cellStyle name="40% - Accent4 7" xfId="179" xr:uid="{00000000-0005-0000-0000-0000B2000000}"/>
    <cellStyle name="40% - Accent4 8" xfId="180" xr:uid="{00000000-0005-0000-0000-0000B3000000}"/>
    <cellStyle name="40% - Accent4 9" xfId="181" xr:uid="{00000000-0005-0000-0000-0000B4000000}"/>
    <cellStyle name="40% - Accent5" xfId="182" builtinId="47" customBuiltin="1"/>
    <cellStyle name="40% - Accent5 10" xfId="183" xr:uid="{00000000-0005-0000-0000-0000B6000000}"/>
    <cellStyle name="40% - Accent5 11" xfId="184" xr:uid="{00000000-0005-0000-0000-0000B7000000}"/>
    <cellStyle name="40% - Accent5 12" xfId="185" xr:uid="{00000000-0005-0000-0000-0000B8000000}"/>
    <cellStyle name="40% - Accent5 13" xfId="186" xr:uid="{00000000-0005-0000-0000-0000B9000000}"/>
    <cellStyle name="40% - Accent5 14" xfId="187" xr:uid="{00000000-0005-0000-0000-0000BA000000}"/>
    <cellStyle name="40% - Accent5 15" xfId="188" xr:uid="{00000000-0005-0000-0000-0000BB000000}"/>
    <cellStyle name="40% - Accent5 16" xfId="189" xr:uid="{00000000-0005-0000-0000-0000BC000000}"/>
    <cellStyle name="40% - Accent5 2" xfId="190" xr:uid="{00000000-0005-0000-0000-0000BD000000}"/>
    <cellStyle name="40% - Accent5 2 2" xfId="191" xr:uid="{00000000-0005-0000-0000-0000BE000000}"/>
    <cellStyle name="40% - Accent5 2 3" xfId="192" xr:uid="{00000000-0005-0000-0000-0000BF000000}"/>
    <cellStyle name="40% - Accent5 3" xfId="193" xr:uid="{00000000-0005-0000-0000-0000C0000000}"/>
    <cellStyle name="40% - Accent5 4" xfId="194" xr:uid="{00000000-0005-0000-0000-0000C1000000}"/>
    <cellStyle name="40% - Accent5 5" xfId="195" xr:uid="{00000000-0005-0000-0000-0000C2000000}"/>
    <cellStyle name="40% - Accent5 6" xfId="196" xr:uid="{00000000-0005-0000-0000-0000C3000000}"/>
    <cellStyle name="40% - Accent5 7" xfId="197" xr:uid="{00000000-0005-0000-0000-0000C4000000}"/>
    <cellStyle name="40% - Accent5 8" xfId="198" xr:uid="{00000000-0005-0000-0000-0000C5000000}"/>
    <cellStyle name="40% - Accent5 9" xfId="199" xr:uid="{00000000-0005-0000-0000-0000C6000000}"/>
    <cellStyle name="40% - Accent6" xfId="200" builtinId="51" customBuiltin="1"/>
    <cellStyle name="40% - Accent6 10" xfId="201" xr:uid="{00000000-0005-0000-0000-0000C8000000}"/>
    <cellStyle name="40% - Accent6 11" xfId="202" xr:uid="{00000000-0005-0000-0000-0000C9000000}"/>
    <cellStyle name="40% - Accent6 12" xfId="203" xr:uid="{00000000-0005-0000-0000-0000CA000000}"/>
    <cellStyle name="40% - Accent6 13" xfId="204" xr:uid="{00000000-0005-0000-0000-0000CB000000}"/>
    <cellStyle name="40% - Accent6 14" xfId="205" xr:uid="{00000000-0005-0000-0000-0000CC000000}"/>
    <cellStyle name="40% - Accent6 15" xfId="206" xr:uid="{00000000-0005-0000-0000-0000CD000000}"/>
    <cellStyle name="40% - Accent6 16" xfId="207" xr:uid="{00000000-0005-0000-0000-0000CE000000}"/>
    <cellStyle name="40% - Accent6 2" xfId="208" xr:uid="{00000000-0005-0000-0000-0000CF000000}"/>
    <cellStyle name="40% - Accent6 2 2" xfId="209" xr:uid="{00000000-0005-0000-0000-0000D0000000}"/>
    <cellStyle name="40% - Accent6 2 3" xfId="210" xr:uid="{00000000-0005-0000-0000-0000D1000000}"/>
    <cellStyle name="40% - Accent6 3" xfId="211" xr:uid="{00000000-0005-0000-0000-0000D2000000}"/>
    <cellStyle name="40% - Accent6 4" xfId="212" xr:uid="{00000000-0005-0000-0000-0000D3000000}"/>
    <cellStyle name="40% - Accent6 5" xfId="213" xr:uid="{00000000-0005-0000-0000-0000D4000000}"/>
    <cellStyle name="40% - Accent6 6" xfId="214" xr:uid="{00000000-0005-0000-0000-0000D5000000}"/>
    <cellStyle name="40% - Accent6 7" xfId="215" xr:uid="{00000000-0005-0000-0000-0000D6000000}"/>
    <cellStyle name="40% - Accent6 8" xfId="216" xr:uid="{00000000-0005-0000-0000-0000D7000000}"/>
    <cellStyle name="40% - Accent6 9" xfId="217" xr:uid="{00000000-0005-0000-0000-0000D8000000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1" xfId="470" xr:uid="{00000000-0005-0000-0000-0000D5010000}"/>
    <cellStyle name="Calculation 11 2" xfId="471" xr:uid="{00000000-0005-0000-0000-0000D6010000}"/>
    <cellStyle name="Calculation 12" xfId="472" xr:uid="{00000000-0005-0000-0000-0000D7010000}"/>
    <cellStyle name="Calculation 12 2" xfId="473" xr:uid="{00000000-0005-0000-0000-0000D8010000}"/>
    <cellStyle name="Calculation 13" xfId="474" xr:uid="{00000000-0005-0000-0000-0000D9010000}"/>
    <cellStyle name="Calculation 13 2" xfId="475" xr:uid="{00000000-0005-0000-0000-0000DA010000}"/>
    <cellStyle name="Calculation 14" xfId="476" xr:uid="{00000000-0005-0000-0000-0000DB010000}"/>
    <cellStyle name="Calculation 14 2" xfId="477" xr:uid="{00000000-0005-0000-0000-0000DC010000}"/>
    <cellStyle name="Calculation 15" xfId="478" xr:uid="{00000000-0005-0000-0000-0000DD010000}"/>
    <cellStyle name="Calculation 15 2" xfId="479" xr:uid="{00000000-0005-0000-0000-0000DE010000}"/>
    <cellStyle name="Calculation 16" xfId="480" xr:uid="{00000000-0005-0000-0000-0000DF010000}"/>
    <cellStyle name="Calculation 16 2" xfId="481" xr:uid="{00000000-0005-0000-0000-0000E0010000}"/>
    <cellStyle name="Calculation 2" xfId="482" xr:uid="{00000000-0005-0000-0000-0000E1010000}"/>
    <cellStyle name="Calculation 2 2" xfId="483" xr:uid="{00000000-0005-0000-0000-0000E2010000}"/>
    <cellStyle name="Calculation 2 2 2" xfId="484" xr:uid="{00000000-0005-0000-0000-0000E3010000}"/>
    <cellStyle name="Calculation 2 3" xfId="485" xr:uid="{00000000-0005-0000-0000-0000E4010000}"/>
    <cellStyle name="Calculation 2 3 2" xfId="486" xr:uid="{00000000-0005-0000-0000-0000E5010000}"/>
    <cellStyle name="Calculation 2 4" xfId="487" xr:uid="{00000000-0005-0000-0000-0000E6010000}"/>
    <cellStyle name="Calculation 3" xfId="488" xr:uid="{00000000-0005-0000-0000-0000E7010000}"/>
    <cellStyle name="Calculation 3 2" xfId="489" xr:uid="{00000000-0005-0000-0000-0000E8010000}"/>
    <cellStyle name="Calculation 4" xfId="490" xr:uid="{00000000-0005-0000-0000-0000E9010000}"/>
    <cellStyle name="Calculation 4 2" xfId="491" xr:uid="{00000000-0005-0000-0000-0000EA010000}"/>
    <cellStyle name="Calculation 5" xfId="492" xr:uid="{00000000-0005-0000-0000-0000EB010000}"/>
    <cellStyle name="Calculation 5 2" xfId="493" xr:uid="{00000000-0005-0000-0000-0000EC010000}"/>
    <cellStyle name="Calculation 6" xfId="494" xr:uid="{00000000-0005-0000-0000-0000ED010000}"/>
    <cellStyle name="Calculation 6 2" xfId="495" xr:uid="{00000000-0005-0000-0000-0000EE010000}"/>
    <cellStyle name="Calculation 7" xfId="496" xr:uid="{00000000-0005-0000-0000-0000EF010000}"/>
    <cellStyle name="Calculation 7 2" xfId="497" xr:uid="{00000000-0005-0000-0000-0000F0010000}"/>
    <cellStyle name="Calculation 8" xfId="498" xr:uid="{00000000-0005-0000-0000-0000F1010000}"/>
    <cellStyle name="Calculation 8 2" xfId="499" xr:uid="{00000000-0005-0000-0000-0000F2010000}"/>
    <cellStyle name="Calculation 9" xfId="500" xr:uid="{00000000-0005-0000-0000-0000F3010000}"/>
    <cellStyle name="Calculation 9 2" xfId="501" xr:uid="{00000000-0005-0000-0000-0000F4010000}"/>
    <cellStyle name="Check Cell" xfId="502" builtinId="23" customBuiltin="1"/>
    <cellStyle name="Check Cell 10" xfId="503" xr:uid="{00000000-0005-0000-0000-0000F6010000}"/>
    <cellStyle name="Check Cell 11" xfId="504" xr:uid="{00000000-0005-0000-0000-0000F7010000}"/>
    <cellStyle name="Check Cell 12" xfId="505" xr:uid="{00000000-0005-0000-0000-0000F8010000}"/>
    <cellStyle name="Check Cell 13" xfId="506" xr:uid="{00000000-0005-0000-0000-0000F9010000}"/>
    <cellStyle name="Check Cell 14" xfId="507" xr:uid="{00000000-0005-0000-0000-0000FA010000}"/>
    <cellStyle name="Check Cell 15" xfId="508" xr:uid="{00000000-0005-0000-0000-0000FB010000}"/>
    <cellStyle name="Check Cell 16" xfId="509" xr:uid="{00000000-0005-0000-0000-0000FC010000}"/>
    <cellStyle name="Check Cell 2" xfId="510" xr:uid="{00000000-0005-0000-0000-0000FD010000}"/>
    <cellStyle name="Check Cell 2 2" xfId="511" xr:uid="{00000000-0005-0000-0000-0000FE010000}"/>
    <cellStyle name="Check Cell 2 3" xfId="512" xr:uid="{00000000-0005-0000-0000-0000FF010000}"/>
    <cellStyle name="Check Cell 3" xfId="513" xr:uid="{00000000-0005-0000-0000-000000020000}"/>
    <cellStyle name="Check Cell 3 2" xfId="514" xr:uid="{00000000-0005-0000-0000-000001020000}"/>
    <cellStyle name="Check Cell 4" xfId="515" xr:uid="{00000000-0005-0000-0000-000002020000}"/>
    <cellStyle name="Check Cell 4 2" xfId="516" xr:uid="{00000000-0005-0000-0000-000003020000}"/>
    <cellStyle name="Check Cell 5" xfId="517" xr:uid="{00000000-0005-0000-0000-000004020000}"/>
    <cellStyle name="Check Cell 5 2" xfId="518" xr:uid="{00000000-0005-0000-0000-000005020000}"/>
    <cellStyle name="Check Cell 6" xfId="519" xr:uid="{00000000-0005-0000-0000-000006020000}"/>
    <cellStyle name="Check Cell 7" xfId="520" xr:uid="{00000000-0005-0000-0000-000007020000}"/>
    <cellStyle name="Check Cell 8" xfId="521" xr:uid="{00000000-0005-0000-0000-000008020000}"/>
    <cellStyle name="Check Cell 9" xfId="522" xr:uid="{00000000-0005-0000-0000-000009020000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3" xfId="530" xr:uid="{00000000-0005-0000-0000-000012020000}"/>
    <cellStyle name="Comma [0] 10 4" xfId="531" xr:uid="{00000000-0005-0000-0000-000013020000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3" xfId="535" xr:uid="{00000000-0005-0000-0000-00001702000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3" xfId="539" xr:uid="{00000000-0005-0000-0000-00001B020000}"/>
    <cellStyle name="Comma [0] 12 3 2" xfId="540" xr:uid="{00000000-0005-0000-0000-00001C020000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_Book2" xfId="550" xr:uid="{00000000-0005-0000-0000-000026020000}"/>
    <cellStyle name="Comma [0] 16" xfId="551" xr:uid="{00000000-0005-0000-0000-000027020000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3" xfId="557" xr:uid="{00000000-0005-0000-0000-00002D020000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3" xfId="561" xr:uid="{00000000-0005-0000-0000-000031020000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3" xfId="565" xr:uid="{00000000-0005-0000-0000-000035020000}"/>
    <cellStyle name="Comma [0] 2 11" xfId="566" xr:uid="{00000000-0005-0000-0000-000036020000}"/>
    <cellStyle name="Comma [0] 2 12" xfId="567" xr:uid="{00000000-0005-0000-0000-000037020000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3" xfId="576" xr:uid="{00000000-0005-0000-0000-000040020000}"/>
    <cellStyle name="Comma [0] 2 2 2 2 2 2 2 3 2" xfId="577" xr:uid="{00000000-0005-0000-0000-000041020000}"/>
    <cellStyle name="Comma [0] 2 2 2 2 2 2 3" xfId="578" xr:uid="{00000000-0005-0000-0000-000042020000}"/>
    <cellStyle name="Comma [0] 2 2 2 2 2 2 4" xfId="579" xr:uid="{00000000-0005-0000-0000-000043020000}"/>
    <cellStyle name="Comma [0] 2 2 2 2 2 3" xfId="580" xr:uid="{00000000-0005-0000-0000-000044020000}"/>
    <cellStyle name="Comma [0] 2 2 2 2 2 3 2" xfId="581" xr:uid="{00000000-0005-0000-0000-000045020000}"/>
    <cellStyle name="Comma [0] 2 2 2 2 2 4" xfId="582" xr:uid="{00000000-0005-0000-0000-000046020000}"/>
    <cellStyle name="Comma [0] 2 2 2 2 2 4 2" xfId="583" xr:uid="{00000000-0005-0000-0000-000047020000}"/>
    <cellStyle name="Comma [0] 2 2 2 2 3" xfId="584" xr:uid="{00000000-0005-0000-0000-000048020000}"/>
    <cellStyle name="Comma [0] 2 2 2 2 4" xfId="585" xr:uid="{00000000-0005-0000-0000-000049020000}"/>
    <cellStyle name="Comma [0] 2 2 2 2 5" xfId="586" xr:uid="{00000000-0005-0000-0000-00004A020000}"/>
    <cellStyle name="Comma [0] 2 2 2 3" xfId="587" xr:uid="{00000000-0005-0000-0000-00004B020000}"/>
    <cellStyle name="Comma [0] 2 2 2 3 2" xfId="588" xr:uid="{00000000-0005-0000-0000-00004C020000}"/>
    <cellStyle name="Comma [0] 2 2 2 4" xfId="589" xr:uid="{00000000-0005-0000-0000-00004D020000}"/>
    <cellStyle name="Comma [0] 2 2 2 4 2" xfId="590" xr:uid="{00000000-0005-0000-0000-00004E020000}"/>
    <cellStyle name="Comma [0] 2 2 2 5" xfId="591" xr:uid="{00000000-0005-0000-0000-00004F020000}"/>
    <cellStyle name="Comma [0] 2 2 2 5 2" xfId="592" xr:uid="{00000000-0005-0000-0000-000050020000}"/>
    <cellStyle name="Comma [0] 2 2 2 6" xfId="593" xr:uid="{00000000-0005-0000-0000-000051020000}"/>
    <cellStyle name="Comma [0] 2 2 3" xfId="594" xr:uid="{00000000-0005-0000-0000-000052020000}"/>
    <cellStyle name="Comma [0] 2 2 4" xfId="595" xr:uid="{00000000-0005-0000-0000-000053020000}"/>
    <cellStyle name="Comma [0] 2 2 5" xfId="596" xr:uid="{00000000-0005-0000-0000-000054020000}"/>
    <cellStyle name="Comma [0] 2 2 6" xfId="597" xr:uid="{00000000-0005-0000-0000-000055020000}"/>
    <cellStyle name="Comma [0] 2 2 6 2" xfId="598" xr:uid="{00000000-0005-0000-0000-000056020000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3" xfId="603" xr:uid="{00000000-0005-0000-0000-00005B020000}"/>
    <cellStyle name="Comma [0] 2 3 2 2 4" xfId="604" xr:uid="{00000000-0005-0000-0000-00005C020000}"/>
    <cellStyle name="Comma [0] 2 3 2 3" xfId="605" xr:uid="{00000000-0005-0000-0000-00005D020000}"/>
    <cellStyle name="Comma [0] 2 3 2 4" xfId="606" xr:uid="{00000000-0005-0000-0000-00005E020000}"/>
    <cellStyle name="Comma [0] 2 3 2 5" xfId="607" xr:uid="{00000000-0005-0000-0000-00005F020000}"/>
    <cellStyle name="Comma [0] 2 3 2 6" xfId="608" xr:uid="{00000000-0005-0000-0000-000060020000}"/>
    <cellStyle name="Comma [0] 2 3 3" xfId="609" xr:uid="{00000000-0005-0000-0000-000061020000}"/>
    <cellStyle name="Comma [0] 2 3 4" xfId="610" xr:uid="{00000000-0005-0000-0000-000062020000}"/>
    <cellStyle name="Comma [0] 2 3 5" xfId="611" xr:uid="{00000000-0005-0000-0000-000063020000}"/>
    <cellStyle name="Comma [0] 2 3 6" xfId="612" xr:uid="{00000000-0005-0000-0000-000064020000}"/>
    <cellStyle name="Comma [0] 2 3 7" xfId="613" xr:uid="{00000000-0005-0000-0000-000065020000}"/>
    <cellStyle name="Comma [0] 2 3 8" xfId="614" xr:uid="{00000000-0005-0000-0000-000066020000}"/>
    <cellStyle name="Comma [0] 2 4" xfId="615" xr:uid="{00000000-0005-0000-0000-000067020000}"/>
    <cellStyle name="Comma [0] 2 4 2" xfId="616" xr:uid="{00000000-0005-0000-0000-000068020000}"/>
    <cellStyle name="Comma [0] 2 4 3" xfId="617" xr:uid="{00000000-0005-0000-0000-000069020000}"/>
    <cellStyle name="Comma [0] 2 4 4" xfId="618" xr:uid="{00000000-0005-0000-0000-00006A020000}"/>
    <cellStyle name="Comma [0] 2 4 5" xfId="619" xr:uid="{00000000-0005-0000-0000-00006B020000}"/>
    <cellStyle name="Comma [0] 2 4 5 2" xfId="620" xr:uid="{00000000-0005-0000-0000-00006C020000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3" xfId="624" xr:uid="{00000000-0005-0000-0000-000070020000}"/>
    <cellStyle name="Comma [0] 2 5 4" xfId="625" xr:uid="{00000000-0005-0000-0000-000071020000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3" xfId="632" xr:uid="{00000000-0005-0000-0000-000078020000}"/>
    <cellStyle name="Comma [0] 2 6 2 2 2 2 4" xfId="633" xr:uid="{00000000-0005-0000-0000-000079020000}"/>
    <cellStyle name="Comma [0] 2 6 2 2 2 2 5" xfId="634" xr:uid="{00000000-0005-0000-0000-00007A020000}"/>
    <cellStyle name="Comma [0] 2 6 2 2 2 3" xfId="635" xr:uid="{00000000-0005-0000-0000-00007B020000}"/>
    <cellStyle name="Comma [0] 2 6 2 2 2 4" xfId="636" xr:uid="{00000000-0005-0000-0000-00007C020000}"/>
    <cellStyle name="Comma [0] 2 6 2 2 2 5" xfId="637" xr:uid="{00000000-0005-0000-0000-00007D020000}"/>
    <cellStyle name="Comma [0] 2 6 2 2 3" xfId="638" xr:uid="{00000000-0005-0000-0000-00007E020000}"/>
    <cellStyle name="Comma [0] 2 6 2 2 4" xfId="639" xr:uid="{00000000-0005-0000-0000-00007F020000}"/>
    <cellStyle name="Comma [0] 2 6 2 2 5" xfId="640" xr:uid="{00000000-0005-0000-0000-000080020000}"/>
    <cellStyle name="Comma [0] 2 6 2 3" xfId="641" xr:uid="{00000000-0005-0000-0000-000081020000}"/>
    <cellStyle name="Comma [0] 2 6 2 4" xfId="642" xr:uid="{00000000-0005-0000-0000-000082020000}"/>
    <cellStyle name="Comma [0] 2 6 2 5" xfId="643" xr:uid="{00000000-0005-0000-0000-000083020000}"/>
    <cellStyle name="Comma [0] 2 6 3" xfId="644" xr:uid="{00000000-0005-0000-0000-000084020000}"/>
    <cellStyle name="Comma [0] 2 6 4" xfId="645" xr:uid="{00000000-0005-0000-0000-000085020000}"/>
    <cellStyle name="Comma [0] 2 6 5" xfId="646" xr:uid="{00000000-0005-0000-0000-000086020000}"/>
    <cellStyle name="Comma [0] 2 7" xfId="647" xr:uid="{00000000-0005-0000-0000-000087020000}"/>
    <cellStyle name="Comma [0] 2 7 2" xfId="648" xr:uid="{00000000-0005-0000-0000-000088020000}"/>
    <cellStyle name="Comma [0] 2 8" xfId="649" xr:uid="{00000000-0005-0000-0000-000089020000}"/>
    <cellStyle name="Comma [0] 2 9" xfId="650" xr:uid="{00000000-0005-0000-0000-00008A020000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3" xfId="656" xr:uid="{00000000-0005-0000-0000-000090020000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3" xfId="660" xr:uid="{00000000-0005-0000-0000-000094020000}"/>
    <cellStyle name="Comma [0] 25" xfId="661" xr:uid="{00000000-0005-0000-0000-000095020000}"/>
    <cellStyle name="Comma [0] 26" xfId="662" xr:uid="{00000000-0005-0000-0000-000096020000}"/>
    <cellStyle name="Comma [0] 26 2" xfId="2680" xr:uid="{5A5816EC-FE80-4235-8E07-B88DC4787693}"/>
    <cellStyle name="Comma [0] 27" xfId="663" xr:uid="{00000000-0005-0000-0000-000097020000}"/>
    <cellStyle name="Comma [0] 27 2" xfId="664" xr:uid="{00000000-0005-0000-0000-000098020000}"/>
    <cellStyle name="Comma [0] 28" xfId="2679" xr:uid="{FC2FA2B9-9B6A-4566-BF01-7D7B4917F0A0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3" xfId="668" xr:uid="{00000000-0005-0000-0000-00009C020000}"/>
    <cellStyle name="Comma [0] 3 3" xfId="669" xr:uid="{00000000-0005-0000-0000-00009D020000}"/>
    <cellStyle name="Comma [0] 32" xfId="670" xr:uid="{00000000-0005-0000-0000-00009E020000}"/>
    <cellStyle name="Comma [0] 32 2" xfId="671" xr:uid="{00000000-0005-0000-0000-00009F020000}"/>
    <cellStyle name="Comma [0] 35" xfId="672" xr:uid="{00000000-0005-0000-0000-0000A0020000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3" xfId="676" xr:uid="{00000000-0005-0000-0000-0000A4020000}"/>
    <cellStyle name="Comma [0] 4 3 2" xfId="677" xr:uid="{00000000-0005-0000-0000-0000A502000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6" xfId="681" xr:uid="{00000000-0005-0000-0000-0000A9020000}"/>
    <cellStyle name="Comma [0] 5" xfId="682" xr:uid="{00000000-0005-0000-0000-0000AA020000}"/>
    <cellStyle name="Comma [0] 5 2" xfId="683" xr:uid="{00000000-0005-0000-0000-0000AB020000}"/>
    <cellStyle name="Comma [0] 5 3" xfId="684" xr:uid="{00000000-0005-0000-0000-0000AC020000}"/>
    <cellStyle name="Comma [0] 6" xfId="685" xr:uid="{00000000-0005-0000-0000-0000AD020000}"/>
    <cellStyle name="Comma [0] 6 2" xfId="686" xr:uid="{00000000-0005-0000-0000-0000AE020000}"/>
    <cellStyle name="Comma [0] 6 3" xfId="687" xr:uid="{00000000-0005-0000-0000-0000AF020000}"/>
    <cellStyle name="Comma [0] 6 3 2" xfId="688" xr:uid="{00000000-0005-0000-0000-0000B0020000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3" xfId="696" xr:uid="{00000000-0005-0000-0000-0000B8020000}"/>
    <cellStyle name="Comma [0] 8 3 2" xfId="697" xr:uid="{00000000-0005-0000-0000-0000B9020000}"/>
    <cellStyle name="Comma [0] 8 4" xfId="698" xr:uid="{00000000-0005-0000-0000-0000BA020000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3" xfId="702" xr:uid="{00000000-0005-0000-0000-0000BE020000}"/>
    <cellStyle name="Comma [0] 9 3 2" xfId="703" xr:uid="{00000000-0005-0000-0000-0000BF020000}"/>
    <cellStyle name="Comma [0] 90" xfId="704" xr:uid="{00000000-0005-0000-0000-0000C0020000}"/>
    <cellStyle name="Comma [0] 90 2" xfId="705" xr:uid="{00000000-0005-0000-0000-0000C1020000}"/>
    <cellStyle name="Comma [0] 91" xfId="706" xr:uid="{00000000-0005-0000-0000-0000C2020000}"/>
    <cellStyle name="Comma [0] 91 2" xfId="707" xr:uid="{00000000-0005-0000-0000-0000C3020000}"/>
    <cellStyle name="Comma [0] 93" xfId="708" xr:uid="{00000000-0005-0000-0000-0000C4020000}"/>
    <cellStyle name="Comma [0] 93 2" xfId="709" xr:uid="{00000000-0005-0000-0000-0000C5020000}"/>
    <cellStyle name="Comma [0] 94" xfId="710" xr:uid="{00000000-0005-0000-0000-0000C6020000}"/>
    <cellStyle name="Comma [0] 94 2" xfId="711" xr:uid="{00000000-0005-0000-0000-0000C7020000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3" xfId="718" xr:uid="{00000000-0005-0000-0000-0000CE020000}"/>
    <cellStyle name="Comma 10 3" xfId="719" xr:uid="{00000000-0005-0000-0000-0000CF020000}"/>
    <cellStyle name="Comma 10 3 2" xfId="720" xr:uid="{00000000-0005-0000-0000-0000D0020000}"/>
    <cellStyle name="Comma 10 4" xfId="721" xr:uid="{00000000-0005-0000-0000-0000D1020000}"/>
    <cellStyle name="Comma 10 4 2" xfId="722" xr:uid="{00000000-0005-0000-0000-0000D2020000}"/>
    <cellStyle name="Comma 10 5" xfId="723" xr:uid="{00000000-0005-0000-0000-0000D3020000}"/>
    <cellStyle name="Comma 10 5 2" xfId="724" xr:uid="{00000000-0005-0000-0000-0000D4020000}"/>
    <cellStyle name="Comma 10 6" xfId="725" xr:uid="{00000000-0005-0000-0000-0000D5020000}"/>
    <cellStyle name="Comma 10 6 2" xfId="726" xr:uid="{00000000-0005-0000-0000-0000D6020000}"/>
    <cellStyle name="Comma 10 7" xfId="727" xr:uid="{00000000-0005-0000-0000-0000D7020000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3" xfId="734" xr:uid="{00000000-0005-0000-0000-0000DE020000}"/>
    <cellStyle name="Comma 12 3 2" xfId="735" xr:uid="{00000000-0005-0000-0000-0000DF020000}"/>
    <cellStyle name="Comma 12 4" xfId="736" xr:uid="{00000000-0005-0000-0000-0000E0020000}"/>
    <cellStyle name="Comma 12 4 2" xfId="737" xr:uid="{00000000-0005-0000-0000-0000E1020000}"/>
    <cellStyle name="Comma 12 5" xfId="738" xr:uid="{00000000-0005-0000-0000-0000E2020000}"/>
    <cellStyle name="Comma 12 5 2" xfId="739" xr:uid="{00000000-0005-0000-0000-0000E3020000}"/>
    <cellStyle name="Comma 12 6" xfId="740" xr:uid="{00000000-0005-0000-0000-0000E4020000}"/>
    <cellStyle name="Comma 12 6 2" xfId="741" xr:uid="{00000000-0005-0000-0000-0000E5020000}"/>
    <cellStyle name="Comma 12 7" xfId="742" xr:uid="{00000000-0005-0000-0000-0000E6020000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3" xfId="746" xr:uid="{00000000-0005-0000-0000-0000EA020000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3" xfId="751" xr:uid="{00000000-0005-0000-0000-0000EF020000}"/>
    <cellStyle name="Comma 14 3" xfId="752" xr:uid="{00000000-0005-0000-0000-0000F0020000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3" xfId="756" xr:uid="{00000000-0005-0000-0000-0000F4020000}"/>
    <cellStyle name="Comma 15 3 2" xfId="757" xr:uid="{00000000-0005-0000-0000-0000F5020000}"/>
    <cellStyle name="Comma 15 4" xfId="758" xr:uid="{00000000-0005-0000-0000-0000F6020000}"/>
    <cellStyle name="Comma 15 4 2" xfId="759" xr:uid="{00000000-0005-0000-0000-0000F7020000}"/>
    <cellStyle name="Comma 15 5" xfId="760" xr:uid="{00000000-0005-0000-0000-0000F8020000}"/>
    <cellStyle name="Comma 16" xfId="761" xr:uid="{00000000-0005-0000-0000-0000F9020000}"/>
    <cellStyle name="Comma 16 2" xfId="762" xr:uid="{00000000-0005-0000-0000-0000FA020000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3" xfId="769" xr:uid="{00000000-0005-0000-0000-000001030000}"/>
    <cellStyle name="Comma 19" xfId="770" xr:uid="{00000000-0005-0000-0000-000002030000}"/>
    <cellStyle name="Comma 19 2" xfId="771" xr:uid="{00000000-0005-0000-0000-000003030000}"/>
    <cellStyle name="Comma 19 3" xfId="772" xr:uid="{00000000-0005-0000-0000-000004030000}"/>
    <cellStyle name="Comma 19 4" xfId="773" xr:uid="{00000000-0005-0000-0000-000005030000}"/>
    <cellStyle name="Comma 19 5" xfId="774" xr:uid="{00000000-0005-0000-0000-000006030000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1" xfId="778" xr:uid="{00000000-0005-0000-0000-00000A030000}"/>
    <cellStyle name="Comma 2 11 2" xfId="779" xr:uid="{00000000-0005-0000-0000-00000B030000}"/>
    <cellStyle name="Comma 2 12" xfId="780" xr:uid="{00000000-0005-0000-0000-00000C030000}"/>
    <cellStyle name="Comma 2 12 2" xfId="781" xr:uid="{00000000-0005-0000-0000-00000D030000}"/>
    <cellStyle name="Comma 2 13" xfId="782" xr:uid="{00000000-0005-0000-0000-00000E030000}"/>
    <cellStyle name="Comma 2 13 2" xfId="783" xr:uid="{00000000-0005-0000-0000-00000F030000}"/>
    <cellStyle name="Comma 2 14" xfId="784" xr:uid="{00000000-0005-0000-0000-000010030000}"/>
    <cellStyle name="Comma 2 14 2" xfId="785" xr:uid="{00000000-0005-0000-0000-000011030000}"/>
    <cellStyle name="Comma 2 15" xfId="786" xr:uid="{00000000-0005-0000-0000-000012030000}"/>
    <cellStyle name="Comma 2 15 2" xfId="787" xr:uid="{00000000-0005-0000-0000-000013030000}"/>
    <cellStyle name="Comma 2 16" xfId="788" xr:uid="{00000000-0005-0000-0000-000014030000}"/>
    <cellStyle name="Comma 2 16 2" xfId="789" xr:uid="{00000000-0005-0000-0000-000015030000}"/>
    <cellStyle name="Comma 2 17" xfId="790" xr:uid="{00000000-0005-0000-0000-000016030000}"/>
    <cellStyle name="Comma 2 17 2" xfId="791" xr:uid="{00000000-0005-0000-0000-000017030000}"/>
    <cellStyle name="Comma 2 18" xfId="792" xr:uid="{00000000-0005-0000-0000-000018030000}"/>
    <cellStyle name="Comma 2 18 2" xfId="793" xr:uid="{00000000-0005-0000-0000-000019030000}"/>
    <cellStyle name="Comma 2 19" xfId="794" xr:uid="{00000000-0005-0000-0000-00001A030000}"/>
    <cellStyle name="Comma 2 19 2" xfId="795" xr:uid="{00000000-0005-0000-0000-00001B030000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3" xfId="804" xr:uid="{00000000-0005-0000-0000-000024030000}"/>
    <cellStyle name="Comma 2 2 2 2 2 2 2 3 2" xfId="805" xr:uid="{00000000-0005-0000-0000-000025030000}"/>
    <cellStyle name="Comma 2 2 2 2 2 2 3" xfId="806" xr:uid="{00000000-0005-0000-0000-000026030000}"/>
    <cellStyle name="Comma 2 2 2 2 2 2 4" xfId="807" xr:uid="{00000000-0005-0000-0000-000027030000}"/>
    <cellStyle name="Comma 2 2 2 2 2 3" xfId="808" xr:uid="{00000000-0005-0000-0000-000028030000}"/>
    <cellStyle name="Comma 2 2 2 2 2 3 2" xfId="809" xr:uid="{00000000-0005-0000-0000-000029030000}"/>
    <cellStyle name="Comma 2 2 2 2 2 4" xfId="810" xr:uid="{00000000-0005-0000-0000-00002A030000}"/>
    <cellStyle name="Comma 2 2 2 2 2 4 2" xfId="811" xr:uid="{00000000-0005-0000-0000-00002B030000}"/>
    <cellStyle name="Comma 2 2 2 2 3" xfId="812" xr:uid="{00000000-0005-0000-0000-00002C030000}"/>
    <cellStyle name="Comma 2 2 2 2 4" xfId="813" xr:uid="{00000000-0005-0000-0000-00002D030000}"/>
    <cellStyle name="Comma 2 2 2 2 5" xfId="814" xr:uid="{00000000-0005-0000-0000-00002E030000}"/>
    <cellStyle name="Comma 2 2 2 3" xfId="815" xr:uid="{00000000-0005-0000-0000-00002F030000}"/>
    <cellStyle name="Comma 2 2 2 3 2" xfId="816" xr:uid="{00000000-0005-0000-0000-000030030000}"/>
    <cellStyle name="Comma 2 2 2 4" xfId="817" xr:uid="{00000000-0005-0000-0000-000031030000}"/>
    <cellStyle name="Comma 2 2 2 4 2" xfId="818" xr:uid="{00000000-0005-0000-0000-000032030000}"/>
    <cellStyle name="Comma 2 2 2 5" xfId="819" xr:uid="{00000000-0005-0000-0000-000033030000}"/>
    <cellStyle name="Comma 2 2 2 5 2" xfId="820" xr:uid="{00000000-0005-0000-0000-000034030000}"/>
    <cellStyle name="Comma 2 2 3" xfId="821" xr:uid="{00000000-0005-0000-0000-000035030000}"/>
    <cellStyle name="Comma 2 2 3 2" xfId="822" xr:uid="{00000000-0005-0000-0000-000036030000}"/>
    <cellStyle name="Comma 2 2 4" xfId="823" xr:uid="{00000000-0005-0000-0000-000037030000}"/>
    <cellStyle name="Comma 2 2 5" xfId="824" xr:uid="{00000000-0005-0000-0000-000038030000}"/>
    <cellStyle name="Comma 2 2 6" xfId="825" xr:uid="{00000000-0005-0000-0000-000039030000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1" xfId="829" xr:uid="{00000000-0005-0000-0000-00003D030000}"/>
    <cellStyle name="Comma 2 21 2" xfId="830" xr:uid="{00000000-0005-0000-0000-00003E030000}"/>
    <cellStyle name="Comma 2 22" xfId="831" xr:uid="{00000000-0005-0000-0000-00003F030000}"/>
    <cellStyle name="Comma 2 22 2" xfId="832" xr:uid="{00000000-0005-0000-0000-000040030000}"/>
    <cellStyle name="Comma 2 23" xfId="833" xr:uid="{00000000-0005-0000-0000-000041030000}"/>
    <cellStyle name="Comma 2 23 2" xfId="834" xr:uid="{00000000-0005-0000-0000-000042030000}"/>
    <cellStyle name="Comma 2 24" xfId="835" xr:uid="{00000000-0005-0000-0000-000043030000}"/>
    <cellStyle name="Comma 2 24 2" xfId="836" xr:uid="{00000000-0005-0000-0000-000044030000}"/>
    <cellStyle name="Comma 2 25" xfId="837" xr:uid="{00000000-0005-0000-0000-000045030000}"/>
    <cellStyle name="Comma 2 25 2" xfId="838" xr:uid="{00000000-0005-0000-0000-000046030000}"/>
    <cellStyle name="Comma 2 26" xfId="839" xr:uid="{00000000-0005-0000-0000-000047030000}"/>
    <cellStyle name="Comma 2 26 2" xfId="840" xr:uid="{00000000-0005-0000-0000-000048030000}"/>
    <cellStyle name="Comma 2 27" xfId="841" xr:uid="{00000000-0005-0000-0000-000049030000}"/>
    <cellStyle name="Comma 2 27 2" xfId="842" xr:uid="{00000000-0005-0000-0000-00004A030000}"/>
    <cellStyle name="Comma 2 28" xfId="843" xr:uid="{00000000-0005-0000-0000-00004B030000}"/>
    <cellStyle name="Comma 2 28 2" xfId="844" xr:uid="{00000000-0005-0000-0000-00004C030000}"/>
    <cellStyle name="Comma 2 29" xfId="845" xr:uid="{00000000-0005-0000-0000-00004D030000}"/>
    <cellStyle name="Comma 2 29 2" xfId="846" xr:uid="{00000000-0005-0000-0000-00004E030000}"/>
    <cellStyle name="Comma 2 3" xfId="847" xr:uid="{00000000-0005-0000-0000-00004F030000}"/>
    <cellStyle name="Comma 2 3 2" xfId="848" xr:uid="{00000000-0005-0000-0000-000050030000}"/>
    <cellStyle name="Comma 2 30" xfId="849" xr:uid="{00000000-0005-0000-0000-000051030000}"/>
    <cellStyle name="Comma 2 30 2" xfId="850" xr:uid="{00000000-0005-0000-0000-000052030000}"/>
    <cellStyle name="Comma 2 31" xfId="851" xr:uid="{00000000-0005-0000-0000-000053030000}"/>
    <cellStyle name="Comma 2 31 2" xfId="852" xr:uid="{00000000-0005-0000-0000-000054030000}"/>
    <cellStyle name="Comma 2 32" xfId="853" xr:uid="{00000000-0005-0000-0000-000055030000}"/>
    <cellStyle name="Comma 2 32 2" xfId="854" xr:uid="{00000000-0005-0000-0000-000056030000}"/>
    <cellStyle name="Comma 2 33" xfId="855" xr:uid="{00000000-0005-0000-0000-000057030000}"/>
    <cellStyle name="Comma 2 33 2" xfId="856" xr:uid="{00000000-0005-0000-0000-000058030000}"/>
    <cellStyle name="Comma 2 34" xfId="857" xr:uid="{00000000-0005-0000-0000-000059030000}"/>
    <cellStyle name="Comma 2 34 2" xfId="858" xr:uid="{00000000-0005-0000-0000-00005A030000}"/>
    <cellStyle name="Comma 2 35" xfId="859" xr:uid="{00000000-0005-0000-0000-00005B030000}"/>
    <cellStyle name="Comma 2 35 2" xfId="860" xr:uid="{00000000-0005-0000-0000-00005C030000}"/>
    <cellStyle name="Comma 2 36" xfId="861" xr:uid="{00000000-0005-0000-0000-00005D030000}"/>
    <cellStyle name="Comma 2 36 2" xfId="862" xr:uid="{00000000-0005-0000-0000-00005E030000}"/>
    <cellStyle name="Comma 2 37" xfId="863" xr:uid="{00000000-0005-0000-0000-00005F030000}"/>
    <cellStyle name="Comma 2 37 2" xfId="864" xr:uid="{00000000-0005-0000-0000-000060030000}"/>
    <cellStyle name="Comma 2 38" xfId="865" xr:uid="{00000000-0005-0000-0000-000061030000}"/>
    <cellStyle name="Comma 2 38 2" xfId="866" xr:uid="{00000000-0005-0000-0000-000062030000}"/>
    <cellStyle name="Comma 2 39" xfId="867" xr:uid="{00000000-0005-0000-0000-000063030000}"/>
    <cellStyle name="Comma 2 39 2" xfId="868" xr:uid="{00000000-0005-0000-0000-000064030000}"/>
    <cellStyle name="Comma 2 4" xfId="869" xr:uid="{00000000-0005-0000-0000-000065030000}"/>
    <cellStyle name="Comma 2 4 2" xfId="870" xr:uid="{00000000-0005-0000-0000-000066030000}"/>
    <cellStyle name="Comma 2 4 3" xfId="871" xr:uid="{00000000-0005-0000-0000-000067030000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1" xfId="875" xr:uid="{00000000-0005-0000-0000-00006B030000}"/>
    <cellStyle name="Comma 2 41 2" xfId="876" xr:uid="{00000000-0005-0000-0000-00006C030000}"/>
    <cellStyle name="Comma 2 42" xfId="877" xr:uid="{00000000-0005-0000-0000-00006D030000}"/>
    <cellStyle name="Comma 2 42 2" xfId="878" xr:uid="{00000000-0005-0000-0000-00006E030000}"/>
    <cellStyle name="Comma 2 43" xfId="879" xr:uid="{00000000-0005-0000-0000-00006F030000}"/>
    <cellStyle name="Comma 2 43 2" xfId="880" xr:uid="{00000000-0005-0000-0000-000070030000}"/>
    <cellStyle name="Comma 2 44" xfId="881" xr:uid="{00000000-0005-0000-0000-000071030000}"/>
    <cellStyle name="Comma 2 44 2" xfId="882" xr:uid="{00000000-0005-0000-0000-000072030000}"/>
    <cellStyle name="Comma 2 45" xfId="883" xr:uid="{00000000-0005-0000-0000-000073030000}"/>
    <cellStyle name="Comma 2 45 2" xfId="884" xr:uid="{00000000-0005-0000-0000-000074030000}"/>
    <cellStyle name="Comma 2 46" xfId="885" xr:uid="{00000000-0005-0000-0000-000075030000}"/>
    <cellStyle name="Comma 2 46 2" xfId="886" xr:uid="{00000000-0005-0000-0000-000076030000}"/>
    <cellStyle name="Comma 2 47" xfId="887" xr:uid="{00000000-0005-0000-0000-000077030000}"/>
    <cellStyle name="Comma 2 47 2" xfId="888" xr:uid="{00000000-0005-0000-0000-000078030000}"/>
    <cellStyle name="Comma 2 48" xfId="889" xr:uid="{00000000-0005-0000-0000-000079030000}"/>
    <cellStyle name="Comma 2 48 2" xfId="890" xr:uid="{00000000-0005-0000-0000-00007A030000}"/>
    <cellStyle name="Comma 2 49" xfId="891" xr:uid="{00000000-0005-0000-0000-00007B030000}"/>
    <cellStyle name="Comma 2 49 2" xfId="892" xr:uid="{00000000-0005-0000-0000-00007C030000}"/>
    <cellStyle name="Comma 2 5" xfId="893" xr:uid="{00000000-0005-0000-0000-00007D030000}"/>
    <cellStyle name="Comma 2 5 2" xfId="894" xr:uid="{00000000-0005-0000-0000-00007E030000}"/>
    <cellStyle name="Comma 2 50" xfId="895" xr:uid="{00000000-0005-0000-0000-00007F030000}"/>
    <cellStyle name="Comma 2 50 2" xfId="896" xr:uid="{00000000-0005-0000-0000-000080030000}"/>
    <cellStyle name="Comma 2 51" xfId="897" xr:uid="{00000000-0005-0000-0000-000081030000}"/>
    <cellStyle name="Comma 2 51 2" xfId="898" xr:uid="{00000000-0005-0000-0000-000082030000}"/>
    <cellStyle name="Comma 2 52" xfId="899" xr:uid="{00000000-0005-0000-0000-000083030000}"/>
    <cellStyle name="Comma 2 52 2" xfId="900" xr:uid="{00000000-0005-0000-0000-000084030000}"/>
    <cellStyle name="Comma 2 53" xfId="901" xr:uid="{00000000-0005-0000-0000-000085030000}"/>
    <cellStyle name="Comma 2 53 2" xfId="902" xr:uid="{00000000-0005-0000-0000-000086030000}"/>
    <cellStyle name="Comma 2 54" xfId="903" xr:uid="{00000000-0005-0000-0000-000087030000}"/>
    <cellStyle name="Comma 2 54 2" xfId="904" xr:uid="{00000000-0005-0000-0000-000088030000}"/>
    <cellStyle name="Comma 2 55" xfId="905" xr:uid="{00000000-0005-0000-0000-000089030000}"/>
    <cellStyle name="Comma 2 55 2" xfId="906" xr:uid="{00000000-0005-0000-0000-00008A030000}"/>
    <cellStyle name="Comma 2 56" xfId="907" xr:uid="{00000000-0005-0000-0000-00008B030000}"/>
    <cellStyle name="Comma 2 56 2" xfId="908" xr:uid="{00000000-0005-0000-0000-00008C030000}"/>
    <cellStyle name="Comma 2 57" xfId="909" xr:uid="{00000000-0005-0000-0000-00008D030000}"/>
    <cellStyle name="Comma 2 57 2" xfId="910" xr:uid="{00000000-0005-0000-0000-00008E030000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3" xfId="914" xr:uid="{00000000-0005-0000-0000-000092030000}"/>
    <cellStyle name="Comma 2 58 3 2" xfId="915" xr:uid="{00000000-0005-0000-0000-000093030000}"/>
    <cellStyle name="Comma 2 58 4" xfId="916" xr:uid="{00000000-0005-0000-0000-000094030000}"/>
    <cellStyle name="Comma 2 58 4 2" xfId="917" xr:uid="{00000000-0005-0000-0000-000095030000}"/>
    <cellStyle name="Comma 2 58 5" xfId="918" xr:uid="{00000000-0005-0000-0000-000096030000}"/>
    <cellStyle name="Comma 2 59" xfId="919" xr:uid="{00000000-0005-0000-0000-000097030000}"/>
    <cellStyle name="Comma 2 59 2" xfId="920" xr:uid="{00000000-0005-0000-0000-000098030000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9" xfId="948" xr:uid="{00000000-0005-0000-0000-0000B4030000}"/>
    <cellStyle name="Comma 2 9 2" xfId="949" xr:uid="{00000000-0005-0000-0000-0000B5030000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3" xfId="953" xr:uid="{00000000-0005-0000-0000-0000B9030000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3" xfId="957" xr:uid="{00000000-0005-0000-0000-0000BD030000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3" xfId="961" xr:uid="{00000000-0005-0000-0000-0000C1030000}"/>
    <cellStyle name="Comma 23" xfId="962" xr:uid="{00000000-0005-0000-0000-0000C2030000}"/>
    <cellStyle name="Comma 23 2" xfId="963" xr:uid="{00000000-0005-0000-0000-0000C3030000}"/>
    <cellStyle name="Comma 24" xfId="964" xr:uid="{00000000-0005-0000-0000-0000C4030000}"/>
    <cellStyle name="Comma 24 2" xfId="965" xr:uid="{00000000-0005-0000-0000-0000C5030000}"/>
    <cellStyle name="Comma 25" xfId="966" xr:uid="{00000000-0005-0000-0000-0000C6030000}"/>
    <cellStyle name="Comma 25 2" xfId="967" xr:uid="{00000000-0005-0000-0000-0000C7030000}"/>
    <cellStyle name="Comma 26" xfId="968" xr:uid="{00000000-0005-0000-0000-0000C8030000}"/>
    <cellStyle name="Comma 26 2" xfId="969" xr:uid="{00000000-0005-0000-0000-0000C9030000}"/>
    <cellStyle name="Comma 27" xfId="970" xr:uid="{00000000-0005-0000-0000-0000CA030000}"/>
    <cellStyle name="Comma 28" xfId="971" xr:uid="{00000000-0005-0000-0000-0000CB030000}"/>
    <cellStyle name="Comma 28 2" xfId="972" xr:uid="{00000000-0005-0000-0000-0000CC030000}"/>
    <cellStyle name="Comma 29" xfId="973" xr:uid="{00000000-0005-0000-0000-0000CD030000}"/>
    <cellStyle name="Comma 29 2" xfId="974" xr:uid="{00000000-0005-0000-0000-0000CE030000}"/>
    <cellStyle name="Comma 3" xfId="975" xr:uid="{00000000-0005-0000-0000-0000CF030000}"/>
    <cellStyle name="Comma 3 10" xfId="976" xr:uid="{00000000-0005-0000-0000-0000D003000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3" xfId="981" xr:uid="{00000000-0005-0000-0000-0000D5030000}"/>
    <cellStyle name="Comma 3 2 2 2 4" xfId="982" xr:uid="{00000000-0005-0000-0000-0000D6030000}"/>
    <cellStyle name="Comma 3 2 2 3" xfId="983" xr:uid="{00000000-0005-0000-0000-0000D7030000}"/>
    <cellStyle name="Comma 3 2 2 4" xfId="984" xr:uid="{00000000-0005-0000-0000-0000D8030000}"/>
    <cellStyle name="Comma 3 2 2 5" xfId="985" xr:uid="{00000000-0005-0000-0000-0000D9030000}"/>
    <cellStyle name="Comma 3 2 3" xfId="986" xr:uid="{00000000-0005-0000-0000-0000DA030000}"/>
    <cellStyle name="Comma 3 2 4" xfId="987" xr:uid="{00000000-0005-0000-0000-0000DB030000}"/>
    <cellStyle name="Comma 3 2 5" xfId="988" xr:uid="{00000000-0005-0000-0000-0000DC030000}"/>
    <cellStyle name="Comma 3 2 6" xfId="989" xr:uid="{00000000-0005-0000-0000-0000DD030000}"/>
    <cellStyle name="Comma 3 3" xfId="990" xr:uid="{00000000-0005-0000-0000-0000DE030000}"/>
    <cellStyle name="Comma 3 3 2" xfId="991" xr:uid="{00000000-0005-0000-0000-0000DF030000}"/>
    <cellStyle name="Comma 3 3 3" xfId="992" xr:uid="{00000000-0005-0000-0000-0000E0030000}"/>
    <cellStyle name="Comma 3 3 4" xfId="993" xr:uid="{00000000-0005-0000-0000-0000E1030000}"/>
    <cellStyle name="Comma 3 4" xfId="994" xr:uid="{00000000-0005-0000-0000-0000E2030000}"/>
    <cellStyle name="Comma 3 4 2" xfId="995" xr:uid="{00000000-0005-0000-0000-0000E3030000}"/>
    <cellStyle name="Comma 3 4 3" xfId="996" xr:uid="{00000000-0005-0000-0000-0000E4030000}"/>
    <cellStyle name="Comma 3 4 4" xfId="997" xr:uid="{00000000-0005-0000-0000-0000E5030000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3" xfId="1004" xr:uid="{00000000-0005-0000-0000-0000EC030000}"/>
    <cellStyle name="Comma 3 5 2 2 2 2 4" xfId="1005" xr:uid="{00000000-0005-0000-0000-0000ED030000}"/>
    <cellStyle name="Comma 3 5 2 2 2 2 5" xfId="1006" xr:uid="{00000000-0005-0000-0000-0000EE030000}"/>
    <cellStyle name="Comma 3 5 2 2 2 3" xfId="1007" xr:uid="{00000000-0005-0000-0000-0000EF030000}"/>
    <cellStyle name="Comma 3 5 2 2 2 4" xfId="1008" xr:uid="{00000000-0005-0000-0000-0000F0030000}"/>
    <cellStyle name="Comma 3 5 2 2 2 5" xfId="1009" xr:uid="{00000000-0005-0000-0000-0000F1030000}"/>
    <cellStyle name="Comma 3 5 2 2 3" xfId="1010" xr:uid="{00000000-0005-0000-0000-0000F2030000}"/>
    <cellStyle name="Comma 3 5 2 2 4" xfId="1011" xr:uid="{00000000-0005-0000-0000-0000F3030000}"/>
    <cellStyle name="Comma 3 5 2 2 5" xfId="1012" xr:uid="{00000000-0005-0000-0000-0000F4030000}"/>
    <cellStyle name="Comma 3 5 2 3" xfId="1013" xr:uid="{00000000-0005-0000-0000-0000F5030000}"/>
    <cellStyle name="Comma 3 5 2 4" xfId="1014" xr:uid="{00000000-0005-0000-0000-0000F6030000}"/>
    <cellStyle name="Comma 3 5 2 5" xfId="1015" xr:uid="{00000000-0005-0000-0000-0000F7030000}"/>
    <cellStyle name="Comma 3 5 3" xfId="1016" xr:uid="{00000000-0005-0000-0000-0000F8030000}"/>
    <cellStyle name="Comma 3 5 3 2" xfId="1017" xr:uid="{00000000-0005-0000-0000-0000F9030000}"/>
    <cellStyle name="Comma 3 5 3 3" xfId="1018" xr:uid="{00000000-0005-0000-0000-0000FA030000}"/>
    <cellStyle name="Comma 3 5 3 4" xfId="1019" xr:uid="{00000000-0005-0000-0000-0000FB030000}"/>
    <cellStyle name="Comma 3 5 4" xfId="1020" xr:uid="{00000000-0005-0000-0000-0000FC030000}"/>
    <cellStyle name="Comma 3 5 5" xfId="1021" xr:uid="{00000000-0005-0000-0000-0000FD030000}"/>
    <cellStyle name="Comma 3 5 6" xfId="1022" xr:uid="{00000000-0005-0000-0000-0000FE030000}"/>
    <cellStyle name="Comma 3 6" xfId="1023" xr:uid="{00000000-0005-0000-0000-0000FF030000}"/>
    <cellStyle name="Comma 3 7" xfId="1024" xr:uid="{00000000-0005-0000-0000-000000040000}"/>
    <cellStyle name="Comma 3 8" xfId="1025" xr:uid="{00000000-0005-0000-0000-000001040000}"/>
    <cellStyle name="Comma 3 9" xfId="1026" xr:uid="{00000000-0005-0000-0000-000002040000}"/>
    <cellStyle name="Comma 3 9 2" xfId="2672" xr:uid="{A762D8F6-0846-4D2D-8159-B2CFDFB2A653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1" xfId="1030" xr:uid="{00000000-0005-0000-0000-000006040000}"/>
    <cellStyle name="Comma 31 2" xfId="1031" xr:uid="{00000000-0005-0000-0000-000007040000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3" xfId="1037" xr:uid="{00000000-0005-0000-0000-00000D040000}"/>
    <cellStyle name="Comma 34" xfId="1038" xr:uid="{00000000-0005-0000-0000-00000E040000}"/>
    <cellStyle name="Comma 34 2" xfId="1039" xr:uid="{00000000-0005-0000-0000-00000F040000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8" xfId="1044" xr:uid="{00000000-0005-0000-0000-000014040000}"/>
    <cellStyle name="Comma 38 2" xfId="1045" xr:uid="{00000000-0005-0000-0000-000015040000}"/>
    <cellStyle name="Comma 39" xfId="1046" xr:uid="{00000000-0005-0000-0000-000016040000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3" xfId="1050" xr:uid="{00000000-0005-0000-0000-00001A040000}"/>
    <cellStyle name="Comma 4 4" xfId="1051" xr:uid="{00000000-0005-0000-0000-00001B040000}"/>
    <cellStyle name="Comma 4 5" xfId="1052" xr:uid="{00000000-0005-0000-0000-00001C040000}"/>
    <cellStyle name="Comma 40" xfId="1053" xr:uid="{00000000-0005-0000-0000-00001D040000}"/>
    <cellStyle name="Comma 42" xfId="1054" xr:uid="{00000000-0005-0000-0000-00001E040000}"/>
    <cellStyle name="Comma 42 2" xfId="1055" xr:uid="{00000000-0005-0000-0000-00001F040000}"/>
    <cellStyle name="Comma 45" xfId="1056" xr:uid="{00000000-0005-0000-0000-000020040000}"/>
    <cellStyle name="Comma 45 2" xfId="1057" xr:uid="{00000000-0005-0000-0000-000021040000}"/>
    <cellStyle name="Comma 46" xfId="1058" xr:uid="{00000000-0005-0000-0000-000022040000}"/>
    <cellStyle name="Comma 46 2" xfId="1059" xr:uid="{00000000-0005-0000-0000-000023040000}"/>
    <cellStyle name="Comma 47" xfId="1060" xr:uid="{00000000-0005-0000-0000-000024040000}"/>
    <cellStyle name="Comma 47 2" xfId="1061" xr:uid="{00000000-0005-0000-0000-000025040000}"/>
    <cellStyle name="Comma 48" xfId="1062" xr:uid="{00000000-0005-0000-0000-000026040000}"/>
    <cellStyle name="Comma 48 2" xfId="1063" xr:uid="{00000000-0005-0000-0000-000027040000}"/>
    <cellStyle name="Comma 49" xfId="1064" xr:uid="{00000000-0005-0000-0000-000028040000}"/>
    <cellStyle name="Comma 49 2" xfId="1065" xr:uid="{00000000-0005-0000-0000-000029040000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1" xfId="1072" xr:uid="{00000000-0005-0000-0000-000030040000}"/>
    <cellStyle name="Comma 51 2" xfId="1073" xr:uid="{00000000-0005-0000-0000-000031040000}"/>
    <cellStyle name="Comma 52" xfId="1074" xr:uid="{00000000-0005-0000-0000-000032040000}"/>
    <cellStyle name="Comma 52 2" xfId="1075" xr:uid="{00000000-0005-0000-0000-000033040000}"/>
    <cellStyle name="Comma 58" xfId="1076" xr:uid="{00000000-0005-0000-0000-000034040000}"/>
    <cellStyle name="Comma 58 2" xfId="1077" xr:uid="{00000000-0005-0000-0000-000035040000}"/>
    <cellStyle name="Comma 59" xfId="1078" xr:uid="{00000000-0005-0000-0000-000036040000}"/>
    <cellStyle name="Comma 59 2" xfId="1079" xr:uid="{00000000-0005-0000-0000-000037040000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2" xfId="1083" xr:uid="{00000000-0005-0000-0000-00003B040000}"/>
    <cellStyle name="Comma 62 2" xfId="1084" xr:uid="{00000000-0005-0000-0000-00003C040000}"/>
    <cellStyle name="Comma 63" xfId="1085" xr:uid="{00000000-0005-0000-0000-00003D040000}"/>
    <cellStyle name="Comma 63 2" xfId="1086" xr:uid="{00000000-0005-0000-0000-00003E040000}"/>
    <cellStyle name="Comma 66" xfId="1087" xr:uid="{00000000-0005-0000-0000-00003F040000}"/>
    <cellStyle name="Comma 67" xfId="1088" xr:uid="{00000000-0005-0000-0000-000040040000}"/>
    <cellStyle name="Comma 67 2" xfId="1089" xr:uid="{00000000-0005-0000-0000-000041040000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3" xfId="1093" xr:uid="{00000000-0005-0000-0000-000045040000}"/>
    <cellStyle name="Comma 7 3 2" xfId="1094" xr:uid="{00000000-0005-0000-0000-000046040000}"/>
    <cellStyle name="Comma 72" xfId="1095" xr:uid="{00000000-0005-0000-0000-000047040000}"/>
    <cellStyle name="Comma 74" xfId="1096" xr:uid="{00000000-0005-0000-0000-000048040000}"/>
    <cellStyle name="Comma 74 2" xfId="1097" xr:uid="{00000000-0005-0000-0000-000049040000}"/>
    <cellStyle name="Comma 75" xfId="1098" xr:uid="{00000000-0005-0000-0000-00004A040000}"/>
    <cellStyle name="Comma 75 2" xfId="1099" xr:uid="{00000000-0005-0000-0000-00004B040000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3" xfId="1104" xr:uid="{00000000-0005-0000-0000-000050040000}"/>
    <cellStyle name="Comma 8 3" xfId="1105" xr:uid="{00000000-0005-0000-0000-000051040000}"/>
    <cellStyle name="Comma 82" xfId="1106" xr:uid="{00000000-0005-0000-0000-000052040000}"/>
    <cellStyle name="Comma 82 2" xfId="1107" xr:uid="{00000000-0005-0000-0000-000053040000}"/>
    <cellStyle name="Comma 83" xfId="1108" xr:uid="{00000000-0005-0000-0000-000054040000}"/>
    <cellStyle name="Comma 83 2" xfId="1109" xr:uid="{00000000-0005-0000-0000-000055040000}"/>
    <cellStyle name="Comma 85" xfId="1110" xr:uid="{00000000-0005-0000-0000-000056040000}"/>
    <cellStyle name="Comma 85 2" xfId="1111" xr:uid="{00000000-0005-0000-0000-000057040000}"/>
    <cellStyle name="Comma 86" xfId="1112" xr:uid="{00000000-0005-0000-0000-000058040000}"/>
    <cellStyle name="Comma 86 2" xfId="1113" xr:uid="{00000000-0005-0000-0000-000059040000}"/>
    <cellStyle name="Comma 89" xfId="1114" xr:uid="{00000000-0005-0000-0000-00005A040000}"/>
    <cellStyle name="Comma 9" xfId="1115" xr:uid="{00000000-0005-0000-0000-00005B040000}"/>
    <cellStyle name="Comma 9 2" xfId="1116" xr:uid="{00000000-0005-0000-0000-00005C040000}"/>
    <cellStyle name="Comma 9 3" xfId="1117" xr:uid="{00000000-0005-0000-0000-00005D040000}"/>
    <cellStyle name="Comma 9 4" xfId="1118" xr:uid="{00000000-0005-0000-0000-00005E040000}"/>
    <cellStyle name="Comma 98" xfId="1119" xr:uid="{00000000-0005-0000-0000-00005F040000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3" xfId="1127" xr:uid="{00000000-0005-0000-0000-000067040000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shadow and lines within range" xfId="1162" xr:uid="{00000000-0005-0000-0000-00008A040000}"/>
    <cellStyle name="Draw shadow and lines within range 2" xfId="1163" xr:uid="{00000000-0005-0000-0000-00008B040000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3" xfId="1206" xr:uid="{00000000-0005-0000-0000-0000B6040000}"/>
    <cellStyle name="Format a row of totals" xfId="1207" xr:uid="{00000000-0005-0000-0000-0000B7040000}"/>
    <cellStyle name="Format a row of totals 2" xfId="1208" xr:uid="{00000000-0005-0000-0000-0000B8040000}"/>
    <cellStyle name="Format text as bold, black on yellow" xfId="1209" xr:uid="{00000000-0005-0000-0000-0000B9040000}"/>
    <cellStyle name="Format text as bold, black on yellow 2" xfId="1210" xr:uid="{00000000-0005-0000-0000-0000BA040000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1" xfId="1350" xr:uid="{00000000-0005-0000-0000-000046050000}"/>
    <cellStyle name="Input 11 2" xfId="1351" xr:uid="{00000000-0005-0000-0000-000047050000}"/>
    <cellStyle name="Input 12" xfId="1352" xr:uid="{00000000-0005-0000-0000-000048050000}"/>
    <cellStyle name="Input 12 2" xfId="1353" xr:uid="{00000000-0005-0000-0000-000049050000}"/>
    <cellStyle name="Input 13" xfId="1354" xr:uid="{00000000-0005-0000-0000-00004A050000}"/>
    <cellStyle name="Input 13 2" xfId="1355" xr:uid="{00000000-0005-0000-0000-00004B050000}"/>
    <cellStyle name="Input 14" xfId="1356" xr:uid="{00000000-0005-0000-0000-00004C050000}"/>
    <cellStyle name="Input 14 2" xfId="1357" xr:uid="{00000000-0005-0000-0000-00004D050000}"/>
    <cellStyle name="Input 15" xfId="1358" xr:uid="{00000000-0005-0000-0000-00004E050000}"/>
    <cellStyle name="Input 15 2" xfId="1359" xr:uid="{00000000-0005-0000-0000-00004F050000}"/>
    <cellStyle name="Input 16" xfId="1360" xr:uid="{00000000-0005-0000-0000-000050050000}"/>
    <cellStyle name="Input 16 2" xfId="1361" xr:uid="{00000000-0005-0000-0000-000051050000}"/>
    <cellStyle name="Input 17" xfId="1362" xr:uid="{00000000-0005-0000-0000-000052050000}"/>
    <cellStyle name="Input 17 2" xfId="1363" xr:uid="{00000000-0005-0000-0000-000053050000}"/>
    <cellStyle name="Input 18" xfId="1364" xr:uid="{00000000-0005-0000-0000-000054050000}"/>
    <cellStyle name="Input 18 2" xfId="1365" xr:uid="{00000000-0005-0000-0000-000055050000}"/>
    <cellStyle name="Input 19" xfId="1366" xr:uid="{00000000-0005-0000-0000-000056050000}"/>
    <cellStyle name="Input 19 2" xfId="1367" xr:uid="{00000000-0005-0000-0000-000057050000}"/>
    <cellStyle name="Input 2" xfId="1368" xr:uid="{00000000-0005-0000-0000-000058050000}"/>
    <cellStyle name="Input 2 2" xfId="1369" xr:uid="{00000000-0005-0000-0000-000059050000}"/>
    <cellStyle name="Input 2 2 2" xfId="1370" xr:uid="{00000000-0005-0000-0000-00005A050000}"/>
    <cellStyle name="Input 2 3" xfId="1371" xr:uid="{00000000-0005-0000-0000-00005B050000}"/>
    <cellStyle name="Input 2 3 2" xfId="1372" xr:uid="{00000000-0005-0000-0000-00005C050000}"/>
    <cellStyle name="Input 2 4" xfId="1373" xr:uid="{00000000-0005-0000-0000-00005D050000}"/>
    <cellStyle name="Input 20" xfId="1374" xr:uid="{00000000-0005-0000-0000-00005E050000}"/>
    <cellStyle name="Input 20 2" xfId="1375" xr:uid="{00000000-0005-0000-0000-00005F050000}"/>
    <cellStyle name="Input 21" xfId="1376" xr:uid="{00000000-0005-0000-0000-000060050000}"/>
    <cellStyle name="Input 21 2" xfId="1377" xr:uid="{00000000-0005-0000-0000-000061050000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3" xfId="1381" xr:uid="{00000000-0005-0000-0000-000065050000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3" xfId="1385" xr:uid="{00000000-0005-0000-0000-000069050000}"/>
    <cellStyle name="Input 5" xfId="1386" xr:uid="{00000000-0005-0000-0000-00006A050000}"/>
    <cellStyle name="Input 5 2" xfId="1387" xr:uid="{00000000-0005-0000-0000-00006B050000}"/>
    <cellStyle name="Input 6" xfId="1388" xr:uid="{00000000-0005-0000-0000-00006C050000}"/>
    <cellStyle name="Input 6 2" xfId="1389" xr:uid="{00000000-0005-0000-0000-00006D050000}"/>
    <cellStyle name="Input 7" xfId="1390" xr:uid="{00000000-0005-0000-0000-00006E050000}"/>
    <cellStyle name="Input 7 2" xfId="1391" xr:uid="{00000000-0005-0000-0000-00006F050000}"/>
    <cellStyle name="Input 8" xfId="1392" xr:uid="{00000000-0005-0000-0000-000070050000}"/>
    <cellStyle name="Input 8 2" xfId="1393" xr:uid="{00000000-0005-0000-0000-000071050000}"/>
    <cellStyle name="Input 9" xfId="1394" xr:uid="{00000000-0005-0000-0000-000072050000}"/>
    <cellStyle name="Input 9 2" xfId="1395" xr:uid="{00000000-0005-0000-0000-000073050000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2 2 2" xfId="2683" xr:uid="{19EC5571-F9FB-417D-8883-664EFA0D25ED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5" xfId="1536" xr:uid="{00000000-0005-0000-0000-000001060000}"/>
    <cellStyle name="Normal 136" xfId="1537" xr:uid="{00000000-0005-0000-0000-000002060000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3" xfId="2670" xr:uid="{DE2FAB10-EC26-4C42-9A25-5D9F87A07F8A}"/>
    <cellStyle name="Normal 138" xfId="2678" xr:uid="{52407413-F755-4315-B8A6-6EA4BD5BCA3E}"/>
    <cellStyle name="Normal 138 2" xfId="2681" xr:uid="{8BA86314-5034-4970-91AB-F53D64035DE3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3" xfId="1573" xr:uid="{00000000-0005-0000-0000-000026060000}"/>
    <cellStyle name="Normal 16 3 2" xfId="1574" xr:uid="{00000000-0005-0000-0000-00002706000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_4_Pembangunan JTM Baru Penyulang CPU 5" xfId="1596" xr:uid="{00000000-0005-0000-0000-00003D060000}"/>
    <cellStyle name="Normal 19" xfId="1597" xr:uid="{00000000-0005-0000-0000-00003E060000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2682" xr:uid="{E04362E9-0437-43D9-9AE0-7F51760C26C2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08 2 2" xfId="2685" xr:uid="{E761A613-C7A4-4139-985E-97FE43F58614}"/>
    <cellStyle name="Normal 2 11" xfId="1616" xr:uid="{00000000-0005-0000-0000-000051060000}"/>
    <cellStyle name="Normal 2 11 2" xfId="1617" xr:uid="{00000000-0005-0000-0000-000052060000}"/>
    <cellStyle name="Normal 2 11 3" xfId="1618" xr:uid="{00000000-0005-0000-0000-000053060000}"/>
    <cellStyle name="Normal 2 11 4" xfId="1619" xr:uid="{00000000-0005-0000-0000-000054060000}"/>
    <cellStyle name="Normal 2 12" xfId="1620" xr:uid="{00000000-0005-0000-0000-000055060000}"/>
    <cellStyle name="Normal 2 12 2" xfId="1621" xr:uid="{00000000-0005-0000-0000-000056060000}"/>
    <cellStyle name="Normal 2 12_SR DERET_ASLI" xfId="1622" xr:uid="{00000000-0005-0000-0000-000057060000}"/>
    <cellStyle name="Normal 2 13" xfId="1623" xr:uid="{00000000-0005-0000-0000-000058060000}"/>
    <cellStyle name="Normal 2 14" xfId="1624" xr:uid="{00000000-0005-0000-0000-000059060000}"/>
    <cellStyle name="Normal 2 15" xfId="1625" xr:uid="{00000000-0005-0000-0000-00005A06000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1" xfId="1636" xr:uid="{00000000-0005-0000-0000-000065060000}"/>
    <cellStyle name="Normal 2 2 12" xfId="1637" xr:uid="{00000000-0005-0000-0000-000066060000}"/>
    <cellStyle name="Normal 2 2 13" xfId="1638" xr:uid="{00000000-0005-0000-0000-000067060000}"/>
    <cellStyle name="Normal 2 2 14" xfId="1639" xr:uid="{00000000-0005-0000-0000-000068060000}"/>
    <cellStyle name="Normal 2 2 15" xfId="1640" xr:uid="{00000000-0005-0000-0000-000069060000}"/>
    <cellStyle name="Normal 2 2 16" xfId="1641" xr:uid="{00000000-0005-0000-0000-00006A060000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3 3 3" xfId="2684" xr:uid="{C7D2BBA4-14F4-465E-AAC8-34954418A5A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5" xfId="1674" xr:uid="{00000000-0005-0000-0000-00008B060000}"/>
    <cellStyle name="Normal 2 2 6" xfId="1675" xr:uid="{00000000-0005-0000-0000-00008C060000}"/>
    <cellStyle name="Normal 2 2 7" xfId="1676" xr:uid="{00000000-0005-0000-0000-00008D060000}"/>
    <cellStyle name="Normal 2 2 8" xfId="1677" xr:uid="{00000000-0005-0000-0000-00008E060000}"/>
    <cellStyle name="Normal 2 2 9" xfId="1678" xr:uid="{00000000-0005-0000-0000-00008F060000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3" xfId="1754" xr:uid="{00000000-0005-0000-0000-0000DB060000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_DATA DINGO &amp; IMG _OK" xfId="1884" xr:uid="{00000000-0005-0000-0000-00005D070000}"/>
    <cellStyle name="Normal 22" xfId="1885" xr:uid="{00000000-0005-0000-0000-00005E070000}"/>
    <cellStyle name="Normal 23" xfId="1886" xr:uid="{00000000-0005-0000-0000-00005F070000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3" xfId="2024" xr:uid="{00000000-0005-0000-0000-0000E9070000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3" xfId="2046" xr:uid="{00000000-0005-0000-0000-0000FF070000}"/>
    <cellStyle name="Normal 9 2 2 4" xfId="2047" xr:uid="{00000000-0005-0000-0000-000000080000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3" xfId="2052" xr:uid="{00000000-0005-0000-0000-000005080000}"/>
    <cellStyle name="Normal 9 2 3 2 2 4" xfId="2053" xr:uid="{00000000-0005-0000-0000-000006080000}"/>
    <cellStyle name="Normal 9 2 3 2 2 5" xfId="2054" xr:uid="{00000000-0005-0000-0000-000007080000}"/>
    <cellStyle name="Normal 9 2 3 2 3" xfId="2055" xr:uid="{00000000-0005-0000-0000-000008080000}"/>
    <cellStyle name="Normal 9 2 3 2 3 2" xfId="2056" xr:uid="{00000000-0005-0000-0000-000009080000}"/>
    <cellStyle name="Normal 9 2 3 2 3 3" xfId="2057" xr:uid="{00000000-0005-0000-0000-00000A080000}"/>
    <cellStyle name="Normal 9 2 3 2 3 4" xfId="2058" xr:uid="{00000000-0005-0000-0000-00000B080000}"/>
    <cellStyle name="Normal 9 2 3 2 4" xfId="2059" xr:uid="{00000000-0005-0000-0000-00000C080000}"/>
    <cellStyle name="Normal 9 2 3 2 5" xfId="2060" xr:uid="{00000000-0005-0000-0000-00000D080000}"/>
    <cellStyle name="Normal 9 2 3 2 6" xfId="2061" xr:uid="{00000000-0005-0000-0000-00000E080000}"/>
    <cellStyle name="Normal 9 2 3 2_PETA POHON LITA TRW I 2010" xfId="2062" xr:uid="{00000000-0005-0000-0000-00000F080000}"/>
    <cellStyle name="Normal 9 2 3 3" xfId="2063" xr:uid="{00000000-0005-0000-0000-000010080000}"/>
    <cellStyle name="Normal 9 2 3 4" xfId="2064" xr:uid="{00000000-0005-0000-0000-000011080000}"/>
    <cellStyle name="Normal 9 2 3 5" xfId="2065" xr:uid="{00000000-0005-0000-0000-000012080000}"/>
    <cellStyle name="Normal 9 2 3_FORMAT PETA&amp;LOKASI RABAS2 JUNI 2010" xfId="2066" xr:uid="{00000000-0005-0000-0000-000013080000}"/>
    <cellStyle name="Normal 9 2 4" xfId="2067" xr:uid="{00000000-0005-0000-0000-000014080000}"/>
    <cellStyle name="Normal 9 2 5" xfId="2068" xr:uid="{00000000-0005-0000-0000-000015080000}"/>
    <cellStyle name="Normal 9 2 6" xfId="2069" xr:uid="{00000000-0005-0000-0000-000016080000}"/>
    <cellStyle name="Normal 9 2_ENTRI RABAS-RABAS TRW IV_LT_qq" xfId="2070" xr:uid="{00000000-0005-0000-0000-000017080000}"/>
    <cellStyle name="Normal 9 3" xfId="2071" xr:uid="{00000000-0005-0000-0000-000018080000}"/>
    <cellStyle name="Normal 9 4" xfId="2072" xr:uid="{00000000-0005-0000-0000-000019080000}"/>
    <cellStyle name="Normal 9 5" xfId="2073" xr:uid="{00000000-0005-0000-0000-00001A080000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3" xfId="2095" xr:uid="{00000000-0005-0000-0000-000030080000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3" xfId="2100" xr:uid="{00000000-0005-0000-0000-000035080000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3" xfId="2105" xr:uid="{00000000-0005-0000-0000-00003A080000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3" xfId="2110" xr:uid="{00000000-0005-0000-0000-00003F080000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3" xfId="2115" xr:uid="{00000000-0005-0000-0000-000044080000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3" xfId="2120" xr:uid="{00000000-0005-0000-0000-000049080000}"/>
    <cellStyle name="Note 15_TRAFO" xfId="2121" xr:uid="{00000000-0005-0000-0000-00004A080000}"/>
    <cellStyle name="Note 16" xfId="2122" xr:uid="{00000000-0005-0000-0000-00004B080000}"/>
    <cellStyle name="Note 16 2" xfId="2123" xr:uid="{00000000-0005-0000-0000-00004C080000}"/>
    <cellStyle name="Note 16 2 2" xfId="2124" xr:uid="{00000000-0005-0000-0000-00004D080000}"/>
    <cellStyle name="Note 16 3" xfId="2125" xr:uid="{00000000-0005-0000-0000-00004E080000}"/>
    <cellStyle name="Note 16_TRAFO" xfId="2126" xr:uid="{00000000-0005-0000-0000-00004F080000}"/>
    <cellStyle name="Note 17" xfId="2127" xr:uid="{00000000-0005-0000-0000-000050080000}"/>
    <cellStyle name="Note 17 2" xfId="2128" xr:uid="{00000000-0005-0000-0000-000051080000}"/>
    <cellStyle name="Note 17 2 2" xfId="2129" xr:uid="{00000000-0005-0000-0000-000052080000}"/>
    <cellStyle name="Note 17 3" xfId="2130" xr:uid="{00000000-0005-0000-0000-000053080000}"/>
    <cellStyle name="Note 17_TRAFO" xfId="2131" xr:uid="{00000000-0005-0000-0000-000054080000}"/>
    <cellStyle name="Note 18" xfId="2132" xr:uid="{00000000-0005-0000-0000-000055080000}"/>
    <cellStyle name="Note 18 2" xfId="2133" xr:uid="{00000000-0005-0000-0000-000056080000}"/>
    <cellStyle name="Note 18 2 2" xfId="2134" xr:uid="{00000000-0005-0000-0000-000057080000}"/>
    <cellStyle name="Note 18 3" xfId="2135" xr:uid="{00000000-0005-0000-0000-000058080000}"/>
    <cellStyle name="Note 18_TRAFO" xfId="2136" xr:uid="{00000000-0005-0000-0000-000059080000}"/>
    <cellStyle name="Note 19" xfId="2137" xr:uid="{00000000-0005-0000-0000-00005A080000}"/>
    <cellStyle name="Note 19 2" xfId="2138" xr:uid="{00000000-0005-0000-0000-00005B080000}"/>
    <cellStyle name="Note 19 2 2" xfId="2139" xr:uid="{00000000-0005-0000-0000-00005C080000}"/>
    <cellStyle name="Note 19 3" xfId="2140" xr:uid="{00000000-0005-0000-0000-00005D080000}"/>
    <cellStyle name="Note 19_TRAFO" xfId="2141" xr:uid="{00000000-0005-0000-0000-00005E080000}"/>
    <cellStyle name="Note 2" xfId="2142" xr:uid="{00000000-0005-0000-0000-00005F080000}"/>
    <cellStyle name="Note 2 2" xfId="2143" xr:uid="{00000000-0005-0000-0000-000060080000}"/>
    <cellStyle name="Note 2 2 2" xfId="2144" xr:uid="{00000000-0005-0000-0000-000061080000}"/>
    <cellStyle name="Note 2 3" xfId="2145" xr:uid="{00000000-0005-0000-0000-000062080000}"/>
    <cellStyle name="Note 2 3 2" xfId="2146" xr:uid="{00000000-0005-0000-0000-000063080000}"/>
    <cellStyle name="Note 2 4" xfId="2147" xr:uid="{00000000-0005-0000-0000-000064080000}"/>
    <cellStyle name="Note 2_TRAFO" xfId="2148" xr:uid="{00000000-0005-0000-0000-000065080000}"/>
    <cellStyle name="Note 20" xfId="2149" xr:uid="{00000000-0005-0000-0000-000066080000}"/>
    <cellStyle name="Note 20 2" xfId="2150" xr:uid="{00000000-0005-0000-0000-000067080000}"/>
    <cellStyle name="Note 20 2 2" xfId="2151" xr:uid="{00000000-0005-0000-0000-000068080000}"/>
    <cellStyle name="Note 20 3" xfId="2152" xr:uid="{00000000-0005-0000-0000-000069080000}"/>
    <cellStyle name="Note 20_TRAFO" xfId="2153" xr:uid="{00000000-0005-0000-0000-00006A080000}"/>
    <cellStyle name="Note 21" xfId="2154" xr:uid="{00000000-0005-0000-0000-00006B080000}"/>
    <cellStyle name="Note 21 2" xfId="2155" xr:uid="{00000000-0005-0000-0000-00006C080000}"/>
    <cellStyle name="Note 21 2 2" xfId="2156" xr:uid="{00000000-0005-0000-0000-00006D080000}"/>
    <cellStyle name="Note 21 3" xfId="2157" xr:uid="{00000000-0005-0000-0000-00006E080000}"/>
    <cellStyle name="Note 21_TRAFO" xfId="2158" xr:uid="{00000000-0005-0000-0000-00006F080000}"/>
    <cellStyle name="Note 22" xfId="2159" xr:uid="{00000000-0005-0000-0000-000070080000}"/>
    <cellStyle name="Note 22 2" xfId="2160" xr:uid="{00000000-0005-0000-0000-000071080000}"/>
    <cellStyle name="Note 22 2 2" xfId="2161" xr:uid="{00000000-0005-0000-0000-000072080000}"/>
    <cellStyle name="Note 22 3" xfId="2162" xr:uid="{00000000-0005-0000-0000-000073080000}"/>
    <cellStyle name="Note 22_TRAFO" xfId="2163" xr:uid="{00000000-0005-0000-0000-000074080000}"/>
    <cellStyle name="Note 23" xfId="2164" xr:uid="{00000000-0005-0000-0000-000075080000}"/>
    <cellStyle name="Note 23 2" xfId="2165" xr:uid="{00000000-0005-0000-0000-000076080000}"/>
    <cellStyle name="Note 23 2 2" xfId="2166" xr:uid="{00000000-0005-0000-0000-000077080000}"/>
    <cellStyle name="Note 23 3" xfId="2167" xr:uid="{00000000-0005-0000-0000-000078080000}"/>
    <cellStyle name="Note 23_TRAFO" xfId="2168" xr:uid="{00000000-0005-0000-0000-000079080000}"/>
    <cellStyle name="Note 24" xfId="2169" xr:uid="{00000000-0005-0000-0000-00007A080000}"/>
    <cellStyle name="Note 24 2" xfId="2170" xr:uid="{00000000-0005-0000-0000-00007B080000}"/>
    <cellStyle name="Note 24 2 2" xfId="2171" xr:uid="{00000000-0005-0000-0000-00007C080000}"/>
    <cellStyle name="Note 24 3" xfId="2172" xr:uid="{00000000-0005-0000-0000-00007D080000}"/>
    <cellStyle name="Note 24_TRAFO" xfId="2173" xr:uid="{00000000-0005-0000-0000-00007E080000}"/>
    <cellStyle name="Note 25" xfId="2174" xr:uid="{00000000-0005-0000-0000-00007F080000}"/>
    <cellStyle name="Note 25 2" xfId="2175" xr:uid="{00000000-0005-0000-0000-000080080000}"/>
    <cellStyle name="Note 25 2 2" xfId="2176" xr:uid="{00000000-0005-0000-0000-000081080000}"/>
    <cellStyle name="Note 25 3" xfId="2177" xr:uid="{00000000-0005-0000-0000-000082080000}"/>
    <cellStyle name="Note 25_TRAFO" xfId="2178" xr:uid="{00000000-0005-0000-0000-000083080000}"/>
    <cellStyle name="Note 26" xfId="2179" xr:uid="{00000000-0005-0000-0000-000084080000}"/>
    <cellStyle name="Note 26 2" xfId="2180" xr:uid="{00000000-0005-0000-0000-000085080000}"/>
    <cellStyle name="Note 26 2 2" xfId="2181" xr:uid="{00000000-0005-0000-0000-000086080000}"/>
    <cellStyle name="Note 26 3" xfId="2182" xr:uid="{00000000-0005-0000-0000-000087080000}"/>
    <cellStyle name="Note 26_TRAFO" xfId="2183" xr:uid="{00000000-0005-0000-0000-000088080000}"/>
    <cellStyle name="Note 27" xfId="2184" xr:uid="{00000000-0005-0000-0000-000089080000}"/>
    <cellStyle name="Note 27 2" xfId="2185" xr:uid="{00000000-0005-0000-0000-00008A080000}"/>
    <cellStyle name="Note 27 2 2" xfId="2186" xr:uid="{00000000-0005-0000-0000-00008B080000}"/>
    <cellStyle name="Note 27 3" xfId="2187" xr:uid="{00000000-0005-0000-0000-00008C080000}"/>
    <cellStyle name="Note 27_TRAFO" xfId="2188" xr:uid="{00000000-0005-0000-0000-00008D080000}"/>
    <cellStyle name="Note 28" xfId="2189" xr:uid="{00000000-0005-0000-0000-00008E080000}"/>
    <cellStyle name="Note 28 2" xfId="2190" xr:uid="{00000000-0005-0000-0000-00008F080000}"/>
    <cellStyle name="Note 28 2 2" xfId="2191" xr:uid="{00000000-0005-0000-0000-000090080000}"/>
    <cellStyle name="Note 28 3" xfId="2192" xr:uid="{00000000-0005-0000-0000-000091080000}"/>
    <cellStyle name="Note 28_TRAFO" xfId="2193" xr:uid="{00000000-0005-0000-0000-000092080000}"/>
    <cellStyle name="Note 29" xfId="2194" xr:uid="{00000000-0005-0000-0000-000093080000}"/>
    <cellStyle name="Note 29 2" xfId="2195" xr:uid="{00000000-0005-0000-0000-000094080000}"/>
    <cellStyle name="Note 29 2 2" xfId="2196" xr:uid="{00000000-0005-0000-0000-000095080000}"/>
    <cellStyle name="Note 29 3" xfId="2197" xr:uid="{00000000-0005-0000-0000-000096080000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3" xfId="2202" xr:uid="{00000000-0005-0000-0000-00009B080000}"/>
    <cellStyle name="Note 3_TRAFO" xfId="2203" xr:uid="{00000000-0005-0000-0000-00009C080000}"/>
    <cellStyle name="Note 30" xfId="2204" xr:uid="{00000000-0005-0000-0000-00009D080000}"/>
    <cellStyle name="Note 30 2" xfId="2205" xr:uid="{00000000-0005-0000-0000-00009E080000}"/>
    <cellStyle name="Note 30 2 2" xfId="2206" xr:uid="{00000000-0005-0000-0000-00009F080000}"/>
    <cellStyle name="Note 30 3" xfId="2207" xr:uid="{00000000-0005-0000-0000-0000A0080000}"/>
    <cellStyle name="Note 30_TRAFO" xfId="2208" xr:uid="{00000000-0005-0000-0000-0000A1080000}"/>
    <cellStyle name="Note 31" xfId="2209" xr:uid="{00000000-0005-0000-0000-0000A2080000}"/>
    <cellStyle name="Note 31 2" xfId="2210" xr:uid="{00000000-0005-0000-0000-0000A3080000}"/>
    <cellStyle name="Note 31 2 2" xfId="2211" xr:uid="{00000000-0005-0000-0000-0000A4080000}"/>
    <cellStyle name="Note 31 3" xfId="2212" xr:uid="{00000000-0005-0000-0000-0000A5080000}"/>
    <cellStyle name="Note 31_TRAFO" xfId="2213" xr:uid="{00000000-0005-0000-0000-0000A6080000}"/>
    <cellStyle name="Note 32" xfId="2214" xr:uid="{00000000-0005-0000-0000-0000A7080000}"/>
    <cellStyle name="Note 32 2" xfId="2215" xr:uid="{00000000-0005-0000-0000-0000A8080000}"/>
    <cellStyle name="Note 32 2 2" xfId="2216" xr:uid="{00000000-0005-0000-0000-0000A9080000}"/>
    <cellStyle name="Note 32 3" xfId="2217" xr:uid="{00000000-0005-0000-0000-0000AA080000}"/>
    <cellStyle name="Note 32_TRAFO" xfId="2218" xr:uid="{00000000-0005-0000-0000-0000AB080000}"/>
    <cellStyle name="Note 33" xfId="2219" xr:uid="{00000000-0005-0000-0000-0000AC080000}"/>
    <cellStyle name="Note 33 2" xfId="2220" xr:uid="{00000000-0005-0000-0000-0000AD080000}"/>
    <cellStyle name="Note 33 2 2" xfId="2221" xr:uid="{00000000-0005-0000-0000-0000AE080000}"/>
    <cellStyle name="Note 33 3" xfId="2222" xr:uid="{00000000-0005-0000-0000-0000AF080000}"/>
    <cellStyle name="Note 33_TRAFO" xfId="2223" xr:uid="{00000000-0005-0000-0000-0000B0080000}"/>
    <cellStyle name="Note 34" xfId="2224" xr:uid="{00000000-0005-0000-0000-0000B1080000}"/>
    <cellStyle name="Note 34 2" xfId="2225" xr:uid="{00000000-0005-0000-0000-0000B2080000}"/>
    <cellStyle name="Note 34 2 2" xfId="2226" xr:uid="{00000000-0005-0000-0000-0000B3080000}"/>
    <cellStyle name="Note 34 3" xfId="2227" xr:uid="{00000000-0005-0000-0000-0000B4080000}"/>
    <cellStyle name="Note 34_TRAFO" xfId="2228" xr:uid="{00000000-0005-0000-0000-0000B5080000}"/>
    <cellStyle name="Note 35" xfId="2229" xr:uid="{00000000-0005-0000-0000-0000B6080000}"/>
    <cellStyle name="Note 35 2" xfId="2230" xr:uid="{00000000-0005-0000-0000-0000B7080000}"/>
    <cellStyle name="Note 35 2 2" xfId="2231" xr:uid="{00000000-0005-0000-0000-0000B8080000}"/>
    <cellStyle name="Note 35 3" xfId="2232" xr:uid="{00000000-0005-0000-0000-0000B9080000}"/>
    <cellStyle name="Note 35_TRAFO" xfId="2233" xr:uid="{00000000-0005-0000-0000-0000BA080000}"/>
    <cellStyle name="Note 36" xfId="2234" xr:uid="{00000000-0005-0000-0000-0000BB080000}"/>
    <cellStyle name="Note 36 2" xfId="2235" xr:uid="{00000000-0005-0000-0000-0000BC080000}"/>
    <cellStyle name="Note 36 2 2" xfId="2236" xr:uid="{00000000-0005-0000-0000-0000BD080000}"/>
    <cellStyle name="Note 36 3" xfId="2237" xr:uid="{00000000-0005-0000-0000-0000BE080000}"/>
    <cellStyle name="Note 36_TRAFO" xfId="2238" xr:uid="{00000000-0005-0000-0000-0000BF080000}"/>
    <cellStyle name="Note 37" xfId="2239" xr:uid="{00000000-0005-0000-0000-0000C0080000}"/>
    <cellStyle name="Note 37 2" xfId="2240" xr:uid="{00000000-0005-0000-0000-0000C1080000}"/>
    <cellStyle name="Note 37 2 2" xfId="2241" xr:uid="{00000000-0005-0000-0000-0000C2080000}"/>
    <cellStyle name="Note 37 3" xfId="2242" xr:uid="{00000000-0005-0000-0000-0000C3080000}"/>
    <cellStyle name="Note 37_TRAFO" xfId="2243" xr:uid="{00000000-0005-0000-0000-0000C4080000}"/>
    <cellStyle name="Note 38" xfId="2244" xr:uid="{00000000-0005-0000-0000-0000C5080000}"/>
    <cellStyle name="Note 38 2" xfId="2245" xr:uid="{00000000-0005-0000-0000-0000C6080000}"/>
    <cellStyle name="Note 38 2 2" xfId="2246" xr:uid="{00000000-0005-0000-0000-0000C7080000}"/>
    <cellStyle name="Note 38 3" xfId="2247" xr:uid="{00000000-0005-0000-0000-0000C8080000}"/>
    <cellStyle name="Note 38_TRAFO" xfId="2248" xr:uid="{00000000-0005-0000-0000-0000C9080000}"/>
    <cellStyle name="Note 39" xfId="2249" xr:uid="{00000000-0005-0000-0000-0000CA080000}"/>
    <cellStyle name="Note 39 2" xfId="2250" xr:uid="{00000000-0005-0000-0000-0000CB080000}"/>
    <cellStyle name="Note 39 2 2" xfId="2251" xr:uid="{00000000-0005-0000-0000-0000CC080000}"/>
    <cellStyle name="Note 39 3" xfId="2252" xr:uid="{00000000-0005-0000-0000-0000CD080000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3" xfId="2257" xr:uid="{00000000-0005-0000-0000-0000D2080000}"/>
    <cellStyle name="Note 4_TRAFO" xfId="2258" xr:uid="{00000000-0005-0000-0000-0000D3080000}"/>
    <cellStyle name="Note 40" xfId="2259" xr:uid="{00000000-0005-0000-0000-0000D4080000}"/>
    <cellStyle name="Note 40 2" xfId="2260" xr:uid="{00000000-0005-0000-0000-0000D5080000}"/>
    <cellStyle name="Note 40 2 2" xfId="2261" xr:uid="{00000000-0005-0000-0000-0000D6080000}"/>
    <cellStyle name="Note 40 3" xfId="2262" xr:uid="{00000000-0005-0000-0000-0000D7080000}"/>
    <cellStyle name="Note 40_TRAFO" xfId="2263" xr:uid="{00000000-0005-0000-0000-0000D8080000}"/>
    <cellStyle name="Note 41" xfId="2264" xr:uid="{00000000-0005-0000-0000-0000D9080000}"/>
    <cellStyle name="Note 41 2" xfId="2265" xr:uid="{00000000-0005-0000-0000-0000DA080000}"/>
    <cellStyle name="Note 41 2 2" xfId="2266" xr:uid="{00000000-0005-0000-0000-0000DB080000}"/>
    <cellStyle name="Note 41 3" xfId="2267" xr:uid="{00000000-0005-0000-0000-0000DC080000}"/>
    <cellStyle name="Note 41_TRAFO" xfId="2268" xr:uid="{00000000-0005-0000-0000-0000DD080000}"/>
    <cellStyle name="Note 42" xfId="2269" xr:uid="{00000000-0005-0000-0000-0000DE080000}"/>
    <cellStyle name="Note 42 2" xfId="2270" xr:uid="{00000000-0005-0000-0000-0000DF080000}"/>
    <cellStyle name="Note 42 2 2" xfId="2271" xr:uid="{00000000-0005-0000-0000-0000E0080000}"/>
    <cellStyle name="Note 42 3" xfId="2272" xr:uid="{00000000-0005-0000-0000-0000E1080000}"/>
    <cellStyle name="Note 42_TRAFO" xfId="2273" xr:uid="{00000000-0005-0000-0000-0000E2080000}"/>
    <cellStyle name="Note 43" xfId="2274" xr:uid="{00000000-0005-0000-0000-0000E3080000}"/>
    <cellStyle name="Note 43 2" xfId="2275" xr:uid="{00000000-0005-0000-0000-0000E4080000}"/>
    <cellStyle name="Note 43 2 2" xfId="2276" xr:uid="{00000000-0005-0000-0000-0000E5080000}"/>
    <cellStyle name="Note 43 3" xfId="2277" xr:uid="{00000000-0005-0000-0000-0000E6080000}"/>
    <cellStyle name="Note 43_TRAFO" xfId="2278" xr:uid="{00000000-0005-0000-0000-0000E7080000}"/>
    <cellStyle name="Note 44" xfId="2279" xr:uid="{00000000-0005-0000-0000-0000E8080000}"/>
    <cellStyle name="Note 44 2" xfId="2280" xr:uid="{00000000-0005-0000-0000-0000E9080000}"/>
    <cellStyle name="Note 44 2 2" xfId="2281" xr:uid="{00000000-0005-0000-0000-0000EA080000}"/>
    <cellStyle name="Note 44 3" xfId="2282" xr:uid="{00000000-0005-0000-0000-0000EB080000}"/>
    <cellStyle name="Note 44_TRAFO" xfId="2283" xr:uid="{00000000-0005-0000-0000-0000EC080000}"/>
    <cellStyle name="Note 45" xfId="2284" xr:uid="{00000000-0005-0000-0000-0000ED080000}"/>
    <cellStyle name="Note 45 2" xfId="2285" xr:uid="{00000000-0005-0000-0000-0000EE080000}"/>
    <cellStyle name="Note 45 2 2" xfId="2286" xr:uid="{00000000-0005-0000-0000-0000EF080000}"/>
    <cellStyle name="Note 45 3" xfId="2287" xr:uid="{00000000-0005-0000-0000-0000F0080000}"/>
    <cellStyle name="Note 45_TRAFO" xfId="2288" xr:uid="{00000000-0005-0000-0000-0000F1080000}"/>
    <cellStyle name="Note 46" xfId="2289" xr:uid="{00000000-0005-0000-0000-0000F2080000}"/>
    <cellStyle name="Note 46 2" xfId="2290" xr:uid="{00000000-0005-0000-0000-0000F3080000}"/>
    <cellStyle name="Note 46 2 2" xfId="2291" xr:uid="{00000000-0005-0000-0000-0000F4080000}"/>
    <cellStyle name="Note 46 3" xfId="2292" xr:uid="{00000000-0005-0000-0000-0000F5080000}"/>
    <cellStyle name="Note 46_TRAFO" xfId="2293" xr:uid="{00000000-0005-0000-0000-0000F6080000}"/>
    <cellStyle name="Note 47" xfId="2294" xr:uid="{00000000-0005-0000-0000-0000F7080000}"/>
    <cellStyle name="Note 47 2" xfId="2295" xr:uid="{00000000-0005-0000-0000-0000F8080000}"/>
    <cellStyle name="Note 47 2 2" xfId="2296" xr:uid="{00000000-0005-0000-0000-0000F9080000}"/>
    <cellStyle name="Note 47 3" xfId="2297" xr:uid="{00000000-0005-0000-0000-0000FA080000}"/>
    <cellStyle name="Note 47_TRAFO" xfId="2298" xr:uid="{00000000-0005-0000-0000-0000FB080000}"/>
    <cellStyle name="Note 48" xfId="2299" xr:uid="{00000000-0005-0000-0000-0000FC080000}"/>
    <cellStyle name="Note 48 2" xfId="2300" xr:uid="{00000000-0005-0000-0000-0000FD080000}"/>
    <cellStyle name="Note 48 2 2" xfId="2301" xr:uid="{00000000-0005-0000-0000-0000FE080000}"/>
    <cellStyle name="Note 48 3" xfId="2302" xr:uid="{00000000-0005-0000-0000-0000FF080000}"/>
    <cellStyle name="Note 48_TRAFO" xfId="2303" xr:uid="{00000000-0005-0000-0000-000000090000}"/>
    <cellStyle name="Note 49" xfId="2304" xr:uid="{00000000-0005-0000-0000-000001090000}"/>
    <cellStyle name="Note 49 2" xfId="2305" xr:uid="{00000000-0005-0000-0000-000002090000}"/>
    <cellStyle name="Note 49 2 2" xfId="2306" xr:uid="{00000000-0005-0000-0000-000003090000}"/>
    <cellStyle name="Note 49 3" xfId="2307" xr:uid="{00000000-0005-0000-0000-000004090000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3" xfId="2312" xr:uid="{00000000-0005-0000-0000-000009090000}"/>
    <cellStyle name="Note 5_TRAFO" xfId="2313" xr:uid="{00000000-0005-0000-0000-00000A090000}"/>
    <cellStyle name="Note 50" xfId="2314" xr:uid="{00000000-0005-0000-0000-00000B090000}"/>
    <cellStyle name="Note 50 2" xfId="2315" xr:uid="{00000000-0005-0000-0000-00000C090000}"/>
    <cellStyle name="Note 50 2 2" xfId="2316" xr:uid="{00000000-0005-0000-0000-00000D090000}"/>
    <cellStyle name="Note 50 3" xfId="2317" xr:uid="{00000000-0005-0000-0000-00000E090000}"/>
    <cellStyle name="Note 50_TRAFO" xfId="2318" xr:uid="{00000000-0005-0000-0000-00000F090000}"/>
    <cellStyle name="Note 51" xfId="2319" xr:uid="{00000000-0005-0000-0000-000010090000}"/>
    <cellStyle name="Note 51 2" xfId="2320" xr:uid="{00000000-0005-0000-0000-000011090000}"/>
    <cellStyle name="Note 51 2 2" xfId="2321" xr:uid="{00000000-0005-0000-0000-000012090000}"/>
    <cellStyle name="Note 51 3" xfId="2322" xr:uid="{00000000-0005-0000-0000-000013090000}"/>
    <cellStyle name="Note 51_TRAFO" xfId="2323" xr:uid="{00000000-0005-0000-0000-000014090000}"/>
    <cellStyle name="Note 52" xfId="2324" xr:uid="{00000000-0005-0000-0000-000015090000}"/>
    <cellStyle name="Note 52 2" xfId="2325" xr:uid="{00000000-0005-0000-0000-000016090000}"/>
    <cellStyle name="Note 52 2 2" xfId="2326" xr:uid="{00000000-0005-0000-0000-000017090000}"/>
    <cellStyle name="Note 52 3" xfId="2327" xr:uid="{00000000-0005-0000-0000-000018090000}"/>
    <cellStyle name="Note 52_TRAFO" xfId="2328" xr:uid="{00000000-0005-0000-0000-000019090000}"/>
    <cellStyle name="Note 53" xfId="2329" xr:uid="{00000000-0005-0000-0000-00001A090000}"/>
    <cellStyle name="Note 53 2" xfId="2330" xr:uid="{00000000-0005-0000-0000-00001B090000}"/>
    <cellStyle name="Note 53 2 2" xfId="2331" xr:uid="{00000000-0005-0000-0000-00001C090000}"/>
    <cellStyle name="Note 53 3" xfId="2332" xr:uid="{00000000-0005-0000-0000-00001D090000}"/>
    <cellStyle name="Note 53_TRAFO" xfId="2333" xr:uid="{00000000-0005-0000-0000-00001E090000}"/>
    <cellStyle name="Note 54" xfId="2334" xr:uid="{00000000-0005-0000-0000-00001F090000}"/>
    <cellStyle name="Note 54 2" xfId="2335" xr:uid="{00000000-0005-0000-0000-000020090000}"/>
    <cellStyle name="Note 54 2 2" xfId="2336" xr:uid="{00000000-0005-0000-0000-000021090000}"/>
    <cellStyle name="Note 54 3" xfId="2337" xr:uid="{00000000-0005-0000-0000-000022090000}"/>
    <cellStyle name="Note 54_TRAFO" xfId="2338" xr:uid="{00000000-0005-0000-0000-000023090000}"/>
    <cellStyle name="Note 55" xfId="2339" xr:uid="{00000000-0005-0000-0000-000024090000}"/>
    <cellStyle name="Note 55 2" xfId="2340" xr:uid="{00000000-0005-0000-0000-000025090000}"/>
    <cellStyle name="Note 55 2 2" xfId="2341" xr:uid="{00000000-0005-0000-0000-000026090000}"/>
    <cellStyle name="Note 55 3" xfId="2342" xr:uid="{00000000-0005-0000-0000-000027090000}"/>
    <cellStyle name="Note 55_TRAFO" xfId="2343" xr:uid="{00000000-0005-0000-0000-000028090000}"/>
    <cellStyle name="Note 56" xfId="2344" xr:uid="{00000000-0005-0000-0000-000029090000}"/>
    <cellStyle name="Note 56 2" xfId="2345" xr:uid="{00000000-0005-0000-0000-00002A090000}"/>
    <cellStyle name="Note 56 2 2" xfId="2346" xr:uid="{00000000-0005-0000-0000-00002B090000}"/>
    <cellStyle name="Note 56 3" xfId="2347" xr:uid="{00000000-0005-0000-0000-00002C090000}"/>
    <cellStyle name="Note 56_TRAFO" xfId="2348" xr:uid="{00000000-0005-0000-0000-00002D090000}"/>
    <cellStyle name="Note 57" xfId="2349" xr:uid="{00000000-0005-0000-0000-00002E090000}"/>
    <cellStyle name="Note 57 2" xfId="2350" xr:uid="{00000000-0005-0000-0000-00002F090000}"/>
    <cellStyle name="Note 57 2 2" xfId="2351" xr:uid="{00000000-0005-0000-0000-000030090000}"/>
    <cellStyle name="Note 57 3" xfId="2352" xr:uid="{00000000-0005-0000-0000-000031090000}"/>
    <cellStyle name="Note 57_TRAFO" xfId="2353" xr:uid="{00000000-0005-0000-0000-000032090000}"/>
    <cellStyle name="Note 58" xfId="2354" xr:uid="{00000000-0005-0000-0000-000033090000}"/>
    <cellStyle name="Note 58 2" xfId="2355" xr:uid="{00000000-0005-0000-0000-000034090000}"/>
    <cellStyle name="Note 58 2 2" xfId="2356" xr:uid="{00000000-0005-0000-0000-000035090000}"/>
    <cellStyle name="Note 58 3" xfId="2357" xr:uid="{00000000-0005-0000-0000-000036090000}"/>
    <cellStyle name="Note 58_TRAFO" xfId="2358" xr:uid="{00000000-0005-0000-0000-000037090000}"/>
    <cellStyle name="Note 59" xfId="2359" xr:uid="{00000000-0005-0000-0000-000038090000}"/>
    <cellStyle name="Note 59 2" xfId="2360" xr:uid="{00000000-0005-0000-0000-000039090000}"/>
    <cellStyle name="Note 59 2 2" xfId="2361" xr:uid="{00000000-0005-0000-0000-00003A090000}"/>
    <cellStyle name="Note 59 3" xfId="2362" xr:uid="{00000000-0005-0000-0000-00003B090000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3" xfId="2367" xr:uid="{00000000-0005-0000-0000-000040090000}"/>
    <cellStyle name="Note 6_TRAFO" xfId="2368" xr:uid="{00000000-0005-0000-0000-000041090000}"/>
    <cellStyle name="Note 60" xfId="2369" xr:uid="{00000000-0005-0000-0000-000042090000}"/>
    <cellStyle name="Note 60 2" xfId="2370" xr:uid="{00000000-0005-0000-0000-000043090000}"/>
    <cellStyle name="Note 60 2 2" xfId="2371" xr:uid="{00000000-0005-0000-0000-000044090000}"/>
    <cellStyle name="Note 60 3" xfId="2372" xr:uid="{00000000-0005-0000-0000-000045090000}"/>
    <cellStyle name="Note 60_TRAFO" xfId="2373" xr:uid="{00000000-0005-0000-0000-000046090000}"/>
    <cellStyle name="Note 61" xfId="2374" xr:uid="{00000000-0005-0000-0000-000047090000}"/>
    <cellStyle name="Note 61 2" xfId="2375" xr:uid="{00000000-0005-0000-0000-000048090000}"/>
    <cellStyle name="Note 61 2 2" xfId="2376" xr:uid="{00000000-0005-0000-0000-000049090000}"/>
    <cellStyle name="Note 61 3" xfId="2377" xr:uid="{00000000-0005-0000-0000-00004A090000}"/>
    <cellStyle name="Note 61_TRAFO" xfId="2378" xr:uid="{00000000-0005-0000-0000-00004B090000}"/>
    <cellStyle name="Note 62" xfId="2379" xr:uid="{00000000-0005-0000-0000-00004C090000}"/>
    <cellStyle name="Note 62 2" xfId="2380" xr:uid="{00000000-0005-0000-0000-00004D090000}"/>
    <cellStyle name="Note 62 2 2" xfId="2381" xr:uid="{00000000-0005-0000-0000-00004E090000}"/>
    <cellStyle name="Note 62 3" xfId="2382" xr:uid="{00000000-0005-0000-0000-00004F090000}"/>
    <cellStyle name="Note 62_TRAFO" xfId="2383" xr:uid="{00000000-0005-0000-0000-000050090000}"/>
    <cellStyle name="Note 63" xfId="2384" xr:uid="{00000000-0005-0000-0000-000051090000}"/>
    <cellStyle name="Note 63 2" xfId="2385" xr:uid="{00000000-0005-0000-0000-000052090000}"/>
    <cellStyle name="Note 63 2 2" xfId="2386" xr:uid="{00000000-0005-0000-0000-000053090000}"/>
    <cellStyle name="Note 63 3" xfId="2387" xr:uid="{00000000-0005-0000-0000-000054090000}"/>
    <cellStyle name="Note 63_TRAFO" xfId="2388" xr:uid="{00000000-0005-0000-0000-000055090000}"/>
    <cellStyle name="Note 64" xfId="2389" xr:uid="{00000000-0005-0000-0000-000056090000}"/>
    <cellStyle name="Note 64 2" xfId="2390" xr:uid="{00000000-0005-0000-0000-000057090000}"/>
    <cellStyle name="Note 64 2 2" xfId="2391" xr:uid="{00000000-0005-0000-0000-000058090000}"/>
    <cellStyle name="Note 64 3" xfId="2392" xr:uid="{00000000-0005-0000-0000-000059090000}"/>
    <cellStyle name="Note 64_TRAFO" xfId="2393" xr:uid="{00000000-0005-0000-0000-00005A090000}"/>
    <cellStyle name="Note 65" xfId="2394" xr:uid="{00000000-0005-0000-0000-00005B090000}"/>
    <cellStyle name="Note 65 2" xfId="2395" xr:uid="{00000000-0005-0000-0000-00005C090000}"/>
    <cellStyle name="Note 65 2 2" xfId="2396" xr:uid="{00000000-0005-0000-0000-00005D090000}"/>
    <cellStyle name="Note 65 3" xfId="2397" xr:uid="{00000000-0005-0000-0000-00005E090000}"/>
    <cellStyle name="Note 65_TRAFO" xfId="2398" xr:uid="{00000000-0005-0000-0000-00005F090000}"/>
    <cellStyle name="Note 66" xfId="2399" xr:uid="{00000000-0005-0000-0000-000060090000}"/>
    <cellStyle name="Note 66 2" xfId="2400" xr:uid="{00000000-0005-0000-0000-000061090000}"/>
    <cellStyle name="Note 66 2 2" xfId="2401" xr:uid="{00000000-0005-0000-0000-000062090000}"/>
    <cellStyle name="Note 66 3" xfId="2402" xr:uid="{00000000-0005-0000-0000-000063090000}"/>
    <cellStyle name="Note 66_TRAFO" xfId="2403" xr:uid="{00000000-0005-0000-0000-000064090000}"/>
    <cellStyle name="Note 67" xfId="2404" xr:uid="{00000000-0005-0000-0000-000065090000}"/>
    <cellStyle name="Note 67 2" xfId="2405" xr:uid="{00000000-0005-0000-0000-000066090000}"/>
    <cellStyle name="Note 67 2 2" xfId="2406" xr:uid="{00000000-0005-0000-0000-000067090000}"/>
    <cellStyle name="Note 67 3" xfId="2407" xr:uid="{00000000-0005-0000-0000-000068090000}"/>
    <cellStyle name="Note 67_TRAFO" xfId="2408" xr:uid="{00000000-0005-0000-0000-000069090000}"/>
    <cellStyle name="Note 68" xfId="2409" xr:uid="{00000000-0005-0000-0000-00006A090000}"/>
    <cellStyle name="Note 68 2" xfId="2410" xr:uid="{00000000-0005-0000-0000-00006B090000}"/>
    <cellStyle name="Note 68 2 2" xfId="2411" xr:uid="{00000000-0005-0000-0000-00006C090000}"/>
    <cellStyle name="Note 68 3" xfId="2412" xr:uid="{00000000-0005-0000-0000-00006D090000}"/>
    <cellStyle name="Note 68_TRAFO" xfId="2413" xr:uid="{00000000-0005-0000-0000-00006E090000}"/>
    <cellStyle name="Note 69" xfId="2414" xr:uid="{00000000-0005-0000-0000-00006F090000}"/>
    <cellStyle name="Note 69 2" xfId="2415" xr:uid="{00000000-0005-0000-0000-000070090000}"/>
    <cellStyle name="Note 69 2 2" xfId="2416" xr:uid="{00000000-0005-0000-0000-000071090000}"/>
    <cellStyle name="Note 69 3" xfId="2417" xr:uid="{00000000-0005-0000-0000-000072090000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3" xfId="2422" xr:uid="{00000000-0005-0000-0000-000077090000}"/>
    <cellStyle name="Note 7_TRAFO" xfId="2423" xr:uid="{00000000-0005-0000-0000-000078090000}"/>
    <cellStyle name="Note 70" xfId="2424" xr:uid="{00000000-0005-0000-0000-000079090000}"/>
    <cellStyle name="Note 70 2" xfId="2425" xr:uid="{00000000-0005-0000-0000-00007A090000}"/>
    <cellStyle name="Note 70 2 2" xfId="2426" xr:uid="{00000000-0005-0000-0000-00007B090000}"/>
    <cellStyle name="Note 70 3" xfId="2427" xr:uid="{00000000-0005-0000-0000-00007C090000}"/>
    <cellStyle name="Note 70_TRAFO" xfId="2428" xr:uid="{00000000-0005-0000-0000-00007D090000}"/>
    <cellStyle name="Note 71" xfId="2429" xr:uid="{00000000-0005-0000-0000-00007E090000}"/>
    <cellStyle name="Note 71 2" xfId="2430" xr:uid="{00000000-0005-0000-0000-00007F090000}"/>
    <cellStyle name="Note 71 2 2" xfId="2431" xr:uid="{00000000-0005-0000-0000-000080090000}"/>
    <cellStyle name="Note 71 3" xfId="2432" xr:uid="{00000000-0005-0000-0000-000081090000}"/>
    <cellStyle name="Note 71_TRAFO" xfId="2433" xr:uid="{00000000-0005-0000-0000-000082090000}"/>
    <cellStyle name="Note 72" xfId="2434" xr:uid="{00000000-0005-0000-0000-000083090000}"/>
    <cellStyle name="Note 72 2" xfId="2435" xr:uid="{00000000-0005-0000-0000-000084090000}"/>
    <cellStyle name="Note 72 2 2" xfId="2436" xr:uid="{00000000-0005-0000-0000-000085090000}"/>
    <cellStyle name="Note 72 3" xfId="2437" xr:uid="{00000000-0005-0000-0000-000086090000}"/>
    <cellStyle name="Note 72_TRAFO" xfId="2438" xr:uid="{00000000-0005-0000-0000-000087090000}"/>
    <cellStyle name="Note 73" xfId="2439" xr:uid="{00000000-0005-0000-0000-000088090000}"/>
    <cellStyle name="Note 73 2" xfId="2440" xr:uid="{00000000-0005-0000-0000-000089090000}"/>
    <cellStyle name="Note 73 2 2" xfId="2441" xr:uid="{00000000-0005-0000-0000-00008A090000}"/>
    <cellStyle name="Note 73 3" xfId="2442" xr:uid="{00000000-0005-0000-0000-00008B090000}"/>
    <cellStyle name="Note 73_TRAFO" xfId="2443" xr:uid="{00000000-0005-0000-0000-00008C090000}"/>
    <cellStyle name="Note 74" xfId="2444" xr:uid="{00000000-0005-0000-0000-00008D090000}"/>
    <cellStyle name="Note 74 2" xfId="2445" xr:uid="{00000000-0005-0000-0000-00008E090000}"/>
    <cellStyle name="Note 74 2 2" xfId="2446" xr:uid="{00000000-0005-0000-0000-00008F090000}"/>
    <cellStyle name="Note 74 3" xfId="2447" xr:uid="{00000000-0005-0000-0000-000090090000}"/>
    <cellStyle name="Note 74_TRAFO" xfId="2448" xr:uid="{00000000-0005-0000-0000-000091090000}"/>
    <cellStyle name="Note 75" xfId="2449" xr:uid="{00000000-0005-0000-0000-000092090000}"/>
    <cellStyle name="Note 75 2" xfId="2450" xr:uid="{00000000-0005-0000-0000-000093090000}"/>
    <cellStyle name="Note 75 2 2" xfId="2451" xr:uid="{00000000-0005-0000-0000-000094090000}"/>
    <cellStyle name="Note 75 3" xfId="2452" xr:uid="{00000000-0005-0000-0000-000095090000}"/>
    <cellStyle name="Note 75_TRAFO" xfId="2453" xr:uid="{00000000-0005-0000-0000-000096090000}"/>
    <cellStyle name="Note 76" xfId="2454" xr:uid="{00000000-0005-0000-0000-000097090000}"/>
    <cellStyle name="Note 76 2" xfId="2455" xr:uid="{00000000-0005-0000-0000-000098090000}"/>
    <cellStyle name="Note 76 2 2" xfId="2456" xr:uid="{00000000-0005-0000-0000-000099090000}"/>
    <cellStyle name="Note 76 3" xfId="2457" xr:uid="{00000000-0005-0000-0000-00009A090000}"/>
    <cellStyle name="Note 76_TRAFO" xfId="2458" xr:uid="{00000000-0005-0000-0000-00009B090000}"/>
    <cellStyle name="Note 77" xfId="2459" xr:uid="{00000000-0005-0000-0000-00009C090000}"/>
    <cellStyle name="Note 77 2" xfId="2460" xr:uid="{00000000-0005-0000-0000-00009D090000}"/>
    <cellStyle name="Note 77 2 2" xfId="2461" xr:uid="{00000000-0005-0000-0000-00009E090000}"/>
    <cellStyle name="Note 77 3" xfId="2462" xr:uid="{00000000-0005-0000-0000-00009F090000}"/>
    <cellStyle name="Note 77_TRAFO" xfId="2463" xr:uid="{00000000-0005-0000-0000-0000A0090000}"/>
    <cellStyle name="Note 78" xfId="2464" xr:uid="{00000000-0005-0000-0000-0000A1090000}"/>
    <cellStyle name="Note 78 2" xfId="2465" xr:uid="{00000000-0005-0000-0000-0000A2090000}"/>
    <cellStyle name="Note 78 2 2" xfId="2466" xr:uid="{00000000-0005-0000-0000-0000A3090000}"/>
    <cellStyle name="Note 78 3" xfId="2467" xr:uid="{00000000-0005-0000-0000-0000A4090000}"/>
    <cellStyle name="Note 78_TRAFO" xfId="2468" xr:uid="{00000000-0005-0000-0000-0000A5090000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3" xfId="2472" xr:uid="{00000000-0005-0000-0000-0000A9090000}"/>
    <cellStyle name="Note 8_TRAFO" xfId="2473" xr:uid="{00000000-0005-0000-0000-0000AA090000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3" xfId="2477" xr:uid="{00000000-0005-0000-0000-0000AE090000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1" xfId="2482" xr:uid="{00000000-0005-0000-0000-0000B3090000}"/>
    <cellStyle name="Output 11 2" xfId="2483" xr:uid="{00000000-0005-0000-0000-0000B4090000}"/>
    <cellStyle name="Output 12" xfId="2484" xr:uid="{00000000-0005-0000-0000-0000B5090000}"/>
    <cellStyle name="Output 12 2" xfId="2485" xr:uid="{00000000-0005-0000-0000-0000B6090000}"/>
    <cellStyle name="Output 13" xfId="2486" xr:uid="{00000000-0005-0000-0000-0000B7090000}"/>
    <cellStyle name="Output 13 2" xfId="2487" xr:uid="{00000000-0005-0000-0000-0000B8090000}"/>
    <cellStyle name="Output 14" xfId="2488" xr:uid="{00000000-0005-0000-0000-0000B9090000}"/>
    <cellStyle name="Output 14 2" xfId="2489" xr:uid="{00000000-0005-0000-0000-0000BA090000}"/>
    <cellStyle name="Output 15" xfId="2490" xr:uid="{00000000-0005-0000-0000-0000BB090000}"/>
    <cellStyle name="Output 15 2" xfId="2491" xr:uid="{00000000-0005-0000-0000-0000BC090000}"/>
    <cellStyle name="Output 16" xfId="2492" xr:uid="{00000000-0005-0000-0000-0000BD090000}"/>
    <cellStyle name="Output 16 2" xfId="2493" xr:uid="{00000000-0005-0000-0000-0000BE090000}"/>
    <cellStyle name="Output 2" xfId="2494" xr:uid="{00000000-0005-0000-0000-0000BF090000}"/>
    <cellStyle name="Output 2 2" xfId="2495" xr:uid="{00000000-0005-0000-0000-0000C0090000}"/>
    <cellStyle name="Output 2 2 2" xfId="2496" xr:uid="{00000000-0005-0000-0000-0000C1090000}"/>
    <cellStyle name="Output 2 3" xfId="2497" xr:uid="{00000000-0005-0000-0000-0000C2090000}"/>
    <cellStyle name="Output 2 3 2" xfId="2498" xr:uid="{00000000-0005-0000-0000-0000C3090000}"/>
    <cellStyle name="Output 2 4" xfId="2499" xr:uid="{00000000-0005-0000-0000-0000C4090000}"/>
    <cellStyle name="Output 3" xfId="2500" xr:uid="{00000000-0005-0000-0000-0000C5090000}"/>
    <cellStyle name="Output 3 2" xfId="2501" xr:uid="{00000000-0005-0000-0000-0000C6090000}"/>
    <cellStyle name="Output 4" xfId="2502" xr:uid="{00000000-0005-0000-0000-0000C7090000}"/>
    <cellStyle name="Output 4 2" xfId="2503" xr:uid="{00000000-0005-0000-0000-0000C8090000}"/>
    <cellStyle name="Output 5" xfId="2504" xr:uid="{00000000-0005-0000-0000-0000C9090000}"/>
    <cellStyle name="Output 5 2" xfId="2505" xr:uid="{00000000-0005-0000-0000-0000CA090000}"/>
    <cellStyle name="Output 6" xfId="2506" xr:uid="{00000000-0005-0000-0000-0000CB090000}"/>
    <cellStyle name="Output 6 2" xfId="2507" xr:uid="{00000000-0005-0000-0000-0000CC090000}"/>
    <cellStyle name="Output 7" xfId="2508" xr:uid="{00000000-0005-0000-0000-0000CD090000}"/>
    <cellStyle name="Output 7 2" xfId="2509" xr:uid="{00000000-0005-0000-0000-0000CE090000}"/>
    <cellStyle name="Output 8" xfId="2510" xr:uid="{00000000-0005-0000-0000-0000CF090000}"/>
    <cellStyle name="Output 8 2" xfId="2511" xr:uid="{00000000-0005-0000-0000-0000D0090000}"/>
    <cellStyle name="Output 9" xfId="2512" xr:uid="{00000000-0005-0000-0000-0000D1090000}"/>
    <cellStyle name="Output 9 2" xfId="2513" xr:uid="{00000000-0005-0000-0000-0000D2090000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3" xfId="2528" xr:uid="{00000000-0005-0000-0000-0000E2090000}"/>
    <cellStyle name="Percent 2 2 2 2 2 4" xfId="2529" xr:uid="{00000000-0005-0000-0000-0000E3090000}"/>
    <cellStyle name="Percent 2 2 2 2 2 5" xfId="2530" xr:uid="{00000000-0005-0000-0000-0000E4090000}"/>
    <cellStyle name="Percent 2 2 2 2 3" xfId="2531" xr:uid="{00000000-0005-0000-0000-0000E5090000}"/>
    <cellStyle name="Percent 2 2 2 2 4" xfId="2532" xr:uid="{00000000-0005-0000-0000-0000E6090000}"/>
    <cellStyle name="Percent 2 2 2 2 5" xfId="2533" xr:uid="{00000000-0005-0000-0000-0000E7090000}"/>
    <cellStyle name="Percent 2 2 2 3" xfId="2534" xr:uid="{00000000-0005-0000-0000-0000E8090000}"/>
    <cellStyle name="Percent 2 2 2 4" xfId="2535" xr:uid="{00000000-0005-0000-0000-0000E9090000}"/>
    <cellStyle name="Percent 2 2 2 5" xfId="2536" xr:uid="{00000000-0005-0000-0000-0000EA090000}"/>
    <cellStyle name="Percent 2 2 2 6" xfId="2537" xr:uid="{00000000-0005-0000-0000-0000EB090000}"/>
    <cellStyle name="Percent 2 2 2 7" xfId="2538" xr:uid="{00000000-0005-0000-0000-0000EC090000}"/>
    <cellStyle name="Percent 2 2 3" xfId="2539" xr:uid="{00000000-0005-0000-0000-0000ED090000}"/>
    <cellStyle name="Percent 2 2 4" xfId="2540" xr:uid="{00000000-0005-0000-0000-0000EE090000}"/>
    <cellStyle name="Percent 2 2 5" xfId="2541" xr:uid="{00000000-0005-0000-0000-0000EF090000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4" xfId="2546" xr:uid="{00000000-0005-0000-0000-0000F4090000}"/>
    <cellStyle name="Percent 2 5" xfId="2547" xr:uid="{00000000-0005-0000-0000-0000F5090000}"/>
    <cellStyle name="Percent 2 6" xfId="2548" xr:uid="{00000000-0005-0000-0000-0000F6090000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3" xfId="2558" xr:uid="{00000000-0005-0000-0000-0000000A0000}"/>
    <cellStyle name="Percent 5 2 4" xfId="2559" xr:uid="{00000000-0005-0000-0000-0000010A0000}"/>
    <cellStyle name="Percent 5 2 5" xfId="2560" xr:uid="{00000000-0005-0000-0000-0000020A0000}"/>
    <cellStyle name="Percent 5 2 6" xfId="2561" xr:uid="{00000000-0005-0000-0000-0000030A0000}"/>
    <cellStyle name="Percent 5 2 6 2" xfId="2562" xr:uid="{00000000-0005-0000-0000-0000040A0000}"/>
    <cellStyle name="Percent 5 3" xfId="2563" xr:uid="{00000000-0005-0000-0000-0000050A0000}"/>
    <cellStyle name="Percent 5 4" xfId="2564" xr:uid="{00000000-0005-0000-0000-0000060A0000}"/>
    <cellStyle name="Percent 5 5" xfId="2565" xr:uid="{00000000-0005-0000-0000-0000070A0000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2" xfId="2588" xr:uid="{00000000-0005-0000-0000-00001E0A0000}"/>
    <cellStyle name="subt1" xfId="2589" xr:uid="{00000000-0005-0000-0000-00001F0A0000}"/>
    <cellStyle name="subt1 2" xfId="2590" xr:uid="{00000000-0005-0000-0000-0000200A0000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1" xfId="2619" xr:uid="{00000000-0005-0000-0000-00003D0A0000}"/>
    <cellStyle name="Total 11 2" xfId="2620" xr:uid="{00000000-0005-0000-0000-00003E0A0000}"/>
    <cellStyle name="Total 12" xfId="2621" xr:uid="{00000000-0005-0000-0000-00003F0A0000}"/>
    <cellStyle name="Total 12 2" xfId="2622" xr:uid="{00000000-0005-0000-0000-0000400A0000}"/>
    <cellStyle name="Total 13" xfId="2623" xr:uid="{00000000-0005-0000-0000-0000410A0000}"/>
    <cellStyle name="Total 13 2" xfId="2624" xr:uid="{00000000-0005-0000-0000-0000420A0000}"/>
    <cellStyle name="Total 14" xfId="2625" xr:uid="{00000000-0005-0000-0000-0000430A0000}"/>
    <cellStyle name="Total 14 2" xfId="2626" xr:uid="{00000000-0005-0000-0000-0000440A0000}"/>
    <cellStyle name="Total 15" xfId="2627" xr:uid="{00000000-0005-0000-0000-0000450A0000}"/>
    <cellStyle name="Total 15 2" xfId="2628" xr:uid="{00000000-0005-0000-0000-0000460A0000}"/>
    <cellStyle name="Total 16" xfId="2629" xr:uid="{00000000-0005-0000-0000-0000470A0000}"/>
    <cellStyle name="Total 16 2" xfId="2630" xr:uid="{00000000-0005-0000-0000-0000480A0000}"/>
    <cellStyle name="Total 2" xfId="2631" xr:uid="{00000000-0005-0000-0000-0000490A0000}"/>
    <cellStyle name="Total 2 2" xfId="2632" xr:uid="{00000000-0005-0000-0000-00004A0A0000}"/>
    <cellStyle name="Total 2 2 2" xfId="2633" xr:uid="{00000000-0005-0000-0000-00004B0A0000}"/>
    <cellStyle name="Total 2 3" xfId="2634" xr:uid="{00000000-0005-0000-0000-00004C0A0000}"/>
    <cellStyle name="Total 2 3 2" xfId="2635" xr:uid="{00000000-0005-0000-0000-00004D0A0000}"/>
    <cellStyle name="Total 2 4" xfId="2636" xr:uid="{00000000-0005-0000-0000-00004E0A0000}"/>
    <cellStyle name="Total 3" xfId="2637" xr:uid="{00000000-0005-0000-0000-00004F0A0000}"/>
    <cellStyle name="Total 3 2" xfId="2638" xr:uid="{00000000-0005-0000-0000-0000500A0000}"/>
    <cellStyle name="Total 4" xfId="2639" xr:uid="{00000000-0005-0000-0000-0000510A0000}"/>
    <cellStyle name="Total 4 2" xfId="2640" xr:uid="{00000000-0005-0000-0000-0000520A0000}"/>
    <cellStyle name="Total 5" xfId="2641" xr:uid="{00000000-0005-0000-0000-0000530A0000}"/>
    <cellStyle name="Total 5 2" xfId="2642" xr:uid="{00000000-0005-0000-0000-0000540A0000}"/>
    <cellStyle name="Total 6" xfId="2643" xr:uid="{00000000-0005-0000-0000-0000550A0000}"/>
    <cellStyle name="Total 6 2" xfId="2644" xr:uid="{00000000-0005-0000-0000-0000560A0000}"/>
    <cellStyle name="Total 7" xfId="2645" xr:uid="{00000000-0005-0000-0000-0000570A0000}"/>
    <cellStyle name="Total 7 2" xfId="2646" xr:uid="{00000000-0005-0000-0000-0000580A0000}"/>
    <cellStyle name="Total 8" xfId="2647" xr:uid="{00000000-0005-0000-0000-0000590A0000}"/>
    <cellStyle name="Total 8 2" xfId="2648" xr:uid="{00000000-0005-0000-0000-00005A0A0000}"/>
    <cellStyle name="Total 9" xfId="2649" xr:uid="{00000000-0005-0000-0000-00005B0A0000}"/>
    <cellStyle name="Total 9 2" xfId="2650" xr:uid="{00000000-0005-0000-0000-00005C0A0000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67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33CCFF"/>
      <color rgb="FFFFFF99"/>
      <color rgb="FFCCFF66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1.xml"/><Relationship Id="rId117" Type="http://schemas.openxmlformats.org/officeDocument/2006/relationships/externalLink" Target="externalLinks/externalLink102.xml"/><Relationship Id="rId21" Type="http://schemas.openxmlformats.org/officeDocument/2006/relationships/externalLink" Target="externalLinks/externalLink6.xml"/><Relationship Id="rId42" Type="http://schemas.openxmlformats.org/officeDocument/2006/relationships/externalLink" Target="externalLinks/externalLink27.xml"/><Relationship Id="rId47" Type="http://schemas.openxmlformats.org/officeDocument/2006/relationships/externalLink" Target="externalLinks/externalLink32.xml"/><Relationship Id="rId63" Type="http://schemas.openxmlformats.org/officeDocument/2006/relationships/externalLink" Target="externalLinks/externalLink48.xml"/><Relationship Id="rId68" Type="http://schemas.openxmlformats.org/officeDocument/2006/relationships/externalLink" Target="externalLinks/externalLink53.xml"/><Relationship Id="rId84" Type="http://schemas.openxmlformats.org/officeDocument/2006/relationships/externalLink" Target="externalLinks/externalLink69.xml"/><Relationship Id="rId89" Type="http://schemas.openxmlformats.org/officeDocument/2006/relationships/externalLink" Target="externalLinks/externalLink74.xml"/><Relationship Id="rId112" Type="http://schemas.openxmlformats.org/officeDocument/2006/relationships/externalLink" Target="externalLinks/externalLink97.xml"/><Relationship Id="rId133" Type="http://schemas.openxmlformats.org/officeDocument/2006/relationships/externalLink" Target="externalLinks/externalLink118.xml"/><Relationship Id="rId138" Type="http://schemas.openxmlformats.org/officeDocument/2006/relationships/externalLink" Target="externalLinks/externalLink123.xml"/><Relationship Id="rId154" Type="http://schemas.openxmlformats.org/officeDocument/2006/relationships/externalLink" Target="externalLinks/externalLink139.xml"/><Relationship Id="rId159" Type="http://schemas.openxmlformats.org/officeDocument/2006/relationships/externalLink" Target="externalLinks/externalLink144.xml"/><Relationship Id="rId175" Type="http://schemas.openxmlformats.org/officeDocument/2006/relationships/externalLink" Target="externalLinks/externalLink160.xml"/><Relationship Id="rId170" Type="http://schemas.openxmlformats.org/officeDocument/2006/relationships/externalLink" Target="externalLinks/externalLink155.xml"/><Relationship Id="rId16" Type="http://schemas.openxmlformats.org/officeDocument/2006/relationships/externalLink" Target="externalLinks/externalLink1.xml"/><Relationship Id="rId107" Type="http://schemas.openxmlformats.org/officeDocument/2006/relationships/externalLink" Target="externalLinks/externalLink92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7.xml"/><Relationship Id="rId37" Type="http://schemas.openxmlformats.org/officeDocument/2006/relationships/externalLink" Target="externalLinks/externalLink22.xml"/><Relationship Id="rId53" Type="http://schemas.openxmlformats.org/officeDocument/2006/relationships/externalLink" Target="externalLinks/externalLink38.xml"/><Relationship Id="rId58" Type="http://schemas.openxmlformats.org/officeDocument/2006/relationships/externalLink" Target="externalLinks/externalLink43.xml"/><Relationship Id="rId74" Type="http://schemas.openxmlformats.org/officeDocument/2006/relationships/externalLink" Target="externalLinks/externalLink59.xml"/><Relationship Id="rId79" Type="http://schemas.openxmlformats.org/officeDocument/2006/relationships/externalLink" Target="externalLinks/externalLink64.xml"/><Relationship Id="rId102" Type="http://schemas.openxmlformats.org/officeDocument/2006/relationships/externalLink" Target="externalLinks/externalLink87.xml"/><Relationship Id="rId123" Type="http://schemas.openxmlformats.org/officeDocument/2006/relationships/externalLink" Target="externalLinks/externalLink108.xml"/><Relationship Id="rId128" Type="http://schemas.openxmlformats.org/officeDocument/2006/relationships/externalLink" Target="externalLinks/externalLink113.xml"/><Relationship Id="rId144" Type="http://schemas.openxmlformats.org/officeDocument/2006/relationships/externalLink" Target="externalLinks/externalLink129.xml"/><Relationship Id="rId149" Type="http://schemas.openxmlformats.org/officeDocument/2006/relationships/externalLink" Target="externalLinks/externalLink134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5.xml"/><Relationship Id="rId95" Type="http://schemas.openxmlformats.org/officeDocument/2006/relationships/externalLink" Target="externalLinks/externalLink80.xml"/><Relationship Id="rId160" Type="http://schemas.openxmlformats.org/officeDocument/2006/relationships/externalLink" Target="externalLinks/externalLink145.xml"/><Relationship Id="rId165" Type="http://schemas.openxmlformats.org/officeDocument/2006/relationships/externalLink" Target="externalLinks/externalLink150.xml"/><Relationship Id="rId181" Type="http://schemas.openxmlformats.org/officeDocument/2006/relationships/styles" Target="styles.xml"/><Relationship Id="rId22" Type="http://schemas.openxmlformats.org/officeDocument/2006/relationships/externalLink" Target="externalLinks/externalLink7.xml"/><Relationship Id="rId27" Type="http://schemas.openxmlformats.org/officeDocument/2006/relationships/externalLink" Target="externalLinks/externalLink12.xml"/><Relationship Id="rId43" Type="http://schemas.openxmlformats.org/officeDocument/2006/relationships/externalLink" Target="externalLinks/externalLink28.xml"/><Relationship Id="rId48" Type="http://schemas.openxmlformats.org/officeDocument/2006/relationships/externalLink" Target="externalLinks/externalLink33.xml"/><Relationship Id="rId64" Type="http://schemas.openxmlformats.org/officeDocument/2006/relationships/externalLink" Target="externalLinks/externalLink49.xml"/><Relationship Id="rId69" Type="http://schemas.openxmlformats.org/officeDocument/2006/relationships/externalLink" Target="externalLinks/externalLink54.xml"/><Relationship Id="rId113" Type="http://schemas.openxmlformats.org/officeDocument/2006/relationships/externalLink" Target="externalLinks/externalLink98.xml"/><Relationship Id="rId118" Type="http://schemas.openxmlformats.org/officeDocument/2006/relationships/externalLink" Target="externalLinks/externalLink103.xml"/><Relationship Id="rId134" Type="http://schemas.openxmlformats.org/officeDocument/2006/relationships/externalLink" Target="externalLinks/externalLink119.xml"/><Relationship Id="rId139" Type="http://schemas.openxmlformats.org/officeDocument/2006/relationships/externalLink" Target="externalLinks/externalLink124.xml"/><Relationship Id="rId80" Type="http://schemas.openxmlformats.org/officeDocument/2006/relationships/externalLink" Target="externalLinks/externalLink65.xml"/><Relationship Id="rId85" Type="http://schemas.openxmlformats.org/officeDocument/2006/relationships/externalLink" Target="externalLinks/externalLink70.xml"/><Relationship Id="rId150" Type="http://schemas.openxmlformats.org/officeDocument/2006/relationships/externalLink" Target="externalLinks/externalLink135.xml"/><Relationship Id="rId155" Type="http://schemas.openxmlformats.org/officeDocument/2006/relationships/externalLink" Target="externalLinks/externalLink140.xml"/><Relationship Id="rId171" Type="http://schemas.openxmlformats.org/officeDocument/2006/relationships/externalLink" Target="externalLinks/externalLink156.xml"/><Relationship Id="rId176" Type="http://schemas.openxmlformats.org/officeDocument/2006/relationships/externalLink" Target="externalLinks/externalLink161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33" Type="http://schemas.openxmlformats.org/officeDocument/2006/relationships/externalLink" Target="externalLinks/externalLink18.xml"/><Relationship Id="rId38" Type="http://schemas.openxmlformats.org/officeDocument/2006/relationships/externalLink" Target="externalLinks/externalLink23.xml"/><Relationship Id="rId59" Type="http://schemas.openxmlformats.org/officeDocument/2006/relationships/externalLink" Target="externalLinks/externalLink44.xml"/><Relationship Id="rId103" Type="http://schemas.openxmlformats.org/officeDocument/2006/relationships/externalLink" Target="externalLinks/externalLink88.xml"/><Relationship Id="rId108" Type="http://schemas.openxmlformats.org/officeDocument/2006/relationships/externalLink" Target="externalLinks/externalLink93.xml"/><Relationship Id="rId124" Type="http://schemas.openxmlformats.org/officeDocument/2006/relationships/externalLink" Target="externalLinks/externalLink109.xml"/><Relationship Id="rId129" Type="http://schemas.openxmlformats.org/officeDocument/2006/relationships/externalLink" Target="externalLinks/externalLink114.xml"/><Relationship Id="rId54" Type="http://schemas.openxmlformats.org/officeDocument/2006/relationships/externalLink" Target="externalLinks/externalLink39.xml"/><Relationship Id="rId70" Type="http://schemas.openxmlformats.org/officeDocument/2006/relationships/externalLink" Target="externalLinks/externalLink55.xml"/><Relationship Id="rId75" Type="http://schemas.openxmlformats.org/officeDocument/2006/relationships/externalLink" Target="externalLinks/externalLink60.xml"/><Relationship Id="rId91" Type="http://schemas.openxmlformats.org/officeDocument/2006/relationships/externalLink" Target="externalLinks/externalLink76.xml"/><Relationship Id="rId96" Type="http://schemas.openxmlformats.org/officeDocument/2006/relationships/externalLink" Target="externalLinks/externalLink81.xml"/><Relationship Id="rId140" Type="http://schemas.openxmlformats.org/officeDocument/2006/relationships/externalLink" Target="externalLinks/externalLink125.xml"/><Relationship Id="rId145" Type="http://schemas.openxmlformats.org/officeDocument/2006/relationships/externalLink" Target="externalLinks/externalLink130.xml"/><Relationship Id="rId161" Type="http://schemas.openxmlformats.org/officeDocument/2006/relationships/externalLink" Target="externalLinks/externalLink146.xml"/><Relationship Id="rId166" Type="http://schemas.openxmlformats.org/officeDocument/2006/relationships/externalLink" Target="externalLinks/externalLink151.xml"/><Relationship Id="rId18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externalLink" Target="externalLinks/externalLink8.xml"/><Relationship Id="rId28" Type="http://schemas.openxmlformats.org/officeDocument/2006/relationships/externalLink" Target="externalLinks/externalLink13.xml"/><Relationship Id="rId49" Type="http://schemas.openxmlformats.org/officeDocument/2006/relationships/externalLink" Target="externalLinks/externalLink34.xml"/><Relationship Id="rId114" Type="http://schemas.openxmlformats.org/officeDocument/2006/relationships/externalLink" Target="externalLinks/externalLink99.xml"/><Relationship Id="rId119" Type="http://schemas.openxmlformats.org/officeDocument/2006/relationships/externalLink" Target="externalLinks/externalLink104.xml"/><Relationship Id="rId44" Type="http://schemas.openxmlformats.org/officeDocument/2006/relationships/externalLink" Target="externalLinks/externalLink29.xml"/><Relationship Id="rId60" Type="http://schemas.openxmlformats.org/officeDocument/2006/relationships/externalLink" Target="externalLinks/externalLink45.xml"/><Relationship Id="rId65" Type="http://schemas.openxmlformats.org/officeDocument/2006/relationships/externalLink" Target="externalLinks/externalLink50.xml"/><Relationship Id="rId81" Type="http://schemas.openxmlformats.org/officeDocument/2006/relationships/externalLink" Target="externalLinks/externalLink66.xml"/><Relationship Id="rId86" Type="http://schemas.openxmlformats.org/officeDocument/2006/relationships/externalLink" Target="externalLinks/externalLink71.xml"/><Relationship Id="rId130" Type="http://schemas.openxmlformats.org/officeDocument/2006/relationships/externalLink" Target="externalLinks/externalLink115.xml"/><Relationship Id="rId135" Type="http://schemas.openxmlformats.org/officeDocument/2006/relationships/externalLink" Target="externalLinks/externalLink120.xml"/><Relationship Id="rId151" Type="http://schemas.openxmlformats.org/officeDocument/2006/relationships/externalLink" Target="externalLinks/externalLink136.xml"/><Relationship Id="rId156" Type="http://schemas.openxmlformats.org/officeDocument/2006/relationships/externalLink" Target="externalLinks/externalLink141.xml"/><Relationship Id="rId177" Type="http://schemas.openxmlformats.org/officeDocument/2006/relationships/externalLink" Target="externalLinks/externalLink16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72" Type="http://schemas.openxmlformats.org/officeDocument/2006/relationships/externalLink" Target="externalLinks/externalLink157.xml"/><Relationship Id="rId180" Type="http://schemas.openxmlformats.org/officeDocument/2006/relationships/theme" Target="theme/theme1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9" Type="http://schemas.openxmlformats.org/officeDocument/2006/relationships/externalLink" Target="externalLinks/externalLink24.xml"/><Relationship Id="rId109" Type="http://schemas.openxmlformats.org/officeDocument/2006/relationships/externalLink" Target="externalLinks/externalLink94.xml"/><Relationship Id="rId34" Type="http://schemas.openxmlformats.org/officeDocument/2006/relationships/externalLink" Target="externalLinks/externalLink19.xml"/><Relationship Id="rId50" Type="http://schemas.openxmlformats.org/officeDocument/2006/relationships/externalLink" Target="externalLinks/externalLink35.xml"/><Relationship Id="rId55" Type="http://schemas.openxmlformats.org/officeDocument/2006/relationships/externalLink" Target="externalLinks/externalLink40.xml"/><Relationship Id="rId76" Type="http://schemas.openxmlformats.org/officeDocument/2006/relationships/externalLink" Target="externalLinks/externalLink61.xml"/><Relationship Id="rId97" Type="http://schemas.openxmlformats.org/officeDocument/2006/relationships/externalLink" Target="externalLinks/externalLink82.xml"/><Relationship Id="rId104" Type="http://schemas.openxmlformats.org/officeDocument/2006/relationships/externalLink" Target="externalLinks/externalLink89.xml"/><Relationship Id="rId120" Type="http://schemas.openxmlformats.org/officeDocument/2006/relationships/externalLink" Target="externalLinks/externalLink105.xml"/><Relationship Id="rId125" Type="http://schemas.openxmlformats.org/officeDocument/2006/relationships/externalLink" Target="externalLinks/externalLink110.xml"/><Relationship Id="rId141" Type="http://schemas.openxmlformats.org/officeDocument/2006/relationships/externalLink" Target="externalLinks/externalLink126.xml"/><Relationship Id="rId146" Type="http://schemas.openxmlformats.org/officeDocument/2006/relationships/externalLink" Target="externalLinks/externalLink131.xml"/><Relationship Id="rId167" Type="http://schemas.openxmlformats.org/officeDocument/2006/relationships/externalLink" Target="externalLinks/externalLink152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6.xml"/><Relationship Id="rId92" Type="http://schemas.openxmlformats.org/officeDocument/2006/relationships/externalLink" Target="externalLinks/externalLink77.xml"/><Relationship Id="rId162" Type="http://schemas.openxmlformats.org/officeDocument/2006/relationships/externalLink" Target="externalLinks/externalLink147.xml"/><Relationship Id="rId183" Type="http://schemas.openxmlformats.org/officeDocument/2006/relationships/calcChain" Target="calcChain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4.xml"/><Relationship Id="rId24" Type="http://schemas.openxmlformats.org/officeDocument/2006/relationships/externalLink" Target="externalLinks/externalLink9.xml"/><Relationship Id="rId40" Type="http://schemas.openxmlformats.org/officeDocument/2006/relationships/externalLink" Target="externalLinks/externalLink25.xml"/><Relationship Id="rId45" Type="http://schemas.openxmlformats.org/officeDocument/2006/relationships/externalLink" Target="externalLinks/externalLink30.xml"/><Relationship Id="rId66" Type="http://schemas.openxmlformats.org/officeDocument/2006/relationships/externalLink" Target="externalLinks/externalLink51.xml"/><Relationship Id="rId87" Type="http://schemas.openxmlformats.org/officeDocument/2006/relationships/externalLink" Target="externalLinks/externalLink72.xml"/><Relationship Id="rId110" Type="http://schemas.openxmlformats.org/officeDocument/2006/relationships/externalLink" Target="externalLinks/externalLink95.xml"/><Relationship Id="rId115" Type="http://schemas.openxmlformats.org/officeDocument/2006/relationships/externalLink" Target="externalLinks/externalLink100.xml"/><Relationship Id="rId131" Type="http://schemas.openxmlformats.org/officeDocument/2006/relationships/externalLink" Target="externalLinks/externalLink116.xml"/><Relationship Id="rId136" Type="http://schemas.openxmlformats.org/officeDocument/2006/relationships/externalLink" Target="externalLinks/externalLink121.xml"/><Relationship Id="rId157" Type="http://schemas.openxmlformats.org/officeDocument/2006/relationships/externalLink" Target="externalLinks/externalLink142.xml"/><Relationship Id="rId178" Type="http://schemas.openxmlformats.org/officeDocument/2006/relationships/externalLink" Target="externalLinks/externalLink163.xml"/><Relationship Id="rId61" Type="http://schemas.openxmlformats.org/officeDocument/2006/relationships/externalLink" Target="externalLinks/externalLink46.xml"/><Relationship Id="rId82" Type="http://schemas.openxmlformats.org/officeDocument/2006/relationships/externalLink" Target="externalLinks/externalLink67.xml"/><Relationship Id="rId152" Type="http://schemas.openxmlformats.org/officeDocument/2006/relationships/externalLink" Target="externalLinks/externalLink137.xml"/><Relationship Id="rId173" Type="http://schemas.openxmlformats.org/officeDocument/2006/relationships/externalLink" Target="externalLinks/externalLink158.xml"/><Relationship Id="rId19" Type="http://schemas.openxmlformats.org/officeDocument/2006/relationships/externalLink" Target="externalLinks/externalLink4.xml"/><Relationship Id="rId14" Type="http://schemas.openxmlformats.org/officeDocument/2006/relationships/worksheet" Target="worksheets/sheet14.xml"/><Relationship Id="rId30" Type="http://schemas.openxmlformats.org/officeDocument/2006/relationships/externalLink" Target="externalLinks/externalLink15.xml"/><Relationship Id="rId35" Type="http://schemas.openxmlformats.org/officeDocument/2006/relationships/externalLink" Target="externalLinks/externalLink20.xml"/><Relationship Id="rId56" Type="http://schemas.openxmlformats.org/officeDocument/2006/relationships/externalLink" Target="externalLinks/externalLink41.xml"/><Relationship Id="rId77" Type="http://schemas.openxmlformats.org/officeDocument/2006/relationships/externalLink" Target="externalLinks/externalLink62.xml"/><Relationship Id="rId100" Type="http://schemas.openxmlformats.org/officeDocument/2006/relationships/externalLink" Target="externalLinks/externalLink85.xml"/><Relationship Id="rId105" Type="http://schemas.openxmlformats.org/officeDocument/2006/relationships/externalLink" Target="externalLinks/externalLink90.xml"/><Relationship Id="rId126" Type="http://schemas.openxmlformats.org/officeDocument/2006/relationships/externalLink" Target="externalLinks/externalLink111.xml"/><Relationship Id="rId147" Type="http://schemas.openxmlformats.org/officeDocument/2006/relationships/externalLink" Target="externalLinks/externalLink132.xml"/><Relationship Id="rId168" Type="http://schemas.openxmlformats.org/officeDocument/2006/relationships/externalLink" Target="externalLinks/externalLink153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6.xml"/><Relationship Id="rId72" Type="http://schemas.openxmlformats.org/officeDocument/2006/relationships/externalLink" Target="externalLinks/externalLink57.xml"/><Relationship Id="rId93" Type="http://schemas.openxmlformats.org/officeDocument/2006/relationships/externalLink" Target="externalLinks/externalLink78.xml"/><Relationship Id="rId98" Type="http://schemas.openxmlformats.org/officeDocument/2006/relationships/externalLink" Target="externalLinks/externalLink83.xml"/><Relationship Id="rId121" Type="http://schemas.openxmlformats.org/officeDocument/2006/relationships/externalLink" Target="externalLinks/externalLink106.xml"/><Relationship Id="rId142" Type="http://schemas.openxmlformats.org/officeDocument/2006/relationships/externalLink" Target="externalLinks/externalLink127.xml"/><Relationship Id="rId163" Type="http://schemas.openxmlformats.org/officeDocument/2006/relationships/externalLink" Target="externalLinks/externalLink148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0.xml"/><Relationship Id="rId46" Type="http://schemas.openxmlformats.org/officeDocument/2006/relationships/externalLink" Target="externalLinks/externalLink31.xml"/><Relationship Id="rId67" Type="http://schemas.openxmlformats.org/officeDocument/2006/relationships/externalLink" Target="externalLinks/externalLink52.xml"/><Relationship Id="rId116" Type="http://schemas.openxmlformats.org/officeDocument/2006/relationships/externalLink" Target="externalLinks/externalLink101.xml"/><Relationship Id="rId137" Type="http://schemas.openxmlformats.org/officeDocument/2006/relationships/externalLink" Target="externalLinks/externalLink122.xml"/><Relationship Id="rId158" Type="http://schemas.openxmlformats.org/officeDocument/2006/relationships/externalLink" Target="externalLinks/externalLink143.xml"/><Relationship Id="rId20" Type="http://schemas.openxmlformats.org/officeDocument/2006/relationships/externalLink" Target="externalLinks/externalLink5.xml"/><Relationship Id="rId41" Type="http://schemas.openxmlformats.org/officeDocument/2006/relationships/externalLink" Target="externalLinks/externalLink26.xml"/><Relationship Id="rId62" Type="http://schemas.openxmlformats.org/officeDocument/2006/relationships/externalLink" Target="externalLinks/externalLink47.xml"/><Relationship Id="rId83" Type="http://schemas.openxmlformats.org/officeDocument/2006/relationships/externalLink" Target="externalLinks/externalLink68.xml"/><Relationship Id="rId88" Type="http://schemas.openxmlformats.org/officeDocument/2006/relationships/externalLink" Target="externalLinks/externalLink73.xml"/><Relationship Id="rId111" Type="http://schemas.openxmlformats.org/officeDocument/2006/relationships/externalLink" Target="externalLinks/externalLink96.xml"/><Relationship Id="rId132" Type="http://schemas.openxmlformats.org/officeDocument/2006/relationships/externalLink" Target="externalLinks/externalLink117.xml"/><Relationship Id="rId153" Type="http://schemas.openxmlformats.org/officeDocument/2006/relationships/externalLink" Target="externalLinks/externalLink138.xml"/><Relationship Id="rId174" Type="http://schemas.openxmlformats.org/officeDocument/2006/relationships/externalLink" Target="externalLinks/externalLink159.xml"/><Relationship Id="rId179" Type="http://schemas.openxmlformats.org/officeDocument/2006/relationships/externalLink" Target="externalLinks/externalLink164.xml"/><Relationship Id="rId15" Type="http://schemas.openxmlformats.org/officeDocument/2006/relationships/worksheet" Target="worksheets/sheet15.xml"/><Relationship Id="rId36" Type="http://schemas.openxmlformats.org/officeDocument/2006/relationships/externalLink" Target="externalLinks/externalLink21.xml"/><Relationship Id="rId57" Type="http://schemas.openxmlformats.org/officeDocument/2006/relationships/externalLink" Target="externalLinks/externalLink42.xml"/><Relationship Id="rId106" Type="http://schemas.openxmlformats.org/officeDocument/2006/relationships/externalLink" Target="externalLinks/externalLink91.xml"/><Relationship Id="rId127" Type="http://schemas.openxmlformats.org/officeDocument/2006/relationships/externalLink" Target="externalLinks/externalLink112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6.xml"/><Relationship Id="rId52" Type="http://schemas.openxmlformats.org/officeDocument/2006/relationships/externalLink" Target="externalLinks/externalLink37.xml"/><Relationship Id="rId73" Type="http://schemas.openxmlformats.org/officeDocument/2006/relationships/externalLink" Target="externalLinks/externalLink58.xml"/><Relationship Id="rId78" Type="http://schemas.openxmlformats.org/officeDocument/2006/relationships/externalLink" Target="externalLinks/externalLink63.xml"/><Relationship Id="rId94" Type="http://schemas.openxmlformats.org/officeDocument/2006/relationships/externalLink" Target="externalLinks/externalLink79.xml"/><Relationship Id="rId99" Type="http://schemas.openxmlformats.org/officeDocument/2006/relationships/externalLink" Target="externalLinks/externalLink84.xml"/><Relationship Id="rId101" Type="http://schemas.openxmlformats.org/officeDocument/2006/relationships/externalLink" Target="externalLinks/externalLink86.xml"/><Relationship Id="rId122" Type="http://schemas.openxmlformats.org/officeDocument/2006/relationships/externalLink" Target="externalLinks/externalLink107.xml"/><Relationship Id="rId143" Type="http://schemas.openxmlformats.org/officeDocument/2006/relationships/externalLink" Target="externalLinks/externalLink128.xml"/><Relationship Id="rId148" Type="http://schemas.openxmlformats.org/officeDocument/2006/relationships/externalLink" Target="externalLinks/externalLink133.xml"/><Relationship Id="rId164" Type="http://schemas.openxmlformats.org/officeDocument/2006/relationships/externalLink" Target="externalLinks/externalLink149.xml"/><Relationship Id="rId169" Type="http://schemas.openxmlformats.org/officeDocument/2006/relationships/externalLink" Target="externalLinks/externalLink15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1.7250000000000001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1.3163586137523464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jpeg"/><Relationship Id="rId2" Type="http://schemas.microsoft.com/office/2007/relationships/hdphoto" Target="../media/hdphoto1.wdp"/><Relationship Id="rId1" Type="http://schemas.openxmlformats.org/officeDocument/2006/relationships/image" Target="../media/image13.png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jpeg"/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eg"/><Relationship Id="rId2" Type="http://schemas.openxmlformats.org/officeDocument/2006/relationships/image" Target="../media/image17.jpeg"/><Relationship Id="rId1" Type="http://schemas.openxmlformats.org/officeDocument/2006/relationships/image" Target="../media/image16.png"/><Relationship Id="rId4" Type="http://schemas.openxmlformats.org/officeDocument/2006/relationships/image" Target="../media/image1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7.emf"/><Relationship Id="rId13" Type="http://schemas.openxmlformats.org/officeDocument/2006/relationships/image" Target="../media/image32.emf"/><Relationship Id="rId3" Type="http://schemas.openxmlformats.org/officeDocument/2006/relationships/image" Target="../media/image22.emf"/><Relationship Id="rId7" Type="http://schemas.openxmlformats.org/officeDocument/2006/relationships/image" Target="../media/image26.emf"/><Relationship Id="rId12" Type="http://schemas.openxmlformats.org/officeDocument/2006/relationships/image" Target="../media/image31.emf"/><Relationship Id="rId2" Type="http://schemas.openxmlformats.org/officeDocument/2006/relationships/image" Target="../media/image21.emf"/><Relationship Id="rId1" Type="http://schemas.openxmlformats.org/officeDocument/2006/relationships/image" Target="../media/image20.emf"/><Relationship Id="rId6" Type="http://schemas.openxmlformats.org/officeDocument/2006/relationships/image" Target="../media/image25.emf"/><Relationship Id="rId11" Type="http://schemas.openxmlformats.org/officeDocument/2006/relationships/image" Target="../media/image30.emf"/><Relationship Id="rId5" Type="http://schemas.openxmlformats.org/officeDocument/2006/relationships/image" Target="../media/image24.emf"/><Relationship Id="rId10" Type="http://schemas.openxmlformats.org/officeDocument/2006/relationships/image" Target="../media/image29.emf"/><Relationship Id="rId4" Type="http://schemas.openxmlformats.org/officeDocument/2006/relationships/image" Target="../media/image23.emf"/><Relationship Id="rId9" Type="http://schemas.openxmlformats.org/officeDocument/2006/relationships/image" Target="../media/image28.emf"/><Relationship Id="rId14" Type="http://schemas.openxmlformats.org/officeDocument/2006/relationships/image" Target="../media/image33.emf"/></Relationships>
</file>

<file path=xl/drawings/_rels/vmlDrawing5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00000000-0008-0000-0100-00007B58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00000000-0008-0000-0200-0000854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00000000-0008-0000-0300-0000852C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00000000-0008-0000-0500-00000A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40515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00000000-0008-0000-0500-00000B000000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40516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GrpSpPr/>
      </xdr:nvGrpSpPr>
      <xdr:grpSpPr>
        <a:xfrm>
          <a:off x="13536721" y="14677590"/>
          <a:ext cx="6681773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0000000-0008-0000-0600-000006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00000000-0008-0000-0600-000007000000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13608088" y="1950842"/>
          <a:ext cx="3793192" cy="1911113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00000000-0008-0000-0800-0000016D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156956</xdr:colOff>
      <xdr:row>8</xdr:row>
      <xdr:rowOff>124653</xdr:rowOff>
    </xdr:from>
    <xdr:to>
      <xdr:col>21</xdr:col>
      <xdr:colOff>309356</xdr:colOff>
      <xdr:row>49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BFFD5FD-6EDF-1E61-9F4F-83AD3B72545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>
          <a:duotone>
            <a:schemeClr val="bg2">
              <a:shade val="45000"/>
              <a:satMod val="135000"/>
            </a:scheme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2">
                  <a14:imgEffect>
                    <a14:sharpenSoften amount="50000"/>
                  </a14:imgEffect>
                </a14:imgLayer>
              </a14:imgProps>
            </a:ext>
          </a:extLst>
        </a:blip>
        <a:srcRect b="14857"/>
        <a:stretch/>
      </xdr:blipFill>
      <xdr:spPr>
        <a:xfrm>
          <a:off x="256347" y="1350479"/>
          <a:ext cx="7772400" cy="6136999"/>
        </a:xfrm>
        <a:prstGeom prst="rect">
          <a:avLst/>
        </a:prstGeom>
      </xdr:spPr>
    </xdr:pic>
    <xdr:clientData/>
  </xdr:twoCellAnchor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12" name="Picture 11" descr="c.jpg">
          <a:extLst>
            <a:ext uri="{FF2B5EF4-FFF2-40B4-BE49-F238E27FC236}">
              <a16:creationId xmlns:a16="http://schemas.microsoft.com/office/drawing/2014/main" id="{3133F8CC-99EC-4E22-8556-FB8BA7697C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215411" y="262764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336545</xdr:colOff>
      <xdr:row>5</xdr:row>
      <xdr:rowOff>33463</xdr:rowOff>
    </xdr:from>
    <xdr:to>
      <xdr:col>27</xdr:col>
      <xdr:colOff>39536</xdr:colOff>
      <xdr:row>5</xdr:row>
      <xdr:rowOff>108938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F76AFA2-EB59-7700-FB3E-37FB10A12538}"/>
            </a:ext>
          </a:extLst>
        </xdr:cNvPr>
        <xdr:cNvGrpSpPr/>
      </xdr:nvGrpSpPr>
      <xdr:grpSpPr>
        <a:xfrm>
          <a:off x="9956795" y="817444"/>
          <a:ext cx="83991" cy="75475"/>
          <a:chOff x="9937028" y="802652"/>
          <a:chExt cx="83991" cy="77961"/>
        </a:xfrm>
      </xdr:grpSpPr>
      <xdr:sp macro="" textlink="">
        <xdr:nvSpPr>
          <xdr:cNvPr id="73" name="Oval 1">
            <a:extLst>
              <a:ext uri="{FF2B5EF4-FFF2-40B4-BE49-F238E27FC236}">
                <a16:creationId xmlns:a16="http://schemas.microsoft.com/office/drawing/2014/main" id="{BDEA3D15-361B-6BED-E568-AE1CE0C3F94B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4" name="Straight Connector 3">
            <a:extLst>
              <a:ext uri="{FF2B5EF4-FFF2-40B4-BE49-F238E27FC236}">
                <a16:creationId xmlns:a16="http://schemas.microsoft.com/office/drawing/2014/main" id="{B72C20AA-7BB2-7031-0778-8D025E9C9ECC}"/>
              </a:ext>
            </a:extLst>
          </xdr:cNvPr>
          <xdr:cNvCxnSpPr>
            <a:stCxn id="30" idx="1"/>
            <a:endCxn id="3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" name="Straight Connector 7">
            <a:extLst>
              <a:ext uri="{FF2B5EF4-FFF2-40B4-BE49-F238E27FC236}">
                <a16:creationId xmlns:a16="http://schemas.microsoft.com/office/drawing/2014/main" id="{64ED0F05-736D-C909-E3DA-B3F461E353BB}"/>
              </a:ext>
            </a:extLst>
          </xdr:cNvPr>
          <xdr:cNvCxnSpPr>
            <a:stCxn id="30" idx="3"/>
            <a:endCxn id="3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341579</xdr:colOff>
      <xdr:row>6</xdr:row>
      <xdr:rowOff>32154</xdr:rowOff>
    </xdr:from>
    <xdr:to>
      <xdr:col>27</xdr:col>
      <xdr:colOff>44570</xdr:colOff>
      <xdr:row>6</xdr:row>
      <xdr:rowOff>107629</xdr:rowOff>
    </xdr:to>
    <xdr:sp macro="" textlink="">
      <xdr:nvSpPr>
        <xdr:cNvPr id="15" name="Oval 14">
          <a:extLst>
            <a:ext uri="{FF2B5EF4-FFF2-40B4-BE49-F238E27FC236}">
              <a16:creationId xmlns:a16="http://schemas.microsoft.com/office/drawing/2014/main" id="{0F75B7A5-6316-0C24-9FFB-C62121E36ED4}"/>
            </a:ext>
          </a:extLst>
        </xdr:cNvPr>
        <xdr:cNvSpPr/>
      </xdr:nvSpPr>
      <xdr:spPr>
        <a:xfrm>
          <a:off x="9961829" y="954575"/>
          <a:ext cx="83991" cy="75475"/>
        </a:xfrm>
        <a:prstGeom prst="ellips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317856</xdr:colOff>
      <xdr:row>5</xdr:row>
      <xdr:rowOff>36248</xdr:rowOff>
    </xdr:from>
    <xdr:to>
      <xdr:col>29</xdr:col>
      <xdr:colOff>20847</xdr:colOff>
      <xdr:row>5</xdr:row>
      <xdr:rowOff>111723</xdr:rowOff>
    </xdr:to>
    <xdr:grpSp>
      <xdr:nvGrpSpPr>
        <xdr:cNvPr id="16" name="Group 14">
          <a:extLst>
            <a:ext uri="{FF2B5EF4-FFF2-40B4-BE49-F238E27FC236}">
              <a16:creationId xmlns:a16="http://schemas.microsoft.com/office/drawing/2014/main" id="{0CF117BF-8799-AC1C-CDE5-F515AED9186B}"/>
            </a:ext>
          </a:extLst>
        </xdr:cNvPr>
        <xdr:cNvGrpSpPr/>
      </xdr:nvGrpSpPr>
      <xdr:grpSpPr>
        <a:xfrm>
          <a:off x="10700106" y="820229"/>
          <a:ext cx="83991" cy="75475"/>
          <a:chOff x="9937028" y="802652"/>
          <a:chExt cx="83991" cy="77961"/>
        </a:xfrm>
      </xdr:grpSpPr>
      <xdr:sp macro="" textlink="">
        <xdr:nvSpPr>
          <xdr:cNvPr id="70" name="Oval 69">
            <a:extLst>
              <a:ext uri="{FF2B5EF4-FFF2-40B4-BE49-F238E27FC236}">
                <a16:creationId xmlns:a16="http://schemas.microsoft.com/office/drawing/2014/main" id="{A2E9B998-F337-30D5-F07B-A133508F6257}"/>
              </a:ext>
            </a:extLst>
          </xdr:cNvPr>
          <xdr:cNvSpPr/>
        </xdr:nvSpPr>
        <xdr:spPr>
          <a:xfrm>
            <a:off x="9937028" y="802652"/>
            <a:ext cx="83991" cy="77961"/>
          </a:xfrm>
          <a:prstGeom prst="ellipse">
            <a:avLst/>
          </a:prstGeom>
          <a:no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1" name="Straight Connector 70">
            <a:extLst>
              <a:ext uri="{FF2B5EF4-FFF2-40B4-BE49-F238E27FC236}">
                <a16:creationId xmlns:a16="http://schemas.microsoft.com/office/drawing/2014/main" id="{EF1D20C0-1628-FFC4-E5B5-3806C0EAD9EA}"/>
              </a:ext>
            </a:extLst>
          </xdr:cNvPr>
          <xdr:cNvCxnSpPr>
            <a:stCxn id="70" idx="1"/>
            <a:endCxn id="70" idx="5"/>
          </xdr:cNvCxnSpPr>
        </xdr:nvCxnSpPr>
        <xdr:spPr>
          <a:xfrm rot="16200000" flipH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2" name="Straight Connector 71">
            <a:extLst>
              <a:ext uri="{FF2B5EF4-FFF2-40B4-BE49-F238E27FC236}">
                <a16:creationId xmlns:a16="http://schemas.microsoft.com/office/drawing/2014/main" id="{080FFBE0-944D-4B2D-23A5-1996288D40C9}"/>
              </a:ext>
            </a:extLst>
          </xdr:cNvPr>
          <xdr:cNvCxnSpPr>
            <a:stCxn id="70" idx="3"/>
            <a:endCxn id="70" idx="7"/>
          </xdr:cNvCxnSpPr>
        </xdr:nvCxnSpPr>
        <xdr:spPr>
          <a:xfrm rot="5400000" flipH="1" flipV="1">
            <a:off x="9951459" y="811937"/>
            <a:ext cx="55127" cy="5939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317857</xdr:colOff>
      <xdr:row>6</xdr:row>
      <xdr:rowOff>32420</xdr:rowOff>
    </xdr:from>
    <xdr:to>
      <xdr:col>29</xdr:col>
      <xdr:colOff>16212</xdr:colOff>
      <xdr:row>6</xdr:row>
      <xdr:rowOff>112500</xdr:rowOff>
    </xdr:to>
    <xdr:sp macro="" textlink="">
      <xdr:nvSpPr>
        <xdr:cNvPr id="17" name="Oval 16">
          <a:extLst>
            <a:ext uri="{FF2B5EF4-FFF2-40B4-BE49-F238E27FC236}">
              <a16:creationId xmlns:a16="http://schemas.microsoft.com/office/drawing/2014/main" id="{171E29F7-E32D-77CA-AC86-078360F3832E}"/>
            </a:ext>
          </a:extLst>
        </xdr:cNvPr>
        <xdr:cNvSpPr/>
      </xdr:nvSpPr>
      <xdr:spPr>
        <a:xfrm>
          <a:off x="10700107" y="954841"/>
          <a:ext cx="79355" cy="80080"/>
        </a:xfrm>
        <a:prstGeom prst="ellips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93636</xdr:colOff>
      <xdr:row>7</xdr:row>
      <xdr:rowOff>77647</xdr:rowOff>
    </xdr:from>
    <xdr:to>
      <xdr:col>27</xdr:col>
      <xdr:colOff>280907</xdr:colOff>
      <xdr:row>7</xdr:row>
      <xdr:rowOff>77648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EE6CF42D-6310-1467-BF18-84F47B73964E}"/>
            </a:ext>
          </a:extLst>
        </xdr:cNvPr>
        <xdr:cNvCxnSpPr/>
      </xdr:nvCxnSpPr>
      <xdr:spPr>
        <a:xfrm>
          <a:off x="9713886" y="1150463"/>
          <a:ext cx="568271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7</xdr:row>
      <xdr:rowOff>81397</xdr:rowOff>
    </xdr:from>
    <xdr:to>
      <xdr:col>29</xdr:col>
      <xdr:colOff>281553</xdr:colOff>
      <xdr:row>7</xdr:row>
      <xdr:rowOff>81398</xdr:rowOff>
    </xdr:to>
    <xdr:cxnSp macro="">
      <xdr:nvCxnSpPr>
        <xdr:cNvPr id="19" name="Straight Connector 18">
          <a:extLst>
            <a:ext uri="{FF2B5EF4-FFF2-40B4-BE49-F238E27FC236}">
              <a16:creationId xmlns:a16="http://schemas.microsoft.com/office/drawing/2014/main" id="{E1E64354-B284-426A-6A6C-481378101237}"/>
            </a:ext>
          </a:extLst>
        </xdr:cNvPr>
        <xdr:cNvCxnSpPr/>
      </xdr:nvCxnSpPr>
      <xdr:spPr>
        <a:xfrm>
          <a:off x="10476532" y="1154213"/>
          <a:ext cx="568271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94282</xdr:colOff>
      <xdr:row>8</xdr:row>
      <xdr:rowOff>72797</xdr:rowOff>
    </xdr:from>
    <xdr:to>
      <xdr:col>27</xdr:col>
      <xdr:colOff>281553</xdr:colOff>
      <xdr:row>8</xdr:row>
      <xdr:rowOff>72798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8657A956-6CBD-1C57-57EF-DD73112B2086}"/>
            </a:ext>
          </a:extLst>
        </xdr:cNvPr>
        <xdr:cNvCxnSpPr/>
      </xdr:nvCxnSpPr>
      <xdr:spPr>
        <a:xfrm>
          <a:off x="9714532" y="1296008"/>
          <a:ext cx="568271" cy="1"/>
        </a:xfrm>
        <a:prstGeom prst="line">
          <a:avLst/>
        </a:prstGeom>
        <a:ln w="12700">
          <a:solidFill>
            <a:srgbClr val="FF0000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94928</xdr:colOff>
      <xdr:row>8</xdr:row>
      <xdr:rowOff>76548</xdr:rowOff>
    </xdr:from>
    <xdr:to>
      <xdr:col>29</xdr:col>
      <xdr:colOff>282199</xdr:colOff>
      <xdr:row>8</xdr:row>
      <xdr:rowOff>76549</xdr:rowOff>
    </xdr:to>
    <xdr:cxnSp macro="">
      <xdr:nvCxnSpPr>
        <xdr:cNvPr id="21" name="Straight Connector 20">
          <a:extLst>
            <a:ext uri="{FF2B5EF4-FFF2-40B4-BE49-F238E27FC236}">
              <a16:creationId xmlns:a16="http://schemas.microsoft.com/office/drawing/2014/main" id="{61C8F972-A2EE-12EC-7CFA-CD529C218BF1}"/>
            </a:ext>
          </a:extLst>
        </xdr:cNvPr>
        <xdr:cNvCxnSpPr/>
      </xdr:nvCxnSpPr>
      <xdr:spPr>
        <a:xfrm>
          <a:off x="10477178" y="1299759"/>
          <a:ext cx="568271" cy="1"/>
        </a:xfrm>
        <a:prstGeom prst="line">
          <a:avLst/>
        </a:prstGeom>
        <a:ln w="12700">
          <a:solidFill>
            <a:schemeClr val="tx1"/>
          </a:solidFill>
          <a:prstDash val="dash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96865</xdr:colOff>
      <xdr:row>9</xdr:row>
      <xdr:rowOff>79205</xdr:rowOff>
    </xdr:from>
    <xdr:to>
      <xdr:col>27</xdr:col>
      <xdr:colOff>284136</xdr:colOff>
      <xdr:row>9</xdr:row>
      <xdr:rowOff>79206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CD3FFAE3-F8DC-0B45-4F15-3CD991408350}"/>
            </a:ext>
          </a:extLst>
        </xdr:cNvPr>
        <xdr:cNvCxnSpPr/>
      </xdr:nvCxnSpPr>
      <xdr:spPr>
        <a:xfrm>
          <a:off x="9717115" y="1452810"/>
          <a:ext cx="568271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97511</xdr:colOff>
      <xdr:row>9</xdr:row>
      <xdr:rowOff>82955</xdr:rowOff>
    </xdr:from>
    <xdr:to>
      <xdr:col>29</xdr:col>
      <xdr:colOff>284782</xdr:colOff>
      <xdr:row>9</xdr:row>
      <xdr:rowOff>82956</xdr:rowOff>
    </xdr:to>
    <xdr:cxnSp macro="">
      <xdr:nvCxnSpPr>
        <xdr:cNvPr id="23" name="Straight Connector 22">
          <a:extLst>
            <a:ext uri="{FF2B5EF4-FFF2-40B4-BE49-F238E27FC236}">
              <a16:creationId xmlns:a16="http://schemas.microsoft.com/office/drawing/2014/main" id="{570A9613-227C-99C0-813A-838EA291C6FE}"/>
            </a:ext>
          </a:extLst>
        </xdr:cNvPr>
        <xdr:cNvCxnSpPr/>
      </xdr:nvCxnSpPr>
      <xdr:spPr>
        <a:xfrm>
          <a:off x="10479761" y="1456560"/>
          <a:ext cx="568271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93636</xdr:colOff>
      <xdr:row>10</xdr:row>
      <xdr:rowOff>73732</xdr:rowOff>
    </xdr:from>
    <xdr:to>
      <xdr:col>27</xdr:col>
      <xdr:colOff>280907</xdr:colOff>
      <xdr:row>10</xdr:row>
      <xdr:rowOff>73733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02C9337E-C3BA-88F2-1829-096B935A96B1}"/>
            </a:ext>
          </a:extLst>
        </xdr:cNvPr>
        <xdr:cNvCxnSpPr/>
      </xdr:nvCxnSpPr>
      <xdr:spPr>
        <a:xfrm>
          <a:off x="9713886" y="1597732"/>
          <a:ext cx="568271" cy="1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94282</xdr:colOff>
      <xdr:row>10</xdr:row>
      <xdr:rowOff>77483</xdr:rowOff>
    </xdr:from>
    <xdr:to>
      <xdr:col>29</xdr:col>
      <xdr:colOff>281553</xdr:colOff>
      <xdr:row>10</xdr:row>
      <xdr:rowOff>77484</xdr:rowOff>
    </xdr:to>
    <xdr:cxnSp macro="">
      <xdr:nvCxnSpPr>
        <xdr:cNvPr id="25" name="Straight Connector 24">
          <a:extLst>
            <a:ext uri="{FF2B5EF4-FFF2-40B4-BE49-F238E27FC236}">
              <a16:creationId xmlns:a16="http://schemas.microsoft.com/office/drawing/2014/main" id="{7546A9C1-D105-F391-FE3B-2ECA7E9A5777}"/>
            </a:ext>
          </a:extLst>
        </xdr:cNvPr>
        <xdr:cNvCxnSpPr/>
      </xdr:nvCxnSpPr>
      <xdr:spPr>
        <a:xfrm>
          <a:off x="10476532" y="1601483"/>
          <a:ext cx="568271" cy="1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329045</xdr:colOff>
      <xdr:row>9</xdr:row>
      <xdr:rowOff>44041</xdr:rowOff>
    </xdr:from>
    <xdr:to>
      <xdr:col>26</xdr:col>
      <xdr:colOff>372340</xdr:colOff>
      <xdr:row>9</xdr:row>
      <xdr:rowOff>106912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4978594C-3026-8DE3-5D15-732647A98A3A}"/>
            </a:ext>
          </a:extLst>
        </xdr:cNvPr>
        <xdr:cNvCxnSpPr/>
      </xdr:nvCxnSpPr>
      <xdr:spPr>
        <a:xfrm rot="5400000" flipH="1" flipV="1">
          <a:off x="9939507" y="1427434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358743</xdr:colOff>
      <xdr:row>9</xdr:row>
      <xdr:rowOff>44657</xdr:rowOff>
    </xdr:from>
    <xdr:to>
      <xdr:col>27</xdr:col>
      <xdr:colOff>21038</xdr:colOff>
      <xdr:row>9</xdr:row>
      <xdr:rowOff>107528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4ED9B6C3-AAD1-86BA-A045-EA3C9D540259}"/>
            </a:ext>
          </a:extLst>
        </xdr:cNvPr>
        <xdr:cNvCxnSpPr/>
      </xdr:nvCxnSpPr>
      <xdr:spPr>
        <a:xfrm rot="5400000" flipH="1" flipV="1">
          <a:off x="9969205" y="1428050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7448</xdr:colOff>
      <xdr:row>9</xdr:row>
      <xdr:rowOff>45282</xdr:rowOff>
    </xdr:from>
    <xdr:to>
      <xdr:col>27</xdr:col>
      <xdr:colOff>50743</xdr:colOff>
      <xdr:row>9</xdr:row>
      <xdr:rowOff>108153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D30BEB77-6475-5B5C-A8FE-366AEAB5346B}"/>
            </a:ext>
          </a:extLst>
        </xdr:cNvPr>
        <xdr:cNvCxnSpPr/>
      </xdr:nvCxnSpPr>
      <xdr:spPr>
        <a:xfrm rot="5400000" flipH="1" flipV="1">
          <a:off x="9998910" y="1428675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316775</xdr:colOff>
      <xdr:row>9</xdr:row>
      <xdr:rowOff>50917</xdr:rowOff>
    </xdr:from>
    <xdr:to>
      <xdr:col>28</xdr:col>
      <xdr:colOff>360070</xdr:colOff>
      <xdr:row>9</xdr:row>
      <xdr:rowOff>113788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C7503567-06D3-F8BC-B946-5243600FA4BF}"/>
            </a:ext>
          </a:extLst>
        </xdr:cNvPr>
        <xdr:cNvCxnSpPr/>
      </xdr:nvCxnSpPr>
      <xdr:spPr>
        <a:xfrm rot="5400000" flipH="1" flipV="1">
          <a:off x="10689237" y="1434310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346473</xdr:colOff>
      <xdr:row>9</xdr:row>
      <xdr:rowOff>51534</xdr:rowOff>
    </xdr:from>
    <xdr:to>
      <xdr:col>29</xdr:col>
      <xdr:colOff>8768</xdr:colOff>
      <xdr:row>9</xdr:row>
      <xdr:rowOff>114405</xdr:rowOff>
    </xdr:to>
    <xdr:cxnSp macro="">
      <xdr:nvCxnSpPr>
        <xdr:cNvPr id="30" name="Straight Connector 50">
          <a:extLst>
            <a:ext uri="{FF2B5EF4-FFF2-40B4-BE49-F238E27FC236}">
              <a16:creationId xmlns:a16="http://schemas.microsoft.com/office/drawing/2014/main" id="{E2D12337-682F-E5D5-E384-C1E037A6800D}"/>
            </a:ext>
          </a:extLst>
        </xdr:cNvPr>
        <xdr:cNvCxnSpPr/>
      </xdr:nvCxnSpPr>
      <xdr:spPr>
        <a:xfrm rot="5400000" flipH="1" flipV="1">
          <a:off x="10718935" y="1434927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376178</xdr:colOff>
      <xdr:row>9</xdr:row>
      <xdr:rowOff>52159</xdr:rowOff>
    </xdr:from>
    <xdr:to>
      <xdr:col>29</xdr:col>
      <xdr:colOff>38473</xdr:colOff>
      <xdr:row>9</xdr:row>
      <xdr:rowOff>115030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73A1E2AE-E506-DF3A-1AAE-83E6D0426C53}"/>
            </a:ext>
          </a:extLst>
        </xdr:cNvPr>
        <xdr:cNvCxnSpPr/>
      </xdr:nvCxnSpPr>
      <xdr:spPr>
        <a:xfrm rot="5400000" flipH="1" flipV="1">
          <a:off x="10748640" y="1435552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300279</xdr:colOff>
      <xdr:row>10</xdr:row>
      <xdr:rowOff>39349</xdr:rowOff>
    </xdr:from>
    <xdr:to>
      <xdr:col>26</xdr:col>
      <xdr:colOff>343574</xdr:colOff>
      <xdr:row>10</xdr:row>
      <xdr:rowOff>102220</xdr:rowOff>
    </xdr:to>
    <xdr:cxnSp macro="">
      <xdr:nvCxnSpPr>
        <xdr:cNvPr id="32" name="Straight Connector 52">
          <a:extLst>
            <a:ext uri="{FF2B5EF4-FFF2-40B4-BE49-F238E27FC236}">
              <a16:creationId xmlns:a16="http://schemas.microsoft.com/office/drawing/2014/main" id="{31D66DF5-4230-C210-CE98-C32F80FCA2D3}"/>
            </a:ext>
          </a:extLst>
        </xdr:cNvPr>
        <xdr:cNvCxnSpPr/>
      </xdr:nvCxnSpPr>
      <xdr:spPr>
        <a:xfrm rot="5400000" flipH="1" flipV="1">
          <a:off x="9910741" y="1573137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329977</xdr:colOff>
      <xdr:row>10</xdr:row>
      <xdr:rowOff>39966</xdr:rowOff>
    </xdr:from>
    <xdr:to>
      <xdr:col>26</xdr:col>
      <xdr:colOff>373272</xdr:colOff>
      <xdr:row>10</xdr:row>
      <xdr:rowOff>102837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F322CBBA-5A63-A370-A315-4A0D738B6250}"/>
            </a:ext>
          </a:extLst>
        </xdr:cNvPr>
        <xdr:cNvCxnSpPr/>
      </xdr:nvCxnSpPr>
      <xdr:spPr>
        <a:xfrm rot="5400000" flipH="1" flipV="1">
          <a:off x="9940439" y="1573754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359682</xdr:colOff>
      <xdr:row>10</xdr:row>
      <xdr:rowOff>40591</xdr:rowOff>
    </xdr:from>
    <xdr:to>
      <xdr:col>27</xdr:col>
      <xdr:colOff>21977</xdr:colOff>
      <xdr:row>10</xdr:row>
      <xdr:rowOff>103462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610A504E-E30E-DC8E-576D-1D36A199B05F}"/>
            </a:ext>
          </a:extLst>
        </xdr:cNvPr>
        <xdr:cNvCxnSpPr/>
      </xdr:nvCxnSpPr>
      <xdr:spPr>
        <a:xfrm rot="5400000" flipH="1" flipV="1">
          <a:off x="9970144" y="1574379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9211</xdr:colOff>
      <xdr:row>10</xdr:row>
      <xdr:rowOff>42137</xdr:rowOff>
    </xdr:from>
    <xdr:to>
      <xdr:col>27</xdr:col>
      <xdr:colOff>52506</xdr:colOff>
      <xdr:row>10</xdr:row>
      <xdr:rowOff>105008</xdr:rowOff>
    </xdr:to>
    <xdr:cxnSp macro="">
      <xdr:nvCxnSpPr>
        <xdr:cNvPr id="35" name="Straight Connector 34">
          <a:extLst>
            <a:ext uri="{FF2B5EF4-FFF2-40B4-BE49-F238E27FC236}">
              <a16:creationId xmlns:a16="http://schemas.microsoft.com/office/drawing/2014/main" id="{7420F9EC-F78C-B691-C96F-64D4C9E2FEA7}"/>
            </a:ext>
          </a:extLst>
        </xdr:cNvPr>
        <xdr:cNvCxnSpPr/>
      </xdr:nvCxnSpPr>
      <xdr:spPr>
        <a:xfrm rot="5400000" flipH="1" flipV="1">
          <a:off x="10000673" y="1575925"/>
          <a:ext cx="62871" cy="43295"/>
        </a:xfrm>
        <a:prstGeom prst="line">
          <a:avLst/>
        </a:prstGeom>
        <a:ln w="9525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275095</xdr:colOff>
      <xdr:row>10</xdr:row>
      <xdr:rowOff>43100</xdr:rowOff>
    </xdr:from>
    <xdr:to>
      <xdr:col>28</xdr:col>
      <xdr:colOff>318390</xdr:colOff>
      <xdr:row>10</xdr:row>
      <xdr:rowOff>105971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77BCB865-A453-10A0-3A57-AE3466C09E3E}"/>
            </a:ext>
          </a:extLst>
        </xdr:cNvPr>
        <xdr:cNvCxnSpPr/>
      </xdr:nvCxnSpPr>
      <xdr:spPr>
        <a:xfrm rot="5400000" flipH="1" flipV="1">
          <a:off x="10647557" y="1576888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304793</xdr:colOff>
      <xdr:row>10</xdr:row>
      <xdr:rowOff>43717</xdr:rowOff>
    </xdr:from>
    <xdr:to>
      <xdr:col>28</xdr:col>
      <xdr:colOff>348088</xdr:colOff>
      <xdr:row>10</xdr:row>
      <xdr:rowOff>106588</xdr:rowOff>
    </xdr:to>
    <xdr:cxnSp macro="">
      <xdr:nvCxnSpPr>
        <xdr:cNvPr id="37" name="Straight Connector 36">
          <a:extLst>
            <a:ext uri="{FF2B5EF4-FFF2-40B4-BE49-F238E27FC236}">
              <a16:creationId xmlns:a16="http://schemas.microsoft.com/office/drawing/2014/main" id="{4C4D9EC4-9762-35A9-81D2-661B6EC38838}"/>
            </a:ext>
          </a:extLst>
        </xdr:cNvPr>
        <xdr:cNvCxnSpPr/>
      </xdr:nvCxnSpPr>
      <xdr:spPr>
        <a:xfrm rot="5400000" flipH="1" flipV="1">
          <a:off x="10677255" y="1577505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334498</xdr:colOff>
      <xdr:row>10</xdr:row>
      <xdr:rowOff>44342</xdr:rowOff>
    </xdr:from>
    <xdr:to>
      <xdr:col>28</xdr:col>
      <xdr:colOff>377793</xdr:colOff>
      <xdr:row>10</xdr:row>
      <xdr:rowOff>107213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3191282C-B4AE-AA13-10D4-F26CD5CFE63A}"/>
            </a:ext>
          </a:extLst>
        </xdr:cNvPr>
        <xdr:cNvCxnSpPr/>
      </xdr:nvCxnSpPr>
      <xdr:spPr>
        <a:xfrm rot="5400000" flipH="1" flipV="1">
          <a:off x="10706960" y="1578130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365027</xdr:colOff>
      <xdr:row>10</xdr:row>
      <xdr:rowOff>45887</xdr:rowOff>
    </xdr:from>
    <xdr:to>
      <xdr:col>29</xdr:col>
      <xdr:colOff>27322</xdr:colOff>
      <xdr:row>10</xdr:row>
      <xdr:rowOff>108758</xdr:rowOff>
    </xdr:to>
    <xdr:cxnSp macro="">
      <xdr:nvCxnSpPr>
        <xdr:cNvPr id="39" name="Straight Connector 38">
          <a:extLst>
            <a:ext uri="{FF2B5EF4-FFF2-40B4-BE49-F238E27FC236}">
              <a16:creationId xmlns:a16="http://schemas.microsoft.com/office/drawing/2014/main" id="{F230B0FE-D836-17BA-0147-17D48C9820D8}"/>
            </a:ext>
          </a:extLst>
        </xdr:cNvPr>
        <xdr:cNvCxnSpPr/>
      </xdr:nvCxnSpPr>
      <xdr:spPr>
        <a:xfrm rot="5400000" flipH="1" flipV="1">
          <a:off x="10737489" y="1579675"/>
          <a:ext cx="62871" cy="43295"/>
        </a:xfrm>
        <a:prstGeom prst="line">
          <a:avLst/>
        </a:prstGeom>
        <a:ln w="9525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337712</xdr:colOff>
      <xdr:row>11</xdr:row>
      <xdr:rowOff>43465</xdr:rowOff>
    </xdr:from>
    <xdr:to>
      <xdr:col>27</xdr:col>
      <xdr:colOff>34644</xdr:colOff>
      <xdr:row>11</xdr:row>
      <xdr:rowOff>104493</xdr:rowOff>
    </xdr:to>
    <xdr:sp macro="" textlink="">
      <xdr:nvSpPr>
        <xdr:cNvPr id="40" name="Isosceles Triangle 39">
          <a:extLst>
            <a:ext uri="{FF2B5EF4-FFF2-40B4-BE49-F238E27FC236}">
              <a16:creationId xmlns:a16="http://schemas.microsoft.com/office/drawing/2014/main" id="{682684E3-5861-4C06-76F7-4B45E2C7815A}"/>
            </a:ext>
          </a:extLst>
        </xdr:cNvPr>
        <xdr:cNvSpPr/>
      </xdr:nvSpPr>
      <xdr:spPr>
        <a:xfrm>
          <a:off x="9957962" y="1717860"/>
          <a:ext cx="77932" cy="61028"/>
        </a:xfrm>
        <a:prstGeom prst="triangle">
          <a:avLst/>
        </a:prstGeom>
        <a:solidFill>
          <a:srgbClr val="FF0000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28</xdr:col>
      <xdr:colOff>334248</xdr:colOff>
      <xdr:row>11</xdr:row>
      <xdr:rowOff>52687</xdr:rowOff>
    </xdr:from>
    <xdr:to>
      <xdr:col>29</xdr:col>
      <xdr:colOff>31180</xdr:colOff>
      <xdr:row>11</xdr:row>
      <xdr:rowOff>113715</xdr:rowOff>
    </xdr:to>
    <xdr:sp macro="" textlink="">
      <xdr:nvSpPr>
        <xdr:cNvPr id="41" name="Isosceles Triangle 40">
          <a:extLst>
            <a:ext uri="{FF2B5EF4-FFF2-40B4-BE49-F238E27FC236}">
              <a16:creationId xmlns:a16="http://schemas.microsoft.com/office/drawing/2014/main" id="{BBCDA780-3356-A40B-9672-FC13E5777278}"/>
            </a:ext>
          </a:extLst>
        </xdr:cNvPr>
        <xdr:cNvSpPr/>
      </xdr:nvSpPr>
      <xdr:spPr>
        <a:xfrm>
          <a:off x="10716498" y="1727082"/>
          <a:ext cx="77932" cy="61028"/>
        </a:xfrm>
        <a:prstGeom prst="triangle">
          <a:avLst/>
        </a:prstGeom>
        <a:solidFill>
          <a:schemeClr val="tx1"/>
        </a:solidFill>
        <a:ln w="3175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1100"/>
        </a:p>
      </xdr:txBody>
    </xdr:sp>
    <xdr:clientData/>
  </xdr:twoCellAnchor>
  <xdr:twoCellAnchor>
    <xdr:from>
      <xdr:col>26</xdr:col>
      <xdr:colOff>261937</xdr:colOff>
      <xdr:row>13</xdr:row>
      <xdr:rowOff>19581</xdr:rowOff>
    </xdr:from>
    <xdr:to>
      <xdr:col>27</xdr:col>
      <xdr:colOff>78241</xdr:colOff>
      <xdr:row>13</xdr:row>
      <xdr:rowOff>138161</xdr:rowOff>
    </xdr:to>
    <xdr:grpSp>
      <xdr:nvGrpSpPr>
        <xdr:cNvPr id="42" name="Group 73">
          <a:extLst>
            <a:ext uri="{FF2B5EF4-FFF2-40B4-BE49-F238E27FC236}">
              <a16:creationId xmlns:a16="http://schemas.microsoft.com/office/drawing/2014/main" id="{05FD7DCE-EED5-1AE2-0CC1-E622513083C4}"/>
            </a:ext>
          </a:extLst>
        </xdr:cNvPr>
        <xdr:cNvGrpSpPr/>
      </xdr:nvGrpSpPr>
      <xdr:grpSpPr>
        <a:xfrm>
          <a:off x="9882187" y="2041812"/>
          <a:ext cx="197304" cy="118580"/>
          <a:chOff x="9837964" y="2071666"/>
          <a:chExt cx="197304" cy="122485"/>
        </a:xfrm>
      </xdr:grpSpPr>
      <xdr:sp macro="" textlink="">
        <xdr:nvSpPr>
          <xdr:cNvPr id="68" name="TextBox 67">
            <a:extLst>
              <a:ext uri="{FF2B5EF4-FFF2-40B4-BE49-F238E27FC236}">
                <a16:creationId xmlns:a16="http://schemas.microsoft.com/office/drawing/2014/main" id="{49498D4D-453F-659C-179E-DA98D2423121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>
                <a:solidFill>
                  <a:srgbClr val="FF0000"/>
                </a:solidFill>
              </a:rPr>
              <a:t>s</a:t>
            </a:r>
          </a:p>
        </xdr:txBody>
      </xdr:sp>
      <xdr:cxnSp macro="">
        <xdr:nvCxnSpPr>
          <xdr:cNvPr id="69" name="Straight Connector 68">
            <a:extLst>
              <a:ext uri="{FF2B5EF4-FFF2-40B4-BE49-F238E27FC236}">
                <a16:creationId xmlns:a16="http://schemas.microsoft.com/office/drawing/2014/main" id="{AE859D07-C1CC-3A17-5C78-ECD1E213DBEE}"/>
              </a:ext>
            </a:extLst>
          </xdr:cNvPr>
          <xdr:cNvCxnSpPr/>
        </xdr:nvCxnSpPr>
        <xdr:spPr>
          <a:xfrm rot="5400000" flipH="1" flipV="1">
            <a:off x="9880176" y="2110803"/>
            <a:ext cx="122463" cy="44223"/>
          </a:xfrm>
          <a:prstGeom prst="line">
            <a:avLst/>
          </a:prstGeom>
          <a:ln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274864</xdr:colOff>
      <xdr:row>13</xdr:row>
      <xdr:rowOff>20165</xdr:rowOff>
    </xdr:from>
    <xdr:to>
      <xdr:col>29</xdr:col>
      <xdr:colOff>91168</xdr:colOff>
      <xdr:row>13</xdr:row>
      <xdr:rowOff>138727</xdr:rowOff>
    </xdr:to>
    <xdr:grpSp>
      <xdr:nvGrpSpPr>
        <xdr:cNvPr id="43" name="Group 74">
          <a:extLst>
            <a:ext uri="{FF2B5EF4-FFF2-40B4-BE49-F238E27FC236}">
              <a16:creationId xmlns:a16="http://schemas.microsoft.com/office/drawing/2014/main" id="{290E6CCE-019C-85C7-09E1-23AF0F7F405F}"/>
            </a:ext>
          </a:extLst>
        </xdr:cNvPr>
        <xdr:cNvGrpSpPr/>
      </xdr:nvGrpSpPr>
      <xdr:grpSpPr>
        <a:xfrm>
          <a:off x="10657114" y="2042396"/>
          <a:ext cx="197304" cy="118562"/>
          <a:chOff x="9837964" y="2071684"/>
          <a:chExt cx="197304" cy="122467"/>
        </a:xfrm>
      </xdr:grpSpPr>
      <xdr:sp macro="" textlink="">
        <xdr:nvSpPr>
          <xdr:cNvPr id="66" name="TextBox 65">
            <a:extLst>
              <a:ext uri="{FF2B5EF4-FFF2-40B4-BE49-F238E27FC236}">
                <a16:creationId xmlns:a16="http://schemas.microsoft.com/office/drawing/2014/main" id="{DC2B4ABE-5595-7145-6CF7-6008CB8B1602}"/>
              </a:ext>
            </a:extLst>
          </xdr:cNvPr>
          <xdr:cNvSpPr txBox="1"/>
        </xdr:nvSpPr>
        <xdr:spPr>
          <a:xfrm>
            <a:off x="9837964" y="2081892"/>
            <a:ext cx="197304" cy="112259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ctr"/>
          <a:lstStyle/>
          <a:p>
            <a:pPr algn="ctr"/>
            <a:r>
              <a:rPr lang="en-US" sz="1100"/>
              <a:t>s</a:t>
            </a:r>
          </a:p>
        </xdr:txBody>
      </xdr:sp>
      <xdr:cxnSp macro="">
        <xdr:nvCxnSpPr>
          <xdr:cNvPr id="67" name="Straight Connector 66">
            <a:extLst>
              <a:ext uri="{FF2B5EF4-FFF2-40B4-BE49-F238E27FC236}">
                <a16:creationId xmlns:a16="http://schemas.microsoft.com/office/drawing/2014/main" id="{9E6EA729-E2E7-4111-D3AF-19EB9BE8A951}"/>
              </a:ext>
            </a:extLst>
          </xdr:cNvPr>
          <xdr:cNvCxnSpPr/>
        </xdr:nvCxnSpPr>
        <xdr:spPr>
          <a:xfrm rot="5400000" flipH="1" flipV="1">
            <a:off x="9884506" y="2110804"/>
            <a:ext cx="122463" cy="44223"/>
          </a:xfrm>
          <a:prstGeom prst="line">
            <a:avLst/>
          </a:prstGeom>
          <a:ln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199764</xdr:colOff>
      <xdr:row>14</xdr:row>
      <xdr:rowOff>34837</xdr:rowOff>
    </xdr:from>
    <xdr:to>
      <xdr:col>27</xdr:col>
      <xdr:colOff>134817</xdr:colOff>
      <xdr:row>14</xdr:row>
      <xdr:rowOff>117368</xdr:rowOff>
    </xdr:to>
    <xdr:grpSp>
      <xdr:nvGrpSpPr>
        <xdr:cNvPr id="44" name="Group 89">
          <a:extLst>
            <a:ext uri="{FF2B5EF4-FFF2-40B4-BE49-F238E27FC236}">
              <a16:creationId xmlns:a16="http://schemas.microsoft.com/office/drawing/2014/main" id="{2CA4E38A-5A18-B459-01EB-EC4C2CB17332}"/>
            </a:ext>
          </a:extLst>
        </xdr:cNvPr>
        <xdr:cNvGrpSpPr/>
      </xdr:nvGrpSpPr>
      <xdr:grpSpPr>
        <a:xfrm>
          <a:off x="9820014" y="2210933"/>
          <a:ext cx="316053" cy="82531"/>
          <a:chOff x="9821479" y="2199918"/>
          <a:chExt cx="316053" cy="85250"/>
        </a:xfrm>
      </xdr:grpSpPr>
      <xdr:cxnSp macro="">
        <xdr:nvCxnSpPr>
          <xdr:cNvPr id="62" name="Straight Connector 61">
            <a:extLst>
              <a:ext uri="{FF2B5EF4-FFF2-40B4-BE49-F238E27FC236}">
                <a16:creationId xmlns:a16="http://schemas.microsoft.com/office/drawing/2014/main" id="{F290FF10-F487-C6C6-94B2-A8ACDDF3D72C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3" name="Straight Connector 79">
            <a:extLst>
              <a:ext uri="{FF2B5EF4-FFF2-40B4-BE49-F238E27FC236}">
                <a16:creationId xmlns:a16="http://schemas.microsoft.com/office/drawing/2014/main" id="{157DC1E8-DB2F-C336-3D9E-AE431E73B8B1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4" name="Straight Connector 80">
            <a:extLst>
              <a:ext uri="{FF2B5EF4-FFF2-40B4-BE49-F238E27FC236}">
                <a16:creationId xmlns:a16="http://schemas.microsoft.com/office/drawing/2014/main" id="{7FA3120A-31ED-7ED0-48D2-6BFCDD01C957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5" name="Straight Connector 88">
            <a:extLst>
              <a:ext uri="{FF2B5EF4-FFF2-40B4-BE49-F238E27FC236}">
                <a16:creationId xmlns:a16="http://schemas.microsoft.com/office/drawing/2014/main" id="{2DBAEDF4-7D7F-BB39-F552-F89618EB8D2F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28</xdr:col>
      <xdr:colOff>208556</xdr:colOff>
      <xdr:row>14</xdr:row>
      <xdr:rowOff>34837</xdr:rowOff>
    </xdr:from>
    <xdr:to>
      <xdr:col>29</xdr:col>
      <xdr:colOff>143609</xdr:colOff>
      <xdr:row>14</xdr:row>
      <xdr:rowOff>117368</xdr:rowOff>
    </xdr:to>
    <xdr:grpSp>
      <xdr:nvGrpSpPr>
        <xdr:cNvPr id="45" name="Group 90">
          <a:extLst>
            <a:ext uri="{FF2B5EF4-FFF2-40B4-BE49-F238E27FC236}">
              <a16:creationId xmlns:a16="http://schemas.microsoft.com/office/drawing/2014/main" id="{AF37AE4C-BB81-809A-B414-AF7F7E96A967}"/>
            </a:ext>
          </a:extLst>
        </xdr:cNvPr>
        <xdr:cNvGrpSpPr/>
      </xdr:nvGrpSpPr>
      <xdr:grpSpPr>
        <a:xfrm>
          <a:off x="10590806" y="2210933"/>
          <a:ext cx="316053" cy="82531"/>
          <a:chOff x="9821479" y="2199918"/>
          <a:chExt cx="316053" cy="85250"/>
        </a:xfrm>
      </xdr:grpSpPr>
      <xdr:cxnSp macro="">
        <xdr:nvCxnSpPr>
          <xdr:cNvPr id="58" name="Straight Connector 57">
            <a:extLst>
              <a:ext uri="{FF2B5EF4-FFF2-40B4-BE49-F238E27FC236}">
                <a16:creationId xmlns:a16="http://schemas.microsoft.com/office/drawing/2014/main" id="{B72011D1-048A-1CDC-AB6D-C4E1E98BD5DD}"/>
              </a:ext>
            </a:extLst>
          </xdr:cNvPr>
          <xdr:cNvCxnSpPr/>
        </xdr:nvCxnSpPr>
        <xdr:spPr>
          <a:xfrm rot="16200000" flipH="1">
            <a:off x="9916213" y="2242208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872EA16C-9BBE-07EB-4DAB-8781E9F0BC7F}"/>
              </a:ext>
            </a:extLst>
          </xdr:cNvPr>
          <xdr:cNvCxnSpPr/>
        </xdr:nvCxnSpPr>
        <xdr:spPr>
          <a:xfrm rot="16200000" flipH="1">
            <a:off x="9958123" y="2242209"/>
            <a:ext cx="85249" cy="670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0" name="Straight Connector 59">
            <a:extLst>
              <a:ext uri="{FF2B5EF4-FFF2-40B4-BE49-F238E27FC236}">
                <a16:creationId xmlns:a16="http://schemas.microsoft.com/office/drawing/2014/main" id="{4D99AF7D-6E78-9AB5-E8E2-4492F67989D3}"/>
              </a:ext>
            </a:extLst>
          </xdr:cNvPr>
          <xdr:cNvCxnSpPr/>
        </xdr:nvCxnSpPr>
        <xdr:spPr>
          <a:xfrm flipV="1">
            <a:off x="9821479" y="2244969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1" name="Straight Connector 60">
            <a:extLst>
              <a:ext uri="{FF2B5EF4-FFF2-40B4-BE49-F238E27FC236}">
                <a16:creationId xmlns:a16="http://schemas.microsoft.com/office/drawing/2014/main" id="{09CAEAF3-12EE-A4AF-1AC5-C1DFA6B99136}"/>
              </a:ext>
            </a:extLst>
          </xdr:cNvPr>
          <xdr:cNvCxnSpPr/>
        </xdr:nvCxnSpPr>
        <xdr:spPr>
          <a:xfrm flipV="1">
            <a:off x="10003187" y="2247900"/>
            <a:ext cx="134345" cy="54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26</xdr:col>
      <xdr:colOff>105277</xdr:colOff>
      <xdr:row>15</xdr:row>
      <xdr:rowOff>75417</xdr:rowOff>
    </xdr:from>
    <xdr:to>
      <xdr:col>27</xdr:col>
      <xdr:colOff>292548</xdr:colOff>
      <xdr:row>15</xdr:row>
      <xdr:rowOff>75418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A850DA87-F712-79A5-9A09-CE42D67CFA8F}"/>
            </a:ext>
          </a:extLst>
        </xdr:cNvPr>
        <xdr:cNvCxnSpPr/>
      </xdr:nvCxnSpPr>
      <xdr:spPr>
        <a:xfrm>
          <a:off x="9725527" y="2361417"/>
          <a:ext cx="568271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105923</xdr:colOff>
      <xdr:row>15</xdr:row>
      <xdr:rowOff>79167</xdr:rowOff>
    </xdr:from>
    <xdr:to>
      <xdr:col>29</xdr:col>
      <xdr:colOff>293194</xdr:colOff>
      <xdr:row>15</xdr:row>
      <xdr:rowOff>79168</xdr:rowOff>
    </xdr:to>
    <xdr:cxnSp macro="">
      <xdr:nvCxnSpPr>
        <xdr:cNvPr id="47" name="Straight Connector 46">
          <a:extLst>
            <a:ext uri="{FF2B5EF4-FFF2-40B4-BE49-F238E27FC236}">
              <a16:creationId xmlns:a16="http://schemas.microsoft.com/office/drawing/2014/main" id="{ECCE988E-9DC1-A600-0AD1-CE69A9AA6A9F}"/>
            </a:ext>
          </a:extLst>
        </xdr:cNvPr>
        <xdr:cNvCxnSpPr/>
      </xdr:nvCxnSpPr>
      <xdr:spPr>
        <a:xfrm>
          <a:off x="10488173" y="2365167"/>
          <a:ext cx="568271" cy="1"/>
        </a:xfrm>
        <a:prstGeom prst="line">
          <a:avLst/>
        </a:prstGeom>
        <a:ln w="12700">
          <a:solidFill>
            <a:srgbClr val="0070C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278424</xdr:colOff>
      <xdr:row>16</xdr:row>
      <xdr:rowOff>38891</xdr:rowOff>
    </xdr:from>
    <xdr:to>
      <xdr:col>27</xdr:col>
      <xdr:colOff>87923</xdr:colOff>
      <xdr:row>16</xdr:row>
      <xdr:rowOff>124559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A081C9A5-FB14-585A-DF2E-89224BFAF864}"/>
            </a:ext>
          </a:extLst>
        </xdr:cNvPr>
        <xdr:cNvCxnSpPr/>
      </xdr:nvCxnSpPr>
      <xdr:spPr>
        <a:xfrm flipV="1">
          <a:off x="9898674" y="2475286"/>
          <a:ext cx="190499" cy="85668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240324</xdr:colOff>
      <xdr:row>16</xdr:row>
      <xdr:rowOff>37463</xdr:rowOff>
    </xdr:from>
    <xdr:to>
      <xdr:col>29</xdr:col>
      <xdr:colOff>49823</xdr:colOff>
      <xdr:row>16</xdr:row>
      <xdr:rowOff>123131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F280ED25-86EE-7A4D-F542-B5582D9C2A1E}"/>
            </a:ext>
          </a:extLst>
        </xdr:cNvPr>
        <xdr:cNvCxnSpPr/>
      </xdr:nvCxnSpPr>
      <xdr:spPr>
        <a:xfrm flipV="1">
          <a:off x="10622574" y="2473858"/>
          <a:ext cx="190499" cy="85668"/>
        </a:xfrm>
        <a:prstGeom prst="straightConnector1">
          <a:avLst/>
        </a:prstGeom>
        <a:ln w="12700">
          <a:solidFill>
            <a:schemeClr val="tx1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313279</xdr:colOff>
      <xdr:row>12</xdr:row>
      <xdr:rowOff>46863</xdr:rowOff>
    </xdr:from>
    <xdr:to>
      <xdr:col>27</xdr:col>
      <xdr:colOff>53228</xdr:colOff>
      <xdr:row>12</xdr:row>
      <xdr:rowOff>107891</xdr:rowOff>
    </xdr:to>
    <xdr:grpSp>
      <xdr:nvGrpSpPr>
        <xdr:cNvPr id="50" name="Group 155">
          <a:extLst>
            <a:ext uri="{FF2B5EF4-FFF2-40B4-BE49-F238E27FC236}">
              <a16:creationId xmlns:a16="http://schemas.microsoft.com/office/drawing/2014/main" id="{3B35BAE6-75BA-238B-258A-0641DCB574A4}"/>
            </a:ext>
          </a:extLst>
        </xdr:cNvPr>
        <xdr:cNvGrpSpPr/>
      </xdr:nvGrpSpPr>
      <xdr:grpSpPr>
        <a:xfrm>
          <a:off x="9933529" y="1907901"/>
          <a:ext cx="120949" cy="61028"/>
          <a:chOff x="9933529" y="1884698"/>
          <a:chExt cx="120949" cy="61119"/>
        </a:xfrm>
      </xdr:grpSpPr>
      <xdr:sp macro="" textlink="">
        <xdr:nvSpPr>
          <xdr:cNvPr id="55" name="Isosceles Triangle 54">
            <a:extLst>
              <a:ext uri="{FF2B5EF4-FFF2-40B4-BE49-F238E27FC236}">
                <a16:creationId xmlns:a16="http://schemas.microsoft.com/office/drawing/2014/main" id="{15D6BBFA-7965-245D-F039-18436313FE72}"/>
              </a:ext>
            </a:extLst>
          </xdr:cNvPr>
          <xdr:cNvSpPr/>
        </xdr:nvSpPr>
        <xdr:spPr>
          <a:xfrm>
            <a:off x="9982835" y="1887211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6" name="Isosceles Triangle 55">
            <a:extLst>
              <a:ext uri="{FF2B5EF4-FFF2-40B4-BE49-F238E27FC236}">
                <a16:creationId xmlns:a16="http://schemas.microsoft.com/office/drawing/2014/main" id="{34F69929-FA03-223D-C3BE-4FDCC788FB59}"/>
              </a:ext>
            </a:extLst>
          </xdr:cNvPr>
          <xdr:cNvSpPr/>
        </xdr:nvSpPr>
        <xdr:spPr>
          <a:xfrm>
            <a:off x="9933529" y="1891134"/>
            <a:ext cx="71643" cy="457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7" name="Isosceles Triangle 56">
            <a:extLst>
              <a:ext uri="{FF2B5EF4-FFF2-40B4-BE49-F238E27FC236}">
                <a16:creationId xmlns:a16="http://schemas.microsoft.com/office/drawing/2014/main" id="{228FAF95-D42E-03D8-A793-D0F6A0F80D5C}"/>
              </a:ext>
            </a:extLst>
          </xdr:cNvPr>
          <xdr:cNvSpPr/>
        </xdr:nvSpPr>
        <xdr:spPr>
          <a:xfrm>
            <a:off x="9953699" y="1884698"/>
            <a:ext cx="77932" cy="61119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28</xdr:col>
      <xdr:colOff>308162</xdr:colOff>
      <xdr:row>12</xdr:row>
      <xdr:rowOff>47554</xdr:rowOff>
    </xdr:from>
    <xdr:to>
      <xdr:col>29</xdr:col>
      <xdr:colOff>48111</xdr:colOff>
      <xdr:row>12</xdr:row>
      <xdr:rowOff>108582</xdr:rowOff>
    </xdr:to>
    <xdr:grpSp>
      <xdr:nvGrpSpPr>
        <xdr:cNvPr id="51" name="Group 134">
          <a:extLst>
            <a:ext uri="{FF2B5EF4-FFF2-40B4-BE49-F238E27FC236}">
              <a16:creationId xmlns:a16="http://schemas.microsoft.com/office/drawing/2014/main" id="{84EA3657-2121-DE82-49E3-37496943EE80}"/>
            </a:ext>
          </a:extLst>
        </xdr:cNvPr>
        <xdr:cNvGrpSpPr/>
      </xdr:nvGrpSpPr>
      <xdr:grpSpPr>
        <a:xfrm>
          <a:off x="10690412" y="1908592"/>
          <a:ext cx="120949" cy="61028"/>
          <a:chOff x="10690412" y="1882091"/>
          <a:chExt cx="120949" cy="61416"/>
        </a:xfrm>
      </xdr:grpSpPr>
      <xdr:sp macro="" textlink="">
        <xdr:nvSpPr>
          <xdr:cNvPr id="52" name="Isosceles Triangle 51">
            <a:extLst>
              <a:ext uri="{FF2B5EF4-FFF2-40B4-BE49-F238E27FC236}">
                <a16:creationId xmlns:a16="http://schemas.microsoft.com/office/drawing/2014/main" id="{9D32131A-06C0-A266-48D7-F73F5EC4077A}"/>
              </a:ext>
            </a:extLst>
          </xdr:cNvPr>
          <xdr:cNvSpPr/>
        </xdr:nvSpPr>
        <xdr:spPr>
          <a:xfrm>
            <a:off x="10739718" y="1884616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3" name="Isosceles Triangle 52">
            <a:extLst>
              <a:ext uri="{FF2B5EF4-FFF2-40B4-BE49-F238E27FC236}">
                <a16:creationId xmlns:a16="http://schemas.microsoft.com/office/drawing/2014/main" id="{3DC70035-E96E-5010-B921-638023D1F1A5}"/>
              </a:ext>
            </a:extLst>
          </xdr:cNvPr>
          <xdr:cNvSpPr/>
        </xdr:nvSpPr>
        <xdr:spPr>
          <a:xfrm>
            <a:off x="10690412" y="1888558"/>
            <a:ext cx="71643" cy="45941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54" name="Isosceles Triangle 53">
            <a:extLst>
              <a:ext uri="{FF2B5EF4-FFF2-40B4-BE49-F238E27FC236}">
                <a16:creationId xmlns:a16="http://schemas.microsoft.com/office/drawing/2014/main" id="{4973EA89-6D47-4E30-563A-048056C7D31A}"/>
              </a:ext>
            </a:extLst>
          </xdr:cNvPr>
          <xdr:cNvSpPr/>
        </xdr:nvSpPr>
        <xdr:spPr>
          <a:xfrm>
            <a:off x="10710582" y="1882091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</xdr:grpSp>
    <xdr:clientData/>
  </xdr:twoCellAnchor>
  <xdr:twoCellAnchor>
    <xdr:from>
      <xdr:col>1</xdr:col>
      <xdr:colOff>115957</xdr:colOff>
      <xdr:row>13</xdr:row>
      <xdr:rowOff>115957</xdr:rowOff>
    </xdr:from>
    <xdr:to>
      <xdr:col>21</xdr:col>
      <xdr:colOff>314739</xdr:colOff>
      <xdr:row>13</xdr:row>
      <xdr:rowOff>124239</xdr:rowOff>
    </xdr:to>
    <xdr:cxnSp macro="">
      <xdr:nvCxnSpPr>
        <xdr:cNvPr id="170" name="Straight Connector 169">
          <a:extLst>
            <a:ext uri="{FF2B5EF4-FFF2-40B4-BE49-F238E27FC236}">
              <a16:creationId xmlns:a16="http://schemas.microsoft.com/office/drawing/2014/main" id="{30D49365-ABDB-4A4F-9956-02418A2FF0AA}"/>
            </a:ext>
          </a:extLst>
        </xdr:cNvPr>
        <xdr:cNvCxnSpPr/>
      </xdr:nvCxnSpPr>
      <xdr:spPr>
        <a:xfrm flipV="1">
          <a:off x="215348" y="2103783"/>
          <a:ext cx="7818782" cy="8282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126107</xdr:colOff>
      <xdr:row>23</xdr:row>
      <xdr:rowOff>99391</xdr:rowOff>
    </xdr:from>
    <xdr:to>
      <xdr:col>14</xdr:col>
      <xdr:colOff>289892</xdr:colOff>
      <xdr:row>24</xdr:row>
      <xdr:rowOff>124238</xdr:rowOff>
    </xdr:to>
    <xdr:sp macro="" textlink="">
      <xdr:nvSpPr>
        <xdr:cNvPr id="189" name="Rectangle 188">
          <a:extLst>
            <a:ext uri="{FF2B5EF4-FFF2-40B4-BE49-F238E27FC236}">
              <a16:creationId xmlns:a16="http://schemas.microsoft.com/office/drawing/2014/main" id="{8FC5E180-A0A6-E89B-801D-791157A0DF73}"/>
            </a:ext>
          </a:extLst>
        </xdr:cNvPr>
        <xdr:cNvSpPr/>
      </xdr:nvSpPr>
      <xdr:spPr>
        <a:xfrm>
          <a:off x="5178498" y="3578087"/>
          <a:ext cx="163785" cy="173934"/>
        </a:xfrm>
        <a:prstGeom prst="rect">
          <a:avLst/>
        </a:prstGeom>
        <a:solidFill>
          <a:srgbClr val="C00000"/>
        </a:solidFill>
        <a:ln w="31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D" sz="70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14</xdr:col>
      <xdr:colOff>75369</xdr:colOff>
      <xdr:row>13</xdr:row>
      <xdr:rowOff>39297</xdr:rowOff>
    </xdr:from>
    <xdr:to>
      <xdr:col>14</xdr:col>
      <xdr:colOff>226131</xdr:colOff>
      <xdr:row>14</xdr:row>
      <xdr:rowOff>49762</xdr:rowOff>
    </xdr:to>
    <xdr:grpSp>
      <xdr:nvGrpSpPr>
        <xdr:cNvPr id="82" name="Group 81">
          <a:extLst>
            <a:ext uri="{FF2B5EF4-FFF2-40B4-BE49-F238E27FC236}">
              <a16:creationId xmlns:a16="http://schemas.microsoft.com/office/drawing/2014/main" id="{7FC3722B-CB05-44CF-A98B-46205C75AD47}"/>
            </a:ext>
          </a:extLst>
        </xdr:cNvPr>
        <xdr:cNvGrpSpPr/>
      </xdr:nvGrpSpPr>
      <xdr:grpSpPr>
        <a:xfrm>
          <a:off x="5123619" y="2061528"/>
          <a:ext cx="150762" cy="16433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83" name="Oval 82">
            <a:extLst>
              <a:ext uri="{FF2B5EF4-FFF2-40B4-BE49-F238E27FC236}">
                <a16:creationId xmlns:a16="http://schemas.microsoft.com/office/drawing/2014/main" id="{80358E14-5D67-50E9-D220-CA853E94C181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84" name="Straight Connector 83">
            <a:extLst>
              <a:ext uri="{FF2B5EF4-FFF2-40B4-BE49-F238E27FC236}">
                <a16:creationId xmlns:a16="http://schemas.microsoft.com/office/drawing/2014/main" id="{C6DB6B93-0145-B30B-3DEF-0DFEDA75FFA7}"/>
              </a:ext>
            </a:extLst>
          </xdr:cNvPr>
          <xdr:cNvCxnSpPr>
            <a:stCxn id="83" idx="1"/>
            <a:endCxn id="8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5" name="Straight Connector 84">
            <a:extLst>
              <a:ext uri="{FF2B5EF4-FFF2-40B4-BE49-F238E27FC236}">
                <a16:creationId xmlns:a16="http://schemas.microsoft.com/office/drawing/2014/main" id="{25039C11-15FB-1C16-9D9C-B41721963D58}"/>
              </a:ext>
            </a:extLst>
          </xdr:cNvPr>
          <xdr:cNvCxnSpPr>
            <a:stCxn id="83" idx="3"/>
            <a:endCxn id="8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149086</xdr:colOff>
      <xdr:row>24</xdr:row>
      <xdr:rowOff>2798</xdr:rowOff>
    </xdr:from>
    <xdr:to>
      <xdr:col>13</xdr:col>
      <xdr:colOff>329337</xdr:colOff>
      <xdr:row>24</xdr:row>
      <xdr:rowOff>99391</xdr:rowOff>
    </xdr:to>
    <xdr:cxnSp macro="">
      <xdr:nvCxnSpPr>
        <xdr:cNvPr id="105" name="Straight Arrow Connector 104">
          <a:extLst>
            <a:ext uri="{FF2B5EF4-FFF2-40B4-BE49-F238E27FC236}">
              <a16:creationId xmlns:a16="http://schemas.microsoft.com/office/drawing/2014/main" id="{7D72565B-1382-4777-AF0A-CC465254508F}"/>
            </a:ext>
          </a:extLst>
        </xdr:cNvPr>
        <xdr:cNvCxnSpPr>
          <a:stCxn id="108" idx="3"/>
        </xdr:cNvCxnSpPr>
      </xdr:nvCxnSpPr>
      <xdr:spPr>
        <a:xfrm flipH="1">
          <a:off x="4820477" y="3630581"/>
          <a:ext cx="180251" cy="96593"/>
        </a:xfrm>
        <a:prstGeom prst="straightConnector1">
          <a:avLst/>
        </a:prstGeom>
        <a:ln w="127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13</xdr:col>
      <xdr:colOff>343677</xdr:colOff>
      <xdr:row>24</xdr:row>
      <xdr:rowOff>142768</xdr:rowOff>
    </xdr:from>
    <xdr:ext cx="445058" cy="186269"/>
    <xdr:sp macro="" textlink="">
      <xdr:nvSpPr>
        <xdr:cNvPr id="109" name="TextBox 108">
          <a:extLst>
            <a:ext uri="{FF2B5EF4-FFF2-40B4-BE49-F238E27FC236}">
              <a16:creationId xmlns:a16="http://schemas.microsoft.com/office/drawing/2014/main" id="{8655BECA-2FBE-79F5-CA11-43B4ADE11E1B}"/>
            </a:ext>
          </a:extLst>
        </xdr:cNvPr>
        <xdr:cNvSpPr txBox="1"/>
      </xdr:nvSpPr>
      <xdr:spPr>
        <a:xfrm>
          <a:off x="5015068" y="3770551"/>
          <a:ext cx="445058" cy="18626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600">
              <a:solidFill>
                <a:srgbClr val="FF0000"/>
              </a:solidFill>
            </a:rPr>
            <a:t>KUBIKEL</a:t>
          </a:r>
        </a:p>
      </xdr:txBody>
    </xdr:sp>
    <xdr:clientData/>
  </xdr:oneCellAnchor>
  <xdr:twoCellAnchor>
    <xdr:from>
      <xdr:col>15</xdr:col>
      <xdr:colOff>101992</xdr:colOff>
      <xdr:row>17</xdr:row>
      <xdr:rowOff>22651</xdr:rowOff>
    </xdr:from>
    <xdr:to>
      <xdr:col>18</xdr:col>
      <xdr:colOff>178448</xdr:colOff>
      <xdr:row>21</xdr:row>
      <xdr:rowOff>142925</xdr:rowOff>
    </xdr:to>
    <xdr:sp macro="" textlink="">
      <xdr:nvSpPr>
        <xdr:cNvPr id="110" name="TextBox 109">
          <a:extLst>
            <a:ext uri="{FF2B5EF4-FFF2-40B4-BE49-F238E27FC236}">
              <a16:creationId xmlns:a16="http://schemas.microsoft.com/office/drawing/2014/main" id="{5B3B45AF-284E-443E-9EF4-2AB16A96DEC4}"/>
            </a:ext>
          </a:extLst>
        </xdr:cNvPr>
        <xdr:cNvSpPr txBox="1"/>
      </xdr:nvSpPr>
      <xdr:spPr>
        <a:xfrm>
          <a:off x="5535383" y="2606825"/>
          <a:ext cx="1219456" cy="716622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KUBIKEL</a:t>
          </a:r>
          <a:endParaRPr lang="id-ID" sz="800" b="1" u="sng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</a:t>
          </a:r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APP TM dan PS</a:t>
          </a:r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KUBIKEL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GROUNDING</a:t>
          </a:r>
        </a:p>
        <a:p>
          <a:pPr algn="l"/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endParaRPr lang="en-US" sz="800" b="0" u="none" baseline="0">
            <a:solidFill>
              <a:srgbClr val="FF0000"/>
            </a:solidFill>
            <a:latin typeface="+mn-lt"/>
          </a:endParaRPr>
        </a:p>
        <a:p>
          <a:pPr algn="l"/>
          <a:endParaRPr lang="id-ID" sz="800" b="0" u="none" baseline="0">
            <a:solidFill>
              <a:srgbClr val="FF0000"/>
            </a:solidFill>
            <a:latin typeface="+mn-lt"/>
          </a:endParaRPr>
        </a:p>
      </xdr:txBody>
    </xdr:sp>
    <xdr:clientData/>
  </xdr:twoCellAnchor>
  <xdr:twoCellAnchor>
    <xdr:from>
      <xdr:col>14</xdr:col>
      <xdr:colOff>12343</xdr:colOff>
      <xdr:row>14</xdr:row>
      <xdr:rowOff>49762</xdr:rowOff>
    </xdr:from>
    <xdr:to>
      <xdr:col>14</xdr:col>
      <xdr:colOff>150750</xdr:colOff>
      <xdr:row>23</xdr:row>
      <xdr:rowOff>61691</xdr:rowOff>
    </xdr:to>
    <xdr:cxnSp macro="">
      <xdr:nvCxnSpPr>
        <xdr:cNvPr id="99" name="Straight Connector 98">
          <a:extLst>
            <a:ext uri="{FF2B5EF4-FFF2-40B4-BE49-F238E27FC236}">
              <a16:creationId xmlns:a16="http://schemas.microsoft.com/office/drawing/2014/main" id="{6A7DA4B5-1217-45CD-9645-2D5CED9D40EF}"/>
            </a:ext>
          </a:extLst>
        </xdr:cNvPr>
        <xdr:cNvCxnSpPr>
          <a:stCxn id="108" idx="1"/>
          <a:endCxn id="83" idx="4"/>
        </xdr:cNvCxnSpPr>
      </xdr:nvCxnSpPr>
      <xdr:spPr>
        <a:xfrm flipV="1">
          <a:off x="5064734" y="2186675"/>
          <a:ext cx="138407" cy="1353712"/>
        </a:xfrm>
        <a:prstGeom prst="line">
          <a:avLst/>
        </a:prstGeom>
        <a:ln w="127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329428</xdr:colOff>
      <xdr:row>23</xdr:row>
      <xdr:rowOff>59431</xdr:rowOff>
    </xdr:from>
    <xdr:to>
      <xdr:col>14</xdr:col>
      <xdr:colOff>99190</xdr:colOff>
      <xdr:row>24</xdr:row>
      <xdr:rowOff>66753</xdr:rowOff>
    </xdr:to>
    <xdr:grpSp>
      <xdr:nvGrpSpPr>
        <xdr:cNvPr id="107" name="Group 106">
          <a:extLst>
            <a:ext uri="{FF2B5EF4-FFF2-40B4-BE49-F238E27FC236}">
              <a16:creationId xmlns:a16="http://schemas.microsoft.com/office/drawing/2014/main" id="{586E03AB-2C93-420B-A4F0-FB56ACC07F46}"/>
            </a:ext>
          </a:extLst>
        </xdr:cNvPr>
        <xdr:cNvGrpSpPr/>
      </xdr:nvGrpSpPr>
      <xdr:grpSpPr>
        <a:xfrm rot="2121658">
          <a:off x="4996678" y="3620316"/>
          <a:ext cx="150762" cy="16118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8" name="Oval 107">
            <a:extLst>
              <a:ext uri="{FF2B5EF4-FFF2-40B4-BE49-F238E27FC236}">
                <a16:creationId xmlns:a16="http://schemas.microsoft.com/office/drawing/2014/main" id="{4C17BE49-0248-E313-FF28-6849473D601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B1138427-388E-2037-39E6-AB84E2BA1B46}"/>
              </a:ext>
            </a:extLst>
          </xdr:cNvPr>
          <xdr:cNvCxnSpPr>
            <a:stCxn id="108" idx="1"/>
            <a:endCxn id="10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10C559D8-09F5-D589-E5DF-93D498103AAF}"/>
              </a:ext>
            </a:extLst>
          </xdr:cNvPr>
          <xdr:cNvCxnSpPr>
            <a:stCxn id="108" idx="3"/>
            <a:endCxn id="10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oneCellAnchor>
    <xdr:from>
      <xdr:col>13</xdr:col>
      <xdr:colOff>219005</xdr:colOff>
      <xdr:row>17</xdr:row>
      <xdr:rowOff>40713</xdr:rowOff>
    </xdr:from>
    <xdr:ext cx="233205" cy="550664"/>
    <xdr:sp macro="" textlink="">
      <xdr:nvSpPr>
        <xdr:cNvPr id="117" name="TextBox 116">
          <a:extLst>
            <a:ext uri="{FF2B5EF4-FFF2-40B4-BE49-F238E27FC236}">
              <a16:creationId xmlns:a16="http://schemas.microsoft.com/office/drawing/2014/main" id="{43317022-030F-4442-9A11-CCAE2D102729}"/>
            </a:ext>
          </a:extLst>
        </xdr:cNvPr>
        <xdr:cNvSpPr txBox="1"/>
      </xdr:nvSpPr>
      <xdr:spPr>
        <a:xfrm rot="16750154">
          <a:off x="4731667" y="2783616"/>
          <a:ext cx="550664" cy="23320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ID" sz="900" b="1">
              <a:solidFill>
                <a:srgbClr val="FF0000"/>
              </a:solidFill>
            </a:rPr>
            <a:t>30 MTR</a:t>
          </a:r>
        </a:p>
      </xdr:txBody>
    </xdr:sp>
    <xdr:clientData/>
  </xdr:oneCellAnchor>
  <xdr:twoCellAnchor>
    <xdr:from>
      <xdr:col>10</xdr:col>
      <xdr:colOff>135974</xdr:colOff>
      <xdr:row>4</xdr:row>
      <xdr:rowOff>63935</xdr:rowOff>
    </xdr:from>
    <xdr:to>
      <xdr:col>13</xdr:col>
      <xdr:colOff>320129</xdr:colOff>
      <xdr:row>13</xdr:row>
      <xdr:rowOff>7326</xdr:rowOff>
    </xdr:to>
    <xdr:sp macro="" textlink="">
      <xdr:nvSpPr>
        <xdr:cNvPr id="121" name="TextBox 120">
          <a:extLst>
            <a:ext uri="{FF2B5EF4-FFF2-40B4-BE49-F238E27FC236}">
              <a16:creationId xmlns:a16="http://schemas.microsoft.com/office/drawing/2014/main" id="{C35CB5B4-4654-4327-A580-5FD5BCF6EA02}"/>
            </a:ext>
          </a:extLst>
        </xdr:cNvPr>
        <xdr:cNvSpPr txBox="1"/>
      </xdr:nvSpPr>
      <xdr:spPr>
        <a:xfrm>
          <a:off x="3660224" y="694050"/>
          <a:ext cx="1327155" cy="1335507"/>
        </a:xfrm>
        <a:prstGeom prst="rect">
          <a:avLst/>
        </a:prstGeom>
        <a:solidFill>
          <a:schemeClr val="bg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ysClr val="windowText" lastClr="000000"/>
              </a:solidFill>
              <a:latin typeface="+mn-lt"/>
            </a:rPr>
            <a:t>DC MGN06-308</a:t>
          </a:r>
          <a:endParaRPr lang="en-US" sz="800" b="0" u="none" strike="noStrike" baseline="0">
            <a:solidFill>
              <a:sysClr val="windowText" lastClr="000000"/>
            </a:solidFill>
            <a:latin typeface="+mn-lt"/>
          </a:endParaRPr>
        </a:p>
        <a:p>
          <a:pPr algn="l"/>
          <a:endParaRPr lang="en-US" sz="800" b="0" u="none" strike="noStrik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id-ID" sz="800" b="0" u="none" strike="noStrike" baseline="0">
              <a:solidFill>
                <a:sysClr val="windowText" lastClr="000000"/>
              </a:solidFill>
              <a:latin typeface="+mn-lt"/>
            </a:rPr>
            <a:t>1 C1</a:t>
          </a:r>
          <a:r>
            <a:rPr lang="en-US" sz="800" b="0" u="none" strike="noStrike" baseline="0">
              <a:solidFill>
                <a:sysClr val="windowText" lastClr="000000"/>
              </a:solidFill>
              <a:latin typeface="+mn-lt"/>
            </a:rPr>
            <a:t>4</a:t>
          </a:r>
          <a:r>
            <a:rPr lang="id-ID" sz="800" b="0" u="none" strike="noStrike" baseline="0">
              <a:solidFill>
                <a:sysClr val="windowText" lastClr="000000"/>
              </a:solidFill>
              <a:latin typeface="+mn-lt"/>
            </a:rPr>
            <a:t>-</a:t>
          </a:r>
          <a:r>
            <a:rPr lang="en-US" sz="800" b="0" u="none" strike="noStrike" baseline="0">
              <a:solidFill>
                <a:sysClr val="windowText" lastClr="000000"/>
              </a:solidFill>
              <a:latin typeface="+mn-lt"/>
            </a:rPr>
            <a:t>35</a:t>
          </a:r>
          <a:r>
            <a:rPr lang="id-ID" sz="800" b="0" u="none" strike="noStrike" baseline="0">
              <a:solidFill>
                <a:sysClr val="windowText" lastClr="000000"/>
              </a:solidFill>
              <a:latin typeface="+mn-lt"/>
            </a:rPr>
            <a:t>0 dAN</a:t>
          </a:r>
          <a:endParaRPr lang="en-US" sz="800" b="0" u="none" strike="noStrike" baseline="0">
            <a:solidFill>
              <a:sysClr val="windowText" lastClr="000000"/>
            </a:solidFill>
            <a:latin typeface="+mn-lt"/>
          </a:endParaRPr>
        </a:p>
        <a:p>
          <a:pPr algn="l"/>
          <a:r>
            <a:rPr lang="en-US" sz="800" b="0" u="none" strike="noStrike" baseline="0">
              <a:solidFill>
                <a:sysClr val="windowText" lastClr="000000"/>
              </a:solidFill>
              <a:latin typeface="+mn-lt"/>
            </a:rPr>
            <a:t>1 DC-C1-1H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CC7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2 CM5-5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CE1-3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F1-3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CM2-12A</a:t>
          </a:r>
        </a:p>
      </xdr:txBody>
    </xdr:sp>
    <xdr:clientData/>
  </xdr:twoCellAnchor>
  <xdr:twoCellAnchor>
    <xdr:from>
      <xdr:col>9</xdr:col>
      <xdr:colOff>223864</xdr:colOff>
      <xdr:row>25</xdr:row>
      <xdr:rowOff>98423</xdr:rowOff>
    </xdr:from>
    <xdr:to>
      <xdr:col>13</xdr:col>
      <xdr:colOff>189931</xdr:colOff>
      <xdr:row>35</xdr:row>
      <xdr:rowOff>132522</xdr:rowOff>
    </xdr:to>
    <xdr:sp macro="" textlink="">
      <xdr:nvSpPr>
        <xdr:cNvPr id="122" name="TextBox 121">
          <a:extLst>
            <a:ext uri="{FF2B5EF4-FFF2-40B4-BE49-F238E27FC236}">
              <a16:creationId xmlns:a16="http://schemas.microsoft.com/office/drawing/2014/main" id="{54A2D810-4478-416E-82A9-C06BA7CB7046}"/>
            </a:ext>
          </a:extLst>
        </xdr:cNvPr>
        <xdr:cNvSpPr txBox="1"/>
      </xdr:nvSpPr>
      <xdr:spPr>
        <a:xfrm>
          <a:off x="3371255" y="3875293"/>
          <a:ext cx="1490067" cy="1624359"/>
        </a:xfrm>
        <a:prstGeom prst="rect">
          <a:avLst/>
        </a:prstGeom>
        <a:solidFill>
          <a:schemeClr val="bg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r>
            <a:rPr lang="en-US" sz="800" b="1" u="sng">
              <a:solidFill>
                <a:srgbClr val="FF0000"/>
              </a:solidFill>
              <a:latin typeface="+mn-lt"/>
            </a:rPr>
            <a:t>MGN06-308/1</a:t>
          </a:r>
        </a:p>
        <a:p>
          <a:pPr algn="l"/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1 C1</a:t>
          </a:r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4</a:t>
          </a:r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-</a:t>
          </a:r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35</a:t>
          </a:r>
          <a:r>
            <a:rPr lang="id-ID" sz="800" b="0" u="none" strike="noStrike" baseline="0">
              <a:solidFill>
                <a:srgbClr val="FF0000"/>
              </a:solidFill>
              <a:latin typeface="+mn-lt"/>
            </a:rPr>
            <a:t>0 dAN</a:t>
          </a:r>
          <a:endParaRPr lang="en-US" sz="800" b="0" u="none" strike="noStrike" baseline="0">
            <a:solidFill>
              <a:srgbClr val="FF0000"/>
            </a:solidFill>
            <a:latin typeface="+mn-lt"/>
          </a:endParaRP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CC7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CE1-3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F1-3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CM2-12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CM2-12A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2 CM2-11M</a:t>
          </a:r>
        </a:p>
        <a:p>
          <a:pPr algn="l"/>
          <a:r>
            <a:rPr lang="en-US" sz="800" b="0" u="none" strike="noStrike" baseline="0">
              <a:solidFill>
                <a:srgbClr val="FF0000"/>
              </a:solidFill>
              <a:latin typeface="+mn-lt"/>
            </a:rPr>
            <a:t>1 Trafo 1 Fasa CSP 50 KVA (G136)</a:t>
          </a:r>
        </a:p>
      </xdr:txBody>
    </xdr:sp>
    <xdr:clientData/>
  </xdr:twoCellAnchor>
  <xdr:twoCellAnchor>
    <xdr:from>
      <xdr:col>4</xdr:col>
      <xdr:colOff>86964</xdr:colOff>
      <xdr:row>13</xdr:row>
      <xdr:rowOff>59176</xdr:rowOff>
    </xdr:from>
    <xdr:to>
      <xdr:col>4</xdr:col>
      <xdr:colOff>237726</xdr:colOff>
      <xdr:row>14</xdr:row>
      <xdr:rowOff>69641</xdr:rowOff>
    </xdr:to>
    <xdr:grpSp>
      <xdr:nvGrpSpPr>
        <xdr:cNvPr id="92" name="Group 91">
          <a:extLst>
            <a:ext uri="{FF2B5EF4-FFF2-40B4-BE49-F238E27FC236}">
              <a16:creationId xmlns:a16="http://schemas.microsoft.com/office/drawing/2014/main" id="{63B06B48-714A-4447-957A-153B69E91BF3}"/>
            </a:ext>
          </a:extLst>
        </xdr:cNvPr>
        <xdr:cNvGrpSpPr/>
      </xdr:nvGrpSpPr>
      <xdr:grpSpPr>
        <a:xfrm>
          <a:off x="1325214" y="2081407"/>
          <a:ext cx="150762" cy="16433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3" name="Oval 92">
            <a:extLst>
              <a:ext uri="{FF2B5EF4-FFF2-40B4-BE49-F238E27FC236}">
                <a16:creationId xmlns:a16="http://schemas.microsoft.com/office/drawing/2014/main" id="{21992411-ECE3-384E-3A45-B7957B7096DE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94" name="Straight Connector 93">
            <a:extLst>
              <a:ext uri="{FF2B5EF4-FFF2-40B4-BE49-F238E27FC236}">
                <a16:creationId xmlns:a16="http://schemas.microsoft.com/office/drawing/2014/main" id="{7139BA36-094D-58B0-1B9F-C5256FBDDEA9}"/>
              </a:ext>
            </a:extLst>
          </xdr:cNvPr>
          <xdr:cNvCxnSpPr>
            <a:stCxn id="93" idx="1"/>
            <a:endCxn id="9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3E82F433-CB8F-72E6-CC02-08CA2F1AB35F}"/>
              </a:ext>
            </a:extLst>
          </xdr:cNvPr>
          <xdr:cNvCxnSpPr>
            <a:stCxn id="93" idx="3"/>
            <a:endCxn id="9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</xdr:col>
      <xdr:colOff>33131</xdr:colOff>
      <xdr:row>14</xdr:row>
      <xdr:rowOff>69641</xdr:rowOff>
    </xdr:from>
    <xdr:to>
      <xdr:col>4</xdr:col>
      <xdr:colOff>162345</xdr:colOff>
      <xdr:row>44</xdr:row>
      <xdr:rowOff>91109</xdr:rowOff>
    </xdr:to>
    <xdr:cxnSp macro="">
      <xdr:nvCxnSpPr>
        <xdr:cNvPr id="125" name="Straight Connector 124">
          <a:extLst>
            <a:ext uri="{FF2B5EF4-FFF2-40B4-BE49-F238E27FC236}">
              <a16:creationId xmlns:a16="http://schemas.microsoft.com/office/drawing/2014/main" id="{A5D4D545-DED4-45AF-A169-1D550CAE90E8}"/>
            </a:ext>
          </a:extLst>
        </xdr:cNvPr>
        <xdr:cNvCxnSpPr>
          <a:endCxn id="93" idx="4"/>
        </xdr:cNvCxnSpPr>
      </xdr:nvCxnSpPr>
      <xdr:spPr>
        <a:xfrm flipV="1">
          <a:off x="132522" y="2206554"/>
          <a:ext cx="1272214" cy="4610033"/>
        </a:xfrm>
        <a:prstGeom prst="line">
          <a:avLst/>
        </a:prstGeom>
        <a:ln w="127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184571</xdr:colOff>
      <xdr:row>30</xdr:row>
      <xdr:rowOff>60577</xdr:rowOff>
    </xdr:from>
    <xdr:to>
      <xdr:col>2</xdr:col>
      <xdr:colOff>335333</xdr:colOff>
      <xdr:row>31</xdr:row>
      <xdr:rowOff>71041</xdr:rowOff>
    </xdr:to>
    <xdr:grpSp>
      <xdr:nvGrpSpPr>
        <xdr:cNvPr id="129" name="Group 128">
          <a:extLst>
            <a:ext uri="{FF2B5EF4-FFF2-40B4-BE49-F238E27FC236}">
              <a16:creationId xmlns:a16="http://schemas.microsoft.com/office/drawing/2014/main" id="{5C1C2E04-4799-4E11-A02B-4E7254C9DC8A}"/>
            </a:ext>
          </a:extLst>
        </xdr:cNvPr>
        <xdr:cNvGrpSpPr/>
      </xdr:nvGrpSpPr>
      <xdr:grpSpPr>
        <a:xfrm>
          <a:off x="660821" y="4698519"/>
          <a:ext cx="150762" cy="16433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30" name="Oval 129">
            <a:extLst>
              <a:ext uri="{FF2B5EF4-FFF2-40B4-BE49-F238E27FC236}">
                <a16:creationId xmlns:a16="http://schemas.microsoft.com/office/drawing/2014/main" id="{D4344689-026E-235D-D1C1-F432E6B78B8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>
            <a:defPPr>
              <a:defRPr lang="en-US">
                <a:solidFill>
                  <a:schemeClr val="lt1"/>
                </a:solidFill>
              </a:defRPr>
            </a:defPPr>
            <a:lvl1pPr marL="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100">
                <a:solidFill>
                  <a:schemeClr val="lt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/>
            <a:endParaRPr lang="en-US" sz="1100"/>
          </a:p>
        </xdr:txBody>
      </xdr:sp>
      <xdr:cxnSp macro="">
        <xdr:nvCxnSpPr>
          <xdr:cNvPr id="131" name="Straight Connector 130">
            <a:extLst>
              <a:ext uri="{FF2B5EF4-FFF2-40B4-BE49-F238E27FC236}">
                <a16:creationId xmlns:a16="http://schemas.microsoft.com/office/drawing/2014/main" id="{410C448E-2DA2-1922-6079-ADCE2344FCA3}"/>
              </a:ext>
            </a:extLst>
          </xdr:cNvPr>
          <xdr:cNvCxnSpPr>
            <a:stCxn id="130" idx="1"/>
            <a:endCxn id="13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32" name="Straight Connector 131">
            <a:extLst>
              <a:ext uri="{FF2B5EF4-FFF2-40B4-BE49-F238E27FC236}">
                <a16:creationId xmlns:a16="http://schemas.microsoft.com/office/drawing/2014/main" id="{60A567E1-622E-3473-F2DE-9AB677333984}"/>
              </a:ext>
            </a:extLst>
          </xdr:cNvPr>
          <xdr:cNvCxnSpPr>
            <a:stCxn id="130" idx="3"/>
            <a:endCxn id="13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14</xdr:row>
      <xdr:rowOff>121228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8F759D98-BE07-4894-9553-E3423378B594}"/>
            </a:ext>
          </a:extLst>
        </xdr:cNvPr>
        <xdr:cNvSpPr/>
      </xdr:nvSpPr>
      <xdr:spPr>
        <a:xfrm>
          <a:off x="13483397" y="1935256"/>
          <a:ext cx="3793192" cy="957747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3" name="Picture 3">
          <a:extLst>
            <a:ext uri="{FF2B5EF4-FFF2-40B4-BE49-F238E27FC236}">
              <a16:creationId xmlns:a16="http://schemas.microsoft.com/office/drawing/2014/main" id="{BC29756F-BB3D-4D80-B75B-B21BACDBAC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10</xdr:col>
      <xdr:colOff>394608</xdr:colOff>
      <xdr:row>172</xdr:row>
      <xdr:rowOff>81642</xdr:rowOff>
    </xdr:from>
    <xdr:to>
      <xdr:col>12</xdr:col>
      <xdr:colOff>41108</xdr:colOff>
      <xdr:row>175</xdr:row>
      <xdr:rowOff>185508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1952C28-EAE6-43BA-8B48-CD5A64F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20867447">
          <a:off x="10824483" y="38191167"/>
          <a:ext cx="1008575" cy="675366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120161</xdr:colOff>
      <xdr:row>1</xdr:row>
      <xdr:rowOff>100839</xdr:rowOff>
    </xdr:from>
    <xdr:ext cx="464453" cy="482642"/>
    <xdr:pic>
      <xdr:nvPicPr>
        <xdr:cNvPr id="685" name="Picture 684" descr="c.jpg">
          <a:extLst>
            <a:ext uri="{FF2B5EF4-FFF2-40B4-BE49-F238E27FC236}">
              <a16:creationId xmlns:a16="http://schemas.microsoft.com/office/drawing/2014/main" id="{00000000-0008-0000-0900-0000AD02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215411" y="100839"/>
          <a:ext cx="464453" cy="482642"/>
        </a:xfrm>
        <a:prstGeom prst="rect">
          <a:avLst/>
        </a:prstGeom>
      </xdr:spPr>
    </xdr:pic>
    <xdr:clientData/>
  </xdr:oneCellAnchor>
  <xdr:twoCellAnchor>
    <xdr:from>
      <xdr:col>26</xdr:col>
      <xdr:colOff>93636</xdr:colOff>
      <xdr:row>5</xdr:row>
      <xdr:rowOff>33463</xdr:rowOff>
    </xdr:from>
    <xdr:to>
      <xdr:col>29</xdr:col>
      <xdr:colOff>293194</xdr:colOff>
      <xdr:row>16</xdr:row>
      <xdr:rowOff>124559</xdr:rowOff>
    </xdr:to>
    <xdr:grpSp>
      <xdr:nvGrpSpPr>
        <xdr:cNvPr id="733" name="Group 732">
          <a:extLst>
            <a:ext uri="{FF2B5EF4-FFF2-40B4-BE49-F238E27FC236}">
              <a16:creationId xmlns:a16="http://schemas.microsoft.com/office/drawing/2014/main" id="{00000000-0008-0000-0900-0000DD020000}"/>
            </a:ext>
          </a:extLst>
        </xdr:cNvPr>
        <xdr:cNvGrpSpPr/>
      </xdr:nvGrpSpPr>
      <xdr:grpSpPr>
        <a:xfrm>
          <a:off x="9718027" y="812028"/>
          <a:ext cx="1342558" cy="1747618"/>
          <a:chOff x="9713886" y="808452"/>
          <a:chExt cx="1342558" cy="1766630"/>
        </a:xfrm>
      </xdr:grpSpPr>
      <xdr:grpSp>
        <xdr:nvGrpSpPr>
          <xdr:cNvPr id="734" name="Group 13">
            <a:extLst>
              <a:ext uri="{FF2B5EF4-FFF2-40B4-BE49-F238E27FC236}">
                <a16:creationId xmlns:a16="http://schemas.microsoft.com/office/drawing/2014/main" id="{00000000-0008-0000-0900-0000DE020000}"/>
              </a:ext>
            </a:extLst>
          </xdr:cNvPr>
          <xdr:cNvGrpSpPr/>
        </xdr:nvGrpSpPr>
        <xdr:grpSpPr>
          <a:xfrm>
            <a:off x="9956795" y="808452"/>
            <a:ext cx="83991" cy="75955"/>
            <a:chOff x="9937028" y="802652"/>
            <a:chExt cx="83991" cy="77961"/>
          </a:xfrm>
        </xdr:grpSpPr>
        <xdr:sp macro="" textlink="">
          <xdr:nvSpPr>
            <xdr:cNvPr id="793" name="Oval 1">
              <a:extLst>
                <a:ext uri="{FF2B5EF4-FFF2-40B4-BE49-F238E27FC236}">
                  <a16:creationId xmlns:a16="http://schemas.microsoft.com/office/drawing/2014/main" id="{00000000-0008-0000-0900-00001903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rgbClr val="FF0000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94" name="Straight Connector 3">
              <a:extLst>
                <a:ext uri="{FF2B5EF4-FFF2-40B4-BE49-F238E27FC236}">
                  <a16:creationId xmlns:a16="http://schemas.microsoft.com/office/drawing/2014/main" id="{00000000-0008-0000-0900-00001A030000}"/>
                </a:ext>
              </a:extLst>
            </xdr:cNvPr>
            <xdr:cNvCxnSpPr>
              <a:stCxn id="750" idx="1"/>
              <a:endCxn id="75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5" name="Straight Connector 7">
              <a:extLst>
                <a:ext uri="{FF2B5EF4-FFF2-40B4-BE49-F238E27FC236}">
                  <a16:creationId xmlns:a16="http://schemas.microsoft.com/office/drawing/2014/main" id="{00000000-0008-0000-0900-00001B030000}"/>
                </a:ext>
              </a:extLst>
            </xdr:cNvPr>
            <xdr:cNvCxnSpPr>
              <a:stCxn id="750" idx="3"/>
              <a:endCxn id="75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35" name="Oval 734">
            <a:extLst>
              <a:ext uri="{FF2B5EF4-FFF2-40B4-BE49-F238E27FC236}">
                <a16:creationId xmlns:a16="http://schemas.microsoft.com/office/drawing/2014/main" id="{00000000-0008-0000-0900-0000DF020000}"/>
              </a:ext>
            </a:extLst>
          </xdr:cNvPr>
          <xdr:cNvSpPr/>
        </xdr:nvSpPr>
        <xdr:spPr>
          <a:xfrm>
            <a:off x="9961829" y="958486"/>
            <a:ext cx="83991" cy="75955"/>
          </a:xfrm>
          <a:prstGeom prst="ellips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36" name="Group 14">
            <a:extLst>
              <a:ext uri="{FF2B5EF4-FFF2-40B4-BE49-F238E27FC236}">
                <a16:creationId xmlns:a16="http://schemas.microsoft.com/office/drawing/2014/main" id="{00000000-0008-0000-0900-0000E0020000}"/>
              </a:ext>
            </a:extLst>
          </xdr:cNvPr>
          <xdr:cNvGrpSpPr/>
        </xdr:nvGrpSpPr>
        <xdr:grpSpPr>
          <a:xfrm>
            <a:off x="10700106" y="811255"/>
            <a:ext cx="83991" cy="75955"/>
            <a:chOff x="9937028" y="802652"/>
            <a:chExt cx="83991" cy="77961"/>
          </a:xfrm>
        </xdr:grpSpPr>
        <xdr:sp macro="" textlink="">
          <xdr:nvSpPr>
            <xdr:cNvPr id="790" name="Oval 789">
              <a:extLst>
                <a:ext uri="{FF2B5EF4-FFF2-40B4-BE49-F238E27FC236}">
                  <a16:creationId xmlns:a16="http://schemas.microsoft.com/office/drawing/2014/main" id="{00000000-0008-0000-0900-000016030000}"/>
                </a:ext>
              </a:extLst>
            </xdr:cNvPr>
            <xdr:cNvSpPr/>
          </xdr:nvSpPr>
          <xdr:spPr>
            <a:xfrm>
              <a:off x="9937028" y="802652"/>
              <a:ext cx="83991" cy="77961"/>
            </a:xfrm>
            <a:prstGeom prst="ellipse">
              <a:avLst/>
            </a:prstGeom>
            <a:noFill/>
            <a:ln w="12700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cxnSp macro="">
          <xdr:nvCxnSpPr>
            <xdr:cNvPr id="791" name="Straight Connector 790">
              <a:extLst>
                <a:ext uri="{FF2B5EF4-FFF2-40B4-BE49-F238E27FC236}">
                  <a16:creationId xmlns:a16="http://schemas.microsoft.com/office/drawing/2014/main" id="{00000000-0008-0000-0900-000017030000}"/>
                </a:ext>
              </a:extLst>
            </xdr:cNvPr>
            <xdr:cNvCxnSpPr>
              <a:stCxn id="790" idx="1"/>
              <a:endCxn id="790" idx="5"/>
            </xdr:cNvCxnSpPr>
          </xdr:nvCxnSpPr>
          <xdr:spPr>
            <a:xfrm rot="16200000" flipH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92" name="Straight Connector 791">
              <a:extLst>
                <a:ext uri="{FF2B5EF4-FFF2-40B4-BE49-F238E27FC236}">
                  <a16:creationId xmlns:a16="http://schemas.microsoft.com/office/drawing/2014/main" id="{00000000-0008-0000-0900-000018030000}"/>
                </a:ext>
              </a:extLst>
            </xdr:cNvPr>
            <xdr:cNvCxnSpPr>
              <a:stCxn id="790" idx="3"/>
              <a:endCxn id="790" idx="7"/>
            </xdr:cNvCxnSpPr>
          </xdr:nvCxnSpPr>
          <xdr:spPr>
            <a:xfrm rot="5400000" flipH="1" flipV="1">
              <a:off x="9951459" y="811937"/>
              <a:ext cx="55127" cy="59391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737" name="Oval 736">
            <a:extLst>
              <a:ext uri="{FF2B5EF4-FFF2-40B4-BE49-F238E27FC236}">
                <a16:creationId xmlns:a16="http://schemas.microsoft.com/office/drawing/2014/main" id="{00000000-0008-0000-0900-0000E1020000}"/>
              </a:ext>
            </a:extLst>
          </xdr:cNvPr>
          <xdr:cNvSpPr/>
        </xdr:nvSpPr>
        <xdr:spPr>
          <a:xfrm>
            <a:off x="10700107" y="958754"/>
            <a:ext cx="79355" cy="80589"/>
          </a:xfrm>
          <a:prstGeom prst="ellipse">
            <a:avLst/>
          </a:prstGeom>
          <a:solidFill>
            <a:schemeClr val="tx1"/>
          </a:solidFill>
          <a:ln w="3175">
            <a:solidFill>
              <a:schemeClr val="bg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738" name="Straight Connector 737">
            <a:extLst>
              <a:ext uri="{FF2B5EF4-FFF2-40B4-BE49-F238E27FC236}">
                <a16:creationId xmlns:a16="http://schemas.microsoft.com/office/drawing/2014/main" id="{00000000-0008-0000-0900-0000E2020000}"/>
              </a:ext>
            </a:extLst>
          </xdr:cNvPr>
          <xdr:cNvCxnSpPr/>
        </xdr:nvCxnSpPr>
        <xdr:spPr>
          <a:xfrm>
            <a:off x="9713886" y="115562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39" name="Straight Connector 738">
            <a:extLst>
              <a:ext uri="{FF2B5EF4-FFF2-40B4-BE49-F238E27FC236}">
                <a16:creationId xmlns:a16="http://schemas.microsoft.com/office/drawing/2014/main" id="{00000000-0008-0000-0900-0000E3020000}"/>
              </a:ext>
            </a:extLst>
          </xdr:cNvPr>
          <xdr:cNvCxnSpPr/>
        </xdr:nvCxnSpPr>
        <xdr:spPr>
          <a:xfrm>
            <a:off x="10476532" y="115939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0" name="Straight Connector 739">
            <a:extLst>
              <a:ext uri="{FF2B5EF4-FFF2-40B4-BE49-F238E27FC236}">
                <a16:creationId xmlns:a16="http://schemas.microsoft.com/office/drawing/2014/main" id="{00000000-0008-0000-0900-0000E4020000}"/>
              </a:ext>
            </a:extLst>
          </xdr:cNvPr>
          <xdr:cNvCxnSpPr/>
        </xdr:nvCxnSpPr>
        <xdr:spPr>
          <a:xfrm>
            <a:off x="9714532" y="1302091"/>
            <a:ext cx="568271" cy="1"/>
          </a:xfrm>
          <a:prstGeom prst="line">
            <a:avLst/>
          </a:prstGeom>
          <a:ln w="12700">
            <a:solidFill>
              <a:srgbClr val="FF0000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1" name="Straight Connector 740">
            <a:extLst>
              <a:ext uri="{FF2B5EF4-FFF2-40B4-BE49-F238E27FC236}">
                <a16:creationId xmlns:a16="http://schemas.microsoft.com/office/drawing/2014/main" id="{00000000-0008-0000-0900-0000E5020000}"/>
              </a:ext>
            </a:extLst>
          </xdr:cNvPr>
          <xdr:cNvCxnSpPr/>
        </xdr:nvCxnSpPr>
        <xdr:spPr>
          <a:xfrm>
            <a:off x="10477178" y="1305866"/>
            <a:ext cx="568271" cy="1"/>
          </a:xfrm>
          <a:prstGeom prst="line">
            <a:avLst/>
          </a:prstGeom>
          <a:ln w="12700">
            <a:solidFill>
              <a:schemeClr val="tx1"/>
            </a:solidFill>
            <a:prstDash val="dash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2" name="Straight Connector 741">
            <a:extLst>
              <a:ext uri="{FF2B5EF4-FFF2-40B4-BE49-F238E27FC236}">
                <a16:creationId xmlns:a16="http://schemas.microsoft.com/office/drawing/2014/main" id="{00000000-0008-0000-0900-0000E6020000}"/>
              </a:ext>
            </a:extLst>
          </xdr:cNvPr>
          <xdr:cNvCxnSpPr/>
        </xdr:nvCxnSpPr>
        <xdr:spPr>
          <a:xfrm>
            <a:off x="9717115" y="1459890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3" name="Straight Connector 742">
            <a:extLst>
              <a:ext uri="{FF2B5EF4-FFF2-40B4-BE49-F238E27FC236}">
                <a16:creationId xmlns:a16="http://schemas.microsoft.com/office/drawing/2014/main" id="{00000000-0008-0000-0900-0000E7020000}"/>
              </a:ext>
            </a:extLst>
          </xdr:cNvPr>
          <xdr:cNvCxnSpPr/>
        </xdr:nvCxnSpPr>
        <xdr:spPr>
          <a:xfrm>
            <a:off x="10479761" y="1463664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4" name="Straight Connector 743">
            <a:extLst>
              <a:ext uri="{FF2B5EF4-FFF2-40B4-BE49-F238E27FC236}">
                <a16:creationId xmlns:a16="http://schemas.microsoft.com/office/drawing/2014/main" id="{00000000-0008-0000-0900-0000E8020000}"/>
              </a:ext>
            </a:extLst>
          </xdr:cNvPr>
          <xdr:cNvCxnSpPr/>
        </xdr:nvCxnSpPr>
        <xdr:spPr>
          <a:xfrm>
            <a:off x="9713886" y="1605734"/>
            <a:ext cx="568271" cy="1"/>
          </a:xfrm>
          <a:prstGeom prst="line">
            <a:avLst/>
          </a:prstGeom>
          <a:ln w="127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5" name="Straight Connector 744">
            <a:extLst>
              <a:ext uri="{FF2B5EF4-FFF2-40B4-BE49-F238E27FC236}">
                <a16:creationId xmlns:a16="http://schemas.microsoft.com/office/drawing/2014/main" id="{00000000-0008-0000-0900-0000E9020000}"/>
              </a:ext>
            </a:extLst>
          </xdr:cNvPr>
          <xdr:cNvCxnSpPr/>
        </xdr:nvCxnSpPr>
        <xdr:spPr>
          <a:xfrm>
            <a:off x="10476532" y="1609509"/>
            <a:ext cx="568271" cy="1"/>
          </a:xfrm>
          <a:prstGeom prst="line">
            <a:avLst/>
          </a:prstGeom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6" name="Straight Connector 745">
            <a:extLst>
              <a:ext uri="{FF2B5EF4-FFF2-40B4-BE49-F238E27FC236}">
                <a16:creationId xmlns:a16="http://schemas.microsoft.com/office/drawing/2014/main" id="{00000000-0008-0000-0900-0000EA020000}"/>
              </a:ext>
            </a:extLst>
          </xdr:cNvPr>
          <xdr:cNvCxnSpPr/>
        </xdr:nvCxnSpPr>
        <xdr:spPr>
          <a:xfrm rot="5400000" flipH="1" flipV="1">
            <a:off x="9939307" y="143449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7" name="Straight Connector 746">
            <a:extLst>
              <a:ext uri="{FF2B5EF4-FFF2-40B4-BE49-F238E27FC236}">
                <a16:creationId xmlns:a16="http://schemas.microsoft.com/office/drawing/2014/main" id="{00000000-0008-0000-0900-0000EB020000}"/>
              </a:ext>
            </a:extLst>
          </xdr:cNvPr>
          <xdr:cNvCxnSpPr/>
        </xdr:nvCxnSpPr>
        <xdr:spPr>
          <a:xfrm rot="5400000" flipH="1" flipV="1">
            <a:off x="9969005" y="143511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8" name="Straight Connector 747">
            <a:extLst>
              <a:ext uri="{FF2B5EF4-FFF2-40B4-BE49-F238E27FC236}">
                <a16:creationId xmlns:a16="http://schemas.microsoft.com/office/drawing/2014/main" id="{00000000-0008-0000-0900-0000EC020000}"/>
              </a:ext>
            </a:extLst>
          </xdr:cNvPr>
          <xdr:cNvCxnSpPr/>
        </xdr:nvCxnSpPr>
        <xdr:spPr>
          <a:xfrm rot="5400000" flipH="1" flipV="1">
            <a:off x="9998710" y="1435739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49" name="Straight Connector 748">
            <a:extLst>
              <a:ext uri="{FF2B5EF4-FFF2-40B4-BE49-F238E27FC236}">
                <a16:creationId xmlns:a16="http://schemas.microsoft.com/office/drawing/2014/main" id="{00000000-0008-0000-0900-0000ED020000}"/>
              </a:ext>
            </a:extLst>
          </xdr:cNvPr>
          <xdr:cNvCxnSpPr/>
        </xdr:nvCxnSpPr>
        <xdr:spPr>
          <a:xfrm rot="5400000" flipH="1" flipV="1">
            <a:off x="10689037" y="144141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0" name="Straight Connector 50">
            <a:extLst>
              <a:ext uri="{FF2B5EF4-FFF2-40B4-BE49-F238E27FC236}">
                <a16:creationId xmlns:a16="http://schemas.microsoft.com/office/drawing/2014/main" id="{00000000-0008-0000-0900-0000EE020000}"/>
              </a:ext>
            </a:extLst>
          </xdr:cNvPr>
          <xdr:cNvCxnSpPr/>
        </xdr:nvCxnSpPr>
        <xdr:spPr>
          <a:xfrm rot="5400000" flipH="1" flipV="1">
            <a:off x="10718735" y="1442031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1" name="Straight Connector 750">
            <a:extLst>
              <a:ext uri="{FF2B5EF4-FFF2-40B4-BE49-F238E27FC236}">
                <a16:creationId xmlns:a16="http://schemas.microsoft.com/office/drawing/2014/main" id="{00000000-0008-0000-0900-0000EF020000}"/>
              </a:ext>
            </a:extLst>
          </xdr:cNvPr>
          <xdr:cNvCxnSpPr/>
        </xdr:nvCxnSpPr>
        <xdr:spPr>
          <a:xfrm rot="5400000" flipH="1" flipV="1">
            <a:off x="10748440" y="144266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2" name="Straight Connector 52">
            <a:extLst>
              <a:ext uri="{FF2B5EF4-FFF2-40B4-BE49-F238E27FC236}">
                <a16:creationId xmlns:a16="http://schemas.microsoft.com/office/drawing/2014/main" id="{00000000-0008-0000-0900-0000F0020000}"/>
              </a:ext>
            </a:extLst>
          </xdr:cNvPr>
          <xdr:cNvCxnSpPr/>
        </xdr:nvCxnSpPr>
        <xdr:spPr>
          <a:xfrm rot="5400000" flipH="1" flipV="1">
            <a:off x="9910541" y="158112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3" name="Straight Connector 752">
            <a:extLst>
              <a:ext uri="{FF2B5EF4-FFF2-40B4-BE49-F238E27FC236}">
                <a16:creationId xmlns:a16="http://schemas.microsoft.com/office/drawing/2014/main" id="{00000000-0008-0000-0900-0000F1020000}"/>
              </a:ext>
            </a:extLst>
          </xdr:cNvPr>
          <xdr:cNvCxnSpPr/>
        </xdr:nvCxnSpPr>
        <xdr:spPr>
          <a:xfrm rot="5400000" flipH="1" flipV="1">
            <a:off x="9940239" y="1581741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4" name="Straight Connector 753">
            <a:extLst>
              <a:ext uri="{FF2B5EF4-FFF2-40B4-BE49-F238E27FC236}">
                <a16:creationId xmlns:a16="http://schemas.microsoft.com/office/drawing/2014/main" id="{00000000-0008-0000-0900-0000F2020000}"/>
              </a:ext>
            </a:extLst>
          </xdr:cNvPr>
          <xdr:cNvCxnSpPr/>
        </xdr:nvCxnSpPr>
        <xdr:spPr>
          <a:xfrm rot="5400000" flipH="1" flipV="1">
            <a:off x="9969944" y="1582370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5" name="Straight Connector 754">
            <a:extLst>
              <a:ext uri="{FF2B5EF4-FFF2-40B4-BE49-F238E27FC236}">
                <a16:creationId xmlns:a16="http://schemas.microsoft.com/office/drawing/2014/main" id="{00000000-0008-0000-0900-0000F3020000}"/>
              </a:ext>
            </a:extLst>
          </xdr:cNvPr>
          <xdr:cNvCxnSpPr/>
        </xdr:nvCxnSpPr>
        <xdr:spPr>
          <a:xfrm rot="5400000" flipH="1" flipV="1">
            <a:off x="10000473" y="1583926"/>
            <a:ext cx="63271" cy="43295"/>
          </a:xfrm>
          <a:prstGeom prst="line">
            <a:avLst/>
          </a:prstGeom>
          <a:ln w="9525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6" name="Straight Connector 755">
            <a:extLst>
              <a:ext uri="{FF2B5EF4-FFF2-40B4-BE49-F238E27FC236}">
                <a16:creationId xmlns:a16="http://schemas.microsoft.com/office/drawing/2014/main" id="{00000000-0008-0000-0900-0000F4020000}"/>
              </a:ext>
            </a:extLst>
          </xdr:cNvPr>
          <xdr:cNvCxnSpPr/>
        </xdr:nvCxnSpPr>
        <xdr:spPr>
          <a:xfrm rot="5400000" flipH="1" flipV="1">
            <a:off x="10647357" y="158489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7" name="Straight Connector 756">
            <a:extLst>
              <a:ext uri="{FF2B5EF4-FFF2-40B4-BE49-F238E27FC236}">
                <a16:creationId xmlns:a16="http://schemas.microsoft.com/office/drawing/2014/main" id="{00000000-0008-0000-0900-0000F5020000}"/>
              </a:ext>
            </a:extLst>
          </xdr:cNvPr>
          <xdr:cNvCxnSpPr/>
        </xdr:nvCxnSpPr>
        <xdr:spPr>
          <a:xfrm rot="5400000" flipH="1" flipV="1">
            <a:off x="10677055" y="1585516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8" name="Straight Connector 757">
            <a:extLst>
              <a:ext uri="{FF2B5EF4-FFF2-40B4-BE49-F238E27FC236}">
                <a16:creationId xmlns:a16="http://schemas.microsoft.com/office/drawing/2014/main" id="{00000000-0008-0000-0900-0000F6020000}"/>
              </a:ext>
            </a:extLst>
          </xdr:cNvPr>
          <xdr:cNvCxnSpPr/>
        </xdr:nvCxnSpPr>
        <xdr:spPr>
          <a:xfrm rot="5400000" flipH="1" flipV="1">
            <a:off x="10706760" y="1586145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59" name="Straight Connector 758">
            <a:extLst>
              <a:ext uri="{FF2B5EF4-FFF2-40B4-BE49-F238E27FC236}">
                <a16:creationId xmlns:a16="http://schemas.microsoft.com/office/drawing/2014/main" id="{00000000-0008-0000-0900-0000F7020000}"/>
              </a:ext>
            </a:extLst>
          </xdr:cNvPr>
          <xdr:cNvCxnSpPr/>
        </xdr:nvCxnSpPr>
        <xdr:spPr>
          <a:xfrm rot="5400000" flipH="1" flipV="1">
            <a:off x="10737289" y="1587700"/>
            <a:ext cx="63271" cy="43295"/>
          </a:xfrm>
          <a:prstGeom prst="line">
            <a:avLst/>
          </a:prstGeom>
          <a:ln w="9525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760" name="Isosceles Triangle 759">
            <a:extLst>
              <a:ext uri="{FF2B5EF4-FFF2-40B4-BE49-F238E27FC236}">
                <a16:creationId xmlns:a16="http://schemas.microsoft.com/office/drawing/2014/main" id="{00000000-0008-0000-0900-0000F8020000}"/>
              </a:ext>
            </a:extLst>
          </xdr:cNvPr>
          <xdr:cNvSpPr/>
        </xdr:nvSpPr>
        <xdr:spPr>
          <a:xfrm>
            <a:off x="9957962" y="1726626"/>
            <a:ext cx="77932" cy="61416"/>
          </a:xfrm>
          <a:prstGeom prst="triangle">
            <a:avLst/>
          </a:prstGeom>
          <a:solidFill>
            <a:srgbClr val="FF0000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sp macro="" textlink="">
        <xdr:nvSpPr>
          <xdr:cNvPr id="761" name="Isosceles Triangle 760">
            <a:extLst>
              <a:ext uri="{FF2B5EF4-FFF2-40B4-BE49-F238E27FC236}">
                <a16:creationId xmlns:a16="http://schemas.microsoft.com/office/drawing/2014/main" id="{00000000-0008-0000-0900-0000F9020000}"/>
              </a:ext>
            </a:extLst>
          </xdr:cNvPr>
          <xdr:cNvSpPr/>
        </xdr:nvSpPr>
        <xdr:spPr>
          <a:xfrm>
            <a:off x="10716498" y="1735906"/>
            <a:ext cx="77932" cy="61416"/>
          </a:xfrm>
          <a:prstGeom prst="triangle">
            <a:avLst/>
          </a:prstGeom>
          <a:solidFill>
            <a:schemeClr val="tx1"/>
          </a:solidFill>
          <a:ln w="3175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grpSp>
        <xdr:nvGrpSpPr>
          <xdr:cNvPr id="762" name="Group 73">
            <a:extLst>
              <a:ext uri="{FF2B5EF4-FFF2-40B4-BE49-F238E27FC236}">
                <a16:creationId xmlns:a16="http://schemas.microsoft.com/office/drawing/2014/main" id="{00000000-0008-0000-0900-0000FA020000}"/>
              </a:ext>
            </a:extLst>
          </xdr:cNvPr>
          <xdr:cNvGrpSpPr/>
        </xdr:nvGrpSpPr>
        <xdr:grpSpPr>
          <a:xfrm>
            <a:off x="9882187" y="2015383"/>
            <a:ext cx="197304" cy="119334"/>
            <a:chOff x="9837964" y="2071666"/>
            <a:chExt cx="197304" cy="122485"/>
          </a:xfrm>
        </xdr:grpSpPr>
        <xdr:sp macro="" textlink="">
          <xdr:nvSpPr>
            <xdr:cNvPr id="788" name="TextBox 787">
              <a:extLst>
                <a:ext uri="{FF2B5EF4-FFF2-40B4-BE49-F238E27FC236}">
                  <a16:creationId xmlns:a16="http://schemas.microsoft.com/office/drawing/2014/main" id="{00000000-0008-0000-0900-00001403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>
                  <a:solidFill>
                    <a:srgbClr val="FF0000"/>
                  </a:solidFill>
                </a:rPr>
                <a:t>s</a:t>
              </a:r>
            </a:p>
          </xdr:txBody>
        </xdr:sp>
        <xdr:cxnSp macro="">
          <xdr:nvCxnSpPr>
            <xdr:cNvPr id="789" name="Straight Connector 788">
              <a:extLst>
                <a:ext uri="{FF2B5EF4-FFF2-40B4-BE49-F238E27FC236}">
                  <a16:creationId xmlns:a16="http://schemas.microsoft.com/office/drawing/2014/main" id="{00000000-0008-0000-0900-000015030000}"/>
                </a:ext>
              </a:extLst>
            </xdr:cNvPr>
            <xdr:cNvCxnSpPr/>
          </xdr:nvCxnSpPr>
          <xdr:spPr>
            <a:xfrm rot="5400000" flipH="1" flipV="1">
              <a:off x="9880176" y="2110803"/>
              <a:ext cx="122463" cy="44223"/>
            </a:xfrm>
            <a:prstGeom prst="line">
              <a:avLst/>
            </a:prstGeom>
            <a:ln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3" name="Group 74">
            <a:extLst>
              <a:ext uri="{FF2B5EF4-FFF2-40B4-BE49-F238E27FC236}">
                <a16:creationId xmlns:a16="http://schemas.microsoft.com/office/drawing/2014/main" id="{00000000-0008-0000-0900-0000FB020000}"/>
              </a:ext>
            </a:extLst>
          </xdr:cNvPr>
          <xdr:cNvGrpSpPr/>
        </xdr:nvGrpSpPr>
        <xdr:grpSpPr>
          <a:xfrm>
            <a:off x="10657114" y="2015970"/>
            <a:ext cx="197304" cy="119316"/>
            <a:chOff x="9837964" y="2071684"/>
            <a:chExt cx="197304" cy="122467"/>
          </a:xfrm>
        </xdr:grpSpPr>
        <xdr:sp macro="" textlink="">
          <xdr:nvSpPr>
            <xdr:cNvPr id="786" name="TextBox 785">
              <a:extLst>
                <a:ext uri="{FF2B5EF4-FFF2-40B4-BE49-F238E27FC236}">
                  <a16:creationId xmlns:a16="http://schemas.microsoft.com/office/drawing/2014/main" id="{00000000-0008-0000-0900-000012030000}"/>
                </a:ext>
              </a:extLst>
            </xdr:cNvPr>
            <xdr:cNvSpPr txBox="1"/>
          </xdr:nvSpPr>
          <xdr:spPr>
            <a:xfrm>
              <a:off x="9837964" y="2081892"/>
              <a:ext cx="197304" cy="112259"/>
            </a:xfrm>
            <a:prstGeom prst="rect">
              <a:avLst/>
            </a:prstGeom>
            <a:noFill/>
            <a:ln w="9525" cmpd="sng">
              <a:noFill/>
            </a:ln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dk1"/>
            </a:fontRef>
          </xdr:style>
          <xdr:txBody>
            <a:bodyPr wrap="square" rtlCol="0" anchor="ctr"/>
            <a:lstStyle/>
            <a:p>
              <a:pPr algn="ctr"/>
              <a:r>
                <a:rPr lang="en-US" sz="1100"/>
                <a:t>s</a:t>
              </a:r>
            </a:p>
          </xdr:txBody>
        </xdr:sp>
        <xdr:cxnSp macro="">
          <xdr:nvCxnSpPr>
            <xdr:cNvPr id="787" name="Straight Connector 786">
              <a:extLst>
                <a:ext uri="{FF2B5EF4-FFF2-40B4-BE49-F238E27FC236}">
                  <a16:creationId xmlns:a16="http://schemas.microsoft.com/office/drawing/2014/main" id="{00000000-0008-0000-0900-000013030000}"/>
                </a:ext>
              </a:extLst>
            </xdr:cNvPr>
            <xdr:cNvCxnSpPr/>
          </xdr:nvCxnSpPr>
          <xdr:spPr>
            <a:xfrm rot="5400000" flipH="1" flipV="1">
              <a:off x="9884506" y="2110804"/>
              <a:ext cx="122463" cy="44223"/>
            </a:xfrm>
            <a:prstGeom prst="line">
              <a:avLst/>
            </a:prstGeom>
            <a:ln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4" name="Group 89">
            <a:extLst>
              <a:ext uri="{FF2B5EF4-FFF2-40B4-BE49-F238E27FC236}">
                <a16:creationId xmlns:a16="http://schemas.microsoft.com/office/drawing/2014/main" id="{00000000-0008-0000-0900-0000FC020000}"/>
              </a:ext>
            </a:extLst>
          </xdr:cNvPr>
          <xdr:cNvGrpSpPr/>
        </xdr:nvGrpSpPr>
        <xdr:grpSpPr>
          <a:xfrm>
            <a:off x="9820014" y="2182086"/>
            <a:ext cx="316053" cy="83056"/>
            <a:chOff x="9821479" y="2199918"/>
            <a:chExt cx="316053" cy="85250"/>
          </a:xfrm>
        </xdr:grpSpPr>
        <xdr:cxnSp macro="">
          <xdr:nvCxnSpPr>
            <xdr:cNvPr id="782" name="Straight Connector 781">
              <a:extLst>
                <a:ext uri="{FF2B5EF4-FFF2-40B4-BE49-F238E27FC236}">
                  <a16:creationId xmlns:a16="http://schemas.microsoft.com/office/drawing/2014/main" id="{00000000-0008-0000-0900-00000E03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3" name="Straight Connector 79">
              <a:extLst>
                <a:ext uri="{FF2B5EF4-FFF2-40B4-BE49-F238E27FC236}">
                  <a16:creationId xmlns:a16="http://schemas.microsoft.com/office/drawing/2014/main" id="{00000000-0008-0000-0900-00000F03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4" name="Straight Connector 80">
              <a:extLst>
                <a:ext uri="{FF2B5EF4-FFF2-40B4-BE49-F238E27FC236}">
                  <a16:creationId xmlns:a16="http://schemas.microsoft.com/office/drawing/2014/main" id="{00000000-0008-0000-0900-00001003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5" name="Straight Connector 88">
              <a:extLst>
                <a:ext uri="{FF2B5EF4-FFF2-40B4-BE49-F238E27FC236}">
                  <a16:creationId xmlns:a16="http://schemas.microsoft.com/office/drawing/2014/main" id="{00000000-0008-0000-0900-00001103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rgbClr val="FF0000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765" name="Group 90">
            <a:extLst>
              <a:ext uri="{FF2B5EF4-FFF2-40B4-BE49-F238E27FC236}">
                <a16:creationId xmlns:a16="http://schemas.microsoft.com/office/drawing/2014/main" id="{00000000-0008-0000-0900-0000FD020000}"/>
              </a:ext>
            </a:extLst>
          </xdr:cNvPr>
          <xdr:cNvGrpSpPr/>
        </xdr:nvGrpSpPr>
        <xdr:grpSpPr>
          <a:xfrm>
            <a:off x="10590806" y="2182086"/>
            <a:ext cx="316053" cy="83056"/>
            <a:chOff x="9821479" y="2199918"/>
            <a:chExt cx="316053" cy="85250"/>
          </a:xfrm>
        </xdr:grpSpPr>
        <xdr:cxnSp macro="">
          <xdr:nvCxnSpPr>
            <xdr:cNvPr id="778" name="Straight Connector 777">
              <a:extLst>
                <a:ext uri="{FF2B5EF4-FFF2-40B4-BE49-F238E27FC236}">
                  <a16:creationId xmlns:a16="http://schemas.microsoft.com/office/drawing/2014/main" id="{00000000-0008-0000-0900-00000A030000}"/>
                </a:ext>
              </a:extLst>
            </xdr:cNvPr>
            <xdr:cNvCxnSpPr/>
          </xdr:nvCxnSpPr>
          <xdr:spPr>
            <a:xfrm rot="16200000" flipH="1">
              <a:off x="9916213" y="2242208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79" name="Straight Connector 778">
              <a:extLst>
                <a:ext uri="{FF2B5EF4-FFF2-40B4-BE49-F238E27FC236}">
                  <a16:creationId xmlns:a16="http://schemas.microsoft.com/office/drawing/2014/main" id="{00000000-0008-0000-0900-00000B030000}"/>
                </a:ext>
              </a:extLst>
            </xdr:cNvPr>
            <xdr:cNvCxnSpPr/>
          </xdr:nvCxnSpPr>
          <xdr:spPr>
            <a:xfrm rot="16200000" flipH="1">
              <a:off x="9958123" y="2242209"/>
              <a:ext cx="85249" cy="670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0" name="Straight Connector 779">
              <a:extLst>
                <a:ext uri="{FF2B5EF4-FFF2-40B4-BE49-F238E27FC236}">
                  <a16:creationId xmlns:a16="http://schemas.microsoft.com/office/drawing/2014/main" id="{00000000-0008-0000-0900-00000C030000}"/>
                </a:ext>
              </a:extLst>
            </xdr:cNvPr>
            <xdr:cNvCxnSpPr/>
          </xdr:nvCxnSpPr>
          <xdr:spPr>
            <a:xfrm flipV="1">
              <a:off x="9821479" y="2244969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781" name="Straight Connector 780">
              <a:extLst>
                <a:ext uri="{FF2B5EF4-FFF2-40B4-BE49-F238E27FC236}">
                  <a16:creationId xmlns:a16="http://schemas.microsoft.com/office/drawing/2014/main" id="{00000000-0008-0000-0900-00000D030000}"/>
                </a:ext>
              </a:extLst>
            </xdr:cNvPr>
            <xdr:cNvCxnSpPr/>
          </xdr:nvCxnSpPr>
          <xdr:spPr>
            <a:xfrm flipV="1">
              <a:off x="10003187" y="2247900"/>
              <a:ext cx="134345" cy="54"/>
            </a:xfrm>
            <a:prstGeom prst="line">
              <a:avLst/>
            </a:prstGeom>
            <a:ln w="12700">
              <a:solidFill>
                <a:schemeClr val="tx1"/>
              </a:solidFill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766" name="Straight Connector 765">
            <a:extLst>
              <a:ext uri="{FF2B5EF4-FFF2-40B4-BE49-F238E27FC236}">
                <a16:creationId xmlns:a16="http://schemas.microsoft.com/office/drawing/2014/main" id="{00000000-0008-0000-0900-0000FE020000}"/>
              </a:ext>
            </a:extLst>
          </xdr:cNvPr>
          <xdr:cNvCxnSpPr/>
        </xdr:nvCxnSpPr>
        <xdr:spPr>
          <a:xfrm>
            <a:off x="9725527" y="2374276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7" name="Straight Connector 766">
            <a:extLst>
              <a:ext uri="{FF2B5EF4-FFF2-40B4-BE49-F238E27FC236}">
                <a16:creationId xmlns:a16="http://schemas.microsoft.com/office/drawing/2014/main" id="{00000000-0008-0000-0900-0000FF020000}"/>
              </a:ext>
            </a:extLst>
          </xdr:cNvPr>
          <xdr:cNvCxnSpPr/>
        </xdr:nvCxnSpPr>
        <xdr:spPr>
          <a:xfrm>
            <a:off x="10488173" y="2378050"/>
            <a:ext cx="568271" cy="1"/>
          </a:xfrm>
          <a:prstGeom prst="line">
            <a:avLst/>
          </a:prstGeom>
          <a:ln w="12700">
            <a:solidFill>
              <a:srgbClr val="0070C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8" name="Straight Arrow Connector 767">
            <a:extLst>
              <a:ext uri="{FF2B5EF4-FFF2-40B4-BE49-F238E27FC236}">
                <a16:creationId xmlns:a16="http://schemas.microsoft.com/office/drawing/2014/main" id="{00000000-0008-0000-0900-000000030000}"/>
              </a:ext>
            </a:extLst>
          </xdr:cNvPr>
          <xdr:cNvCxnSpPr/>
        </xdr:nvCxnSpPr>
        <xdr:spPr>
          <a:xfrm flipV="1">
            <a:off x="9898674" y="2488869"/>
            <a:ext cx="190499" cy="86213"/>
          </a:xfrm>
          <a:prstGeom prst="straightConnector1">
            <a:avLst/>
          </a:prstGeom>
          <a:ln w="12700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769" name="Straight Arrow Connector 768">
            <a:extLst>
              <a:ext uri="{FF2B5EF4-FFF2-40B4-BE49-F238E27FC236}">
                <a16:creationId xmlns:a16="http://schemas.microsoft.com/office/drawing/2014/main" id="{00000000-0008-0000-0900-000001030000}"/>
              </a:ext>
            </a:extLst>
          </xdr:cNvPr>
          <xdr:cNvCxnSpPr/>
        </xdr:nvCxnSpPr>
        <xdr:spPr>
          <a:xfrm flipV="1">
            <a:off x="10622574" y="2487432"/>
            <a:ext cx="190499" cy="86213"/>
          </a:xfrm>
          <a:prstGeom prst="straightConnector1">
            <a:avLst/>
          </a:prstGeom>
          <a:ln w="12700">
            <a:solidFill>
              <a:schemeClr val="tx1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70" name="Group 155">
            <a:extLst>
              <a:ext uri="{FF2B5EF4-FFF2-40B4-BE49-F238E27FC236}">
                <a16:creationId xmlns:a16="http://schemas.microsoft.com/office/drawing/2014/main" id="{00000000-0008-0000-0900-000002030000}"/>
              </a:ext>
            </a:extLst>
          </xdr:cNvPr>
          <xdr:cNvGrpSpPr/>
        </xdr:nvGrpSpPr>
        <xdr:grpSpPr>
          <a:xfrm>
            <a:off x="9933529" y="1881396"/>
            <a:ext cx="120949" cy="61416"/>
            <a:chOff x="9933529" y="1884698"/>
            <a:chExt cx="120949" cy="61119"/>
          </a:xfrm>
        </xdr:grpSpPr>
        <xdr:sp macro="" textlink="">
          <xdr:nvSpPr>
            <xdr:cNvPr id="775" name="Isosceles Triangle 774">
              <a:extLst>
                <a:ext uri="{FF2B5EF4-FFF2-40B4-BE49-F238E27FC236}">
                  <a16:creationId xmlns:a16="http://schemas.microsoft.com/office/drawing/2014/main" id="{00000000-0008-0000-0900-000007030000}"/>
                </a:ext>
              </a:extLst>
            </xdr:cNvPr>
            <xdr:cNvSpPr/>
          </xdr:nvSpPr>
          <xdr:spPr>
            <a:xfrm>
              <a:off x="9982835" y="1887211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6" name="Isosceles Triangle 775">
              <a:extLst>
                <a:ext uri="{FF2B5EF4-FFF2-40B4-BE49-F238E27FC236}">
                  <a16:creationId xmlns:a16="http://schemas.microsoft.com/office/drawing/2014/main" id="{00000000-0008-0000-0900-000008030000}"/>
                </a:ext>
              </a:extLst>
            </xdr:cNvPr>
            <xdr:cNvSpPr/>
          </xdr:nvSpPr>
          <xdr:spPr>
            <a:xfrm>
              <a:off x="9933529" y="1891134"/>
              <a:ext cx="71643" cy="457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7" name="Isosceles Triangle 776">
              <a:extLst>
                <a:ext uri="{FF2B5EF4-FFF2-40B4-BE49-F238E27FC236}">
                  <a16:creationId xmlns:a16="http://schemas.microsoft.com/office/drawing/2014/main" id="{00000000-0008-0000-0900-000009030000}"/>
                </a:ext>
              </a:extLst>
            </xdr:cNvPr>
            <xdr:cNvSpPr/>
          </xdr:nvSpPr>
          <xdr:spPr>
            <a:xfrm>
              <a:off x="9953699" y="1884698"/>
              <a:ext cx="77932" cy="61119"/>
            </a:xfrm>
            <a:prstGeom prst="triangle">
              <a:avLst/>
            </a:prstGeom>
            <a:solidFill>
              <a:srgbClr val="FF0000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  <xdr:grpSp>
        <xdr:nvGrpSpPr>
          <xdr:cNvPr id="771" name="Group 134">
            <a:extLst>
              <a:ext uri="{FF2B5EF4-FFF2-40B4-BE49-F238E27FC236}">
                <a16:creationId xmlns:a16="http://schemas.microsoft.com/office/drawing/2014/main" id="{00000000-0008-0000-0900-000003030000}"/>
              </a:ext>
            </a:extLst>
          </xdr:cNvPr>
          <xdr:cNvGrpSpPr/>
        </xdr:nvGrpSpPr>
        <xdr:grpSpPr>
          <a:xfrm>
            <a:off x="10690412" y="1882091"/>
            <a:ext cx="120949" cy="61416"/>
            <a:chOff x="10690412" y="1882091"/>
            <a:chExt cx="120949" cy="61416"/>
          </a:xfrm>
        </xdr:grpSpPr>
        <xdr:sp macro="" textlink="">
          <xdr:nvSpPr>
            <xdr:cNvPr id="772" name="Isosceles Triangle 771">
              <a:extLst>
                <a:ext uri="{FF2B5EF4-FFF2-40B4-BE49-F238E27FC236}">
                  <a16:creationId xmlns:a16="http://schemas.microsoft.com/office/drawing/2014/main" id="{00000000-0008-0000-0900-000004030000}"/>
                </a:ext>
              </a:extLst>
            </xdr:cNvPr>
            <xdr:cNvSpPr/>
          </xdr:nvSpPr>
          <xdr:spPr>
            <a:xfrm>
              <a:off x="10739718" y="1884616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3" name="Isosceles Triangle 772">
              <a:extLst>
                <a:ext uri="{FF2B5EF4-FFF2-40B4-BE49-F238E27FC236}">
                  <a16:creationId xmlns:a16="http://schemas.microsoft.com/office/drawing/2014/main" id="{00000000-0008-0000-0900-000005030000}"/>
                </a:ext>
              </a:extLst>
            </xdr:cNvPr>
            <xdr:cNvSpPr/>
          </xdr:nvSpPr>
          <xdr:spPr>
            <a:xfrm>
              <a:off x="10690412" y="1888558"/>
              <a:ext cx="71643" cy="45941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tx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  <xdr:sp macro="" textlink="">
          <xdr:nvSpPr>
            <xdr:cNvPr id="774" name="Isosceles Triangle 773">
              <a:extLst>
                <a:ext uri="{FF2B5EF4-FFF2-40B4-BE49-F238E27FC236}">
                  <a16:creationId xmlns:a16="http://schemas.microsoft.com/office/drawing/2014/main" id="{00000000-0008-0000-0900-000006030000}"/>
                </a:ext>
              </a:extLst>
            </xdr:cNvPr>
            <xdr:cNvSpPr/>
          </xdr:nvSpPr>
          <xdr:spPr>
            <a:xfrm>
              <a:off x="10710582" y="1882091"/>
              <a:ext cx="77932" cy="61416"/>
            </a:xfrm>
            <a:prstGeom prst="triangle">
              <a:avLst/>
            </a:prstGeom>
            <a:solidFill>
              <a:schemeClr val="tx1"/>
            </a:solidFill>
            <a:ln w="3175"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rtlCol="0" anchor="ctr"/>
            <a:lstStyle/>
            <a:p>
              <a:pPr algn="ctr"/>
              <a:endParaRPr lang="en-US" sz="1100"/>
            </a:p>
          </xdr:txBody>
        </xdr:sp>
      </xdr:grp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176893</xdr:colOff>
      <xdr:row>5</xdr:row>
      <xdr:rowOff>122464</xdr:rowOff>
    </xdr:from>
    <xdr:to>
      <xdr:col>15</xdr:col>
      <xdr:colOff>363902</xdr:colOff>
      <xdr:row>64</xdr:row>
      <xdr:rowOff>155863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A03D85-AC02-4B88-B2AE-1C9484FF2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2029" y="867146"/>
          <a:ext cx="7737737" cy="9229353"/>
        </a:xfrm>
        <a:prstGeom prst="rect">
          <a:avLst/>
        </a:prstGeom>
      </xdr:spPr>
    </xdr:pic>
    <xdr:clientData/>
  </xdr:twoCellAnchor>
  <xdr:twoCellAnchor editAs="oneCell">
    <xdr:from>
      <xdr:col>34</xdr:col>
      <xdr:colOff>76200</xdr:colOff>
      <xdr:row>3</xdr:row>
      <xdr:rowOff>38100</xdr:rowOff>
    </xdr:from>
    <xdr:to>
      <xdr:col>34</xdr:col>
      <xdr:colOff>180975</xdr:colOff>
      <xdr:row>3</xdr:row>
      <xdr:rowOff>57150</xdr:rowOff>
    </xdr:to>
    <xdr:sp macro="" textlink="">
      <xdr:nvSpPr>
        <xdr:cNvPr id="2" name="Text Box 737">
          <a:extLst>
            <a:ext uri="{FF2B5EF4-FFF2-40B4-BE49-F238E27FC236}">
              <a16:creationId xmlns:a16="http://schemas.microsoft.com/office/drawing/2014/main" id="{00000000-0008-0000-0A00-000002000000}"/>
            </a:ext>
          </a:extLst>
        </xdr:cNvPr>
        <xdr:cNvSpPr txBox="1">
          <a:spLocks noChangeArrowheads="1"/>
        </xdr:cNvSpPr>
      </xdr:nvSpPr>
      <xdr:spPr bwMode="auto">
        <a:xfrm>
          <a:off x="17630775" y="45720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  <xdr:twoCellAnchor editAs="oneCell">
    <xdr:from>
      <xdr:col>15</xdr:col>
      <xdr:colOff>526970</xdr:colOff>
      <xdr:row>48</xdr:row>
      <xdr:rowOff>102671</xdr:rowOff>
    </xdr:from>
    <xdr:to>
      <xdr:col>21</xdr:col>
      <xdr:colOff>502227</xdr:colOff>
      <xdr:row>65</xdr:row>
      <xdr:rowOff>55707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9672F25-82A9-D823-4950-D76C3DCA3F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02834" y="7549489"/>
          <a:ext cx="3612075" cy="2602718"/>
        </a:xfrm>
        <a:prstGeom prst="rect">
          <a:avLst/>
        </a:prstGeom>
      </xdr:spPr>
    </xdr:pic>
    <xdr:clientData/>
  </xdr:twoCellAnchor>
  <xdr:twoCellAnchor editAs="oneCell">
    <xdr:from>
      <xdr:col>15</xdr:col>
      <xdr:colOff>550794</xdr:colOff>
      <xdr:row>5</xdr:row>
      <xdr:rowOff>119012</xdr:rowOff>
    </xdr:from>
    <xdr:to>
      <xdr:col>23</xdr:col>
      <xdr:colOff>259771</xdr:colOff>
      <xdr:row>26</xdr:row>
      <xdr:rowOff>103911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AF74D924-B0CA-9C54-E0FB-9AE79ACDE1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326658" y="863694"/>
          <a:ext cx="4523431" cy="3258035"/>
        </a:xfrm>
        <a:prstGeom prst="rect">
          <a:avLst/>
        </a:prstGeom>
      </xdr:spPr>
    </xdr:pic>
    <xdr:clientData/>
  </xdr:twoCellAnchor>
  <xdr:twoCellAnchor editAs="oneCell">
    <xdr:from>
      <xdr:col>15</xdr:col>
      <xdr:colOff>536865</xdr:colOff>
      <xdr:row>26</xdr:row>
      <xdr:rowOff>148377</xdr:rowOff>
    </xdr:from>
    <xdr:to>
      <xdr:col>23</xdr:col>
      <xdr:colOff>259773</xdr:colOff>
      <xdr:row>48</xdr:row>
      <xdr:rowOff>1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F6C84B2C-DA91-AE3A-5CD6-4870E18EA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12729" y="4166195"/>
          <a:ext cx="4537362" cy="328062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33</xdr:col>
      <xdr:colOff>76200</xdr:colOff>
      <xdr:row>2</xdr:row>
      <xdr:rowOff>38100</xdr:rowOff>
    </xdr:from>
    <xdr:to>
      <xdr:col>33</xdr:col>
      <xdr:colOff>180975</xdr:colOff>
      <xdr:row>2</xdr:row>
      <xdr:rowOff>57150</xdr:rowOff>
    </xdr:to>
    <xdr:sp macro="" textlink="">
      <xdr:nvSpPr>
        <xdr:cNvPr id="2" name="Text Box 737">
          <a:extLst>
            <a:ext uri="{FF2B5EF4-FFF2-40B4-BE49-F238E27FC236}">
              <a16:creationId xmlns:a16="http://schemas.microsoft.com/office/drawing/2014/main" id="{00000000-0008-0000-0B00-000002000000}"/>
            </a:ext>
          </a:extLst>
        </xdr:cNvPr>
        <xdr:cNvSpPr txBox="1">
          <a:spLocks noChangeArrowheads="1"/>
        </xdr:cNvSpPr>
      </xdr:nvSpPr>
      <xdr:spPr bwMode="auto">
        <a:xfrm>
          <a:off x="17021175" y="361950"/>
          <a:ext cx="104775" cy="1905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00000000-0008-0000-0C00-000001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00000000-0008-0000-0C00-000002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00000000-0008-0000-0C00-000003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00000000-0008-0000-0C00-000004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00000000-0008-0000-0C00-000005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00000000-0008-0000-0C00-000006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00000000-0008-0000-0C00-000007D4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00000000-0008-0000-0C00-000001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00000000-0008-0000-0C00-000002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0000000-0008-0000-0C00-000003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00000000-0008-0000-0C00-000004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00000000-0008-0000-0C00-000005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00000000-0008-0000-0C00-000006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000000-0008-0000-0C00-000007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00000000-0008-0000-0C00-000008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00000000-0008-0000-0C00-000009CC01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ENERGI%20PRIMER/RKAP/RKAP%202010/NE/20100119%20RKAP%202010%20-%20All%20Regional%20Rasional_9,42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ENERGI%20PRIMER\RKAP\RKAP%202010\NE\20100119%20RKAP%202010%20-%20All%20Regional%20Rasional_9,42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%20Rusdi/SUBSIDI%20LISTRIK/SUBSIDI%202007/ESTIMASI%20SUBSIDI%202007%20DEPKEU%2017%20MEI%2006-OK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7\ESTIMASI%20SUBSIDI%202007%20DEPKEU%2017%20MEI%2006-OK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_Palembang_140113/Anggaran_2013/Tempory/2013_Yovan/Data%20RKAP2009/unzipped/RKAP%20Laba_Rugi%201/LKTW201/@PJB/LKSEM2001PJB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Rapat_Palembang_140113\Anggaran_2013\Tempory\2013_Yovan\Data%20RKAP2009\unzipped\RKAP%20Laba_Rugi%201\LKTW201\@PJB\LKSEM2001PJB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AppData/Local/Temp/Temp2_RAB%20YANTEK%20SALATIGA.zip/F/Documents%20and%20Settings/Wartana/Local%20Settings/Temporary%20Internet%20Files/OLK2/LM-TRIW.III/LM-TRIW3/losses/LOSGABbali20031%20des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RAPAT%20POKJA%20AO/SEMARANG%2017-18%20FEBRUARI%202009/BK-DHU-04/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Applications\Microsoft%20Office%202011\Office\Startup\Excel\lambaro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/Applications/Microsoft%20Office%202011/Office/Startup/Excel/lambaro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riska.jr/Downloads/LKAI%202011-2012/2012/AI%202012%20Rapat%20Pusat%20260911/My%20Document%20Rusdi/SUBSIDI%20LISTRIK/SUBSIDI%202007/ESTIMASI%20SUBSIDI%202007%20DEPKEU%2017%20MEI%2006-OK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okohadiwidayat/Documents/POPSD/REKAP%20DATA%20PRK%202014/Lk200312-02-03-04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Lk200312-02-03-04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Lk200312-02-03-04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uai\uai-2001\revisi-1\lk-TRANS-2001-(8R)-rev-1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ivaga-dni-pc3\c\SDR\ankom\ANALISA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Users\jokohadiwidayat\Documents\POPSD\REKAP%20DATA%20PRK%202014\RAPAT%20POKJA%20AO\SEMARANG%2017-18%20FEBRUARI%202009\BK-DHU-04\BEBAN-88-8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RAPAT%20POKJA%20AO/SEMARANG%2017-18%20FEBRUARI%202009/BK-DHU-04/BEBAN-88-89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WORKING%20AREA/laporan%20FGTM/oktober%202016/Users/asus/Documents/Documents%20and%20Settings/lilik/Local%20Settings/Temporary%20Internet%20Files/OLK4E/Documents%20and%20Settings/tania%20savana.OPDIST-CAD3CA88/My%20Documents/OPDIST%20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25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4.50.144\usulan%202012%20111115\RAPAT%20POKJA%20AO\SEMARANG%2017-18%20FEBRUARI%202009\BK-DHU-04\BEBAN-88-89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dsngc001pn1\_widjajsh$\My%20Documents\Energizer%20Model%20-%20V7_4%20(ONLY%20FOR%20HISTORICAL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ownloads\20200923%20Usulan%20Revisi%20RKAP%20Regional%20JBT%20check.xlsx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Zivion%20Silalahi\Desktop\New%20folder%20(3)\Data%20ke%20RPS\20200902_Template%20Rekomposisi%20LKAI%202020%20Gabungan_1010%20v.17%20(3)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igep/My%20Documents/Irwan/Documents%20and%20Settings/User/My%20Documents/Copy%20of%20PRK%20AI%202008/Data%20Feeder/Trip%202007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ARKAP%2006%20CPYG/RKAP_06_UAI.xls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/Papa/Data%20Laporan/Survey%20PB/Usulan%20SKK/Master%20SKK/Mat-Upah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januari/Data%20Dasar%20PMT%20TripJan%2009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AppData/Local/Temp/Rar$DI21.625/SMGTGH/Flashdisk%2008%2010%2010/Saidi%20Saifi%202009/01%20Januari/01.Januari%2009/Copy%20of%20PMT%20TRIP/Trip%202009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USER/Documents/SINUNG/ACCENTURE/DELIVERABLE/DELIVERABLE%20BEST%20PRACTICE%20OM%20BY%20ACCENTURE/SERVICE%20MODEL/HP_Service%20Cost%20Model-v1.0.xlsm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idik/AppData/Local/Microsoft/Windows/Temporary%20Internet%20Files/Content.Outlook/2J1OHGR2/Documents%20and%20Settings/User/Local%20Settings/Temp/20100118%20RKAP%202010%20Rev23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Users\Didik\AppData\Local\Microsoft\Windows\Temporary%20Internet%20Files\Content.Outlook\2J1OHGR2\Documents%20and%20Settings\User\Local%20Settings\Temp\20100118%20RKAP%202010%20Rev23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Dwi/Monitoring%20SKK%202011/Rapat%20tgl%2020%20sept/Users/Raya/AppData/Local/Microsoft/Windows/Temporary%20Internet%20Files/Content.Outlook/UBD185SH/RKAP%202004/RKAP%20AI%202004/INVESTASI/Sat/RKAP%202002/6%20Sept%202001/APBN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938342D\Rekap%20Fisik%20LKAI%20Distr%20RKAP%202007_modif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/&#160;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Downloads/Documents%20and%20Settings/uno.harsoyo/Local%20Settings/Temporary%20Internet%20Files/Content.Outlook/9GR4E4IT/F/TM1-HASIL/TM1/PLN%20Budget%20Reports%20V1.2/Reports/RKAP%20Laba_%20Rugi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C81BD72A\RKAP%20Laba_%20Rugi1.xls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uyyud/Local%20Settings/Temporary%20Internet%20Files/OLK5B/Forum%20RKAP%202008/RKAP%202008%20Bandung%209-10%20Ags07%20(Target%20KPUB)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DEMAK\DATA%20KINERJA\PMT%20TRIP\REKAP%20GANGGUAN%20PMT%20DAN%20RECLOSER%202017%20&amp;%202018.xlsx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/ARKAP%2006%20CPYG/RKAP_06_UAI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RKAP%2006%20CPYG\RKAP_06_UAI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%20Rusdi/SUBSIDI%20LISTRIK/SUBSIDI%202004/HPP%20&amp;%20Subs%202004%20-%20KMK-%20Audited-R-19-8-05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%20Rusdi\SUBSIDI%20LISTRIK\SUBSIDI%202004\HPP%20&amp;%20Subs%202004%20-%20KMK-%20Audited-R-19-8-05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WINDOWS/TEMP/RESK165UB2001-rev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DARMAWANGSA%20RKAP/RKAP2004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ARMAWANGSA%20RKAP\RKAP2004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kWh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/penyebaran_oktober_2005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bram/My%20Documents/CEIC/Bram's/Harga%20BBM%20Indonesia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bram\My%20Documents\CEIC\Bram's\Harga%20BBM%20Indonesia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/C/Data%20RKAP2009/RKAP%2006/RKAP%20Investasi1_31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C\Invstasi\Lap%20inv%202007\A-Presentasi2004\2005formnewrev2\2005newformrev2\RKAP2005%20UNIT\TM1\RKAP%20Investasi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/Invstasi/Lap%20inv%202007/A-Presentasi2004/2005formnewrev2/2005newformrev2/RKAP2005%20UNIT/TM1/RKAP%20Investasi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C/Invstasi/Lap%20inv%202007/A-Presentasi2004/2005formnewrev2/2005newformrev2/RKAP2005%20UNIT/TM1/RKAP%20Investasi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ki.prayudha/Documents/OMessenger/Received%20files/Clients/PLN/Backups/Backup%20PLN%20Budget%2015th%20July%2004/Reports/RKAP%20Laba_%20Rugi1V1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Clients/PLN/Backups/Backup%20PLN%20Budget%2015th%20July%2004/Reports/RKAP%20Laba_%20Rugi1V1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ki.prayudha/Documents/OMessenger/Received%20files/A/RENKOR/NOVA/RKAP%202005%20WLPG%20VERSI%20WILAYAH/Wil%20Lampung%20adjstd/PLN%20Budget%20Reports%20V1.2/Reports/RKAP%20Laba_%20Rugi.xls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A/RENKOR/NOVA/RKAP%202005%20WLPG%20VERSI%20WILAYAH/Wil%20Lampung%20adjstd/PLN%20Budget%20Reports%20V1.2/Reports/RKAP%20Laba_%20Rug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/RKAP/Copy%20of%20PRK%20AI%202008/Data%20Feeder/Trip%202007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RKAP\Copy%20of%20PRK%20AI%202008\Data%20Feeder\Trip%202007.xls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r/AppData/Local/Temp/Temp2_RAB%20YANTEK%20SALATIGA.zip/F/Documents%20and%20Settings/Wartana/Local%20Settings/Temporary%20Internet%20Files/OLK2/LM-TRIW.III/LM-TRIW3/buku%202002/Data%20Dari%20Luar/LH%20APRIL%202000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/~~~KANTOR%20DISTRIBUSI/2.%20RKAP%20DJTY%202016/01.%20FORM/Harkon4/D/ReCLOSE/Susut/Susut%202005/Deviasi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/&#160;/Documents%20and%20Settings/uno.harsoyo/Local%20Settings/Temporary%20Internet%20Files/Content.Outlook/9GR4E4IT/EDP%20KOMAN/DATA%20PENDUKUNG/GANGGUAN%20TM-TRAFO/DATA%20PENGUSAHAAN_2006_ISO/AGUSTUS_2006/Agustus%20%202006.xls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PLTD%20Halmahera%20Power%20(US$).xlsm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.PMT%20TRIP%20DES%202008.xls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Data%20RKAP2009/unzipped/RKAP%20Laba_Rugi%201/LKTW101/LAPORAN/CashFlow012001Anggaran.xls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unzipped\RKAP%20Laba_Rugi%201\LKTW101\LAPORAN\CashFlow012001Anggaran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Users/Har/AppData/Local/Temp/Temp2_RAB%20YANTEK%20SALATIGA.zip/usulan%20ALAT%20KERJA%20dan%20APD%20MELENGKAPI%202014-1.xls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94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95.xml.rels><?xml version="1.0" encoding="UTF-8" standalone="yes"?>
<Relationships xmlns="http://schemas.openxmlformats.org/package/2006/relationships"><Relationship Id="rId1" Type="http://schemas.openxmlformats.org/officeDocument/2006/relationships/externalLinkPath" Target="/310808%20RKAP%202009%20-%20Produksi.xlsx" TargetMode="External"/></Relationships>
</file>

<file path=xl/externalLinks/_rels/externalLink9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310808%20RKAP%202009%20-%20Produksi.xlsx" TargetMode="External"/></Relationships>
</file>

<file path=xl/externalLinks/_rels/externalLink97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98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99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100.xml.rels><?xml version="1.0" encoding="UTF-8" standalone="yes"?>
<Relationships xmlns="http://schemas.openxmlformats.org/package/2006/relationships"><Relationship Id="rId1" Type="http://schemas.openxmlformats.org/officeDocument/2006/relationships/externalLinkPath" Target="/Kontrak%20Yantek%202015-2019/Documents%20and%20Settings/nugroho.dh/Local%20Settings/Temporary%20Internet%20Files/Content.Outlook/NU8SB6AU/RAB%20Salatiga%20PLOPDTL/RAB%20YANTEK%20SALATIGA%202015%20Penawaran.xlsx" TargetMode="External"/></Relationships>
</file>

<file path=xl/externalLinks/_rels/externalLink10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PLN-JO~1/AppData/Local/Temp/Rar$DI00.429/Kontrak%20Yantek%202015-2019/RAB%20RKAP/JBB/NEGO%20BANDUNG/NEGO%20PEMELIHARAAN%20BANDUNG.xlsx" TargetMode="External"/></Relationships>
</file>

<file path=xl/externalLinks/_rels/externalLink102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10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nani.nurfaqsanah/AppData/Roaming/Microsoft/Excel/Monitoring%20PPFA%20Operasi.xlsx" TargetMode="External"/></Relationships>
</file>

<file path=xl/externalLinks/_rels/externalLink10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Clients\PLN\PLN%20Budget\PLN%20budget%20forms\Lk200312-02-03-04.xls" TargetMode="External"/></Relationships>
</file>

<file path=xl/externalLinks/_rels/externalLink105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ANAKANAK/LkTW200/AT1999/AKPENY-J.XLS" TargetMode="External"/></Relationships>
</file>

<file path=xl/externalLinks/_rels/externalLink10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My%20Documents\ANAKANAK\LkTW200\AT1999\AKPENY-J.XLS" TargetMode="External"/></Relationships>
</file>

<file path=xl/externalLinks/_rels/externalLink107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PROGRAM%20RKAP.xls" TargetMode="External"/></Relationships>
</file>

<file path=xl/externalLinks/_rels/externalLink10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Jatim%20LKAI2008%20RKAP2009%2018.xls" TargetMode="External"/></Relationships>
</file>

<file path=xl/externalLinks/_rels/externalLink10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11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1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112.xml.rels><?xml version="1.0" encoding="UTF-8" standalone="yes"?>
<Relationships xmlns="http://schemas.openxmlformats.org/package/2006/relationships"><Relationship Id="rId1" Type="http://schemas.openxmlformats.org/officeDocument/2006/relationships/externalLinkPath" Target="/C/A/Sat/RKAP%202002/6%20Sept%202001/APBN.xls" TargetMode="External"/></Relationships>
</file>

<file path=xl/externalLinks/_rels/externalLink1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114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115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sidoarjo%20endtoend/Copy%20of%20eMap%20Budget%20Plan%20-%20Aceh.xlsx" TargetMode="External"/></Relationships>
</file>

<file path=xl/externalLinks/_rels/externalLink116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Data%20RKAP2009/PLANNING%20SESION-06/REGION_2/My%20Documents/NAMA%20NOMOR%20HP.xls" TargetMode="External"/></Relationships>
</file>

<file path=xl/externalLinks/_rels/externalLink1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Data%20RKAP2009\PLANNING%20SESION-06\REGION_2\My%20Documents\NAMA%20NOMOR%20HP.xls" TargetMode="External"/></Relationships>
</file>

<file path=xl/externalLinks/_rels/externalLink11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ownloads/Users/PLN-JO~1/AppData/Local/Temp/Rar$DI00.429/Kontrak%20Yantek%202015-2019/Users/Har/AppData/Local/Temp/Temp2_RAB%20YANTEK%20SALATIGA.zip/Arifien-bay/KPUBnov2003/WINDOWS/TEMP/2001/PROG-RKAP.xls" TargetMode="External"/></Relationships>
</file>

<file path=xl/externalLinks/_rels/externalLink119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PROG-RKAP.xls" TargetMode="External"/></Relationships>
</file>

<file path=xl/externalLinks/_rels/externalLink1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1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ONY/Desktop/Feisal%20BPP%20-%20BPK/Documents%20and%20Settings/suyyud.PUSAT/My%20Documents/DPR/DRAFTREVISI090605.xls" TargetMode="External"/></Relationships>
</file>

<file path=xl/externalLinks/_rels/externalLink1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ONY\Desktop\Feisal%20BPP%20-%20BPK\Documents%20and%20Settings\suyyud.PUSAT\My%20Documents\DPR\DRAFTREVISI090605.xls" TargetMode="External"/></Relationships>
</file>

<file path=xl/externalLinks/_rels/externalLink12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/Desktop/KENDAL/Copy%20of%20Form%20RAB%20Perkuatan%20HSS%202016%20untuk%20PRK%202017.xlsx" TargetMode="External"/></Relationships>
</file>

<file path=xl/externalLinks/_rels/externalLink1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1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ENIA-NIAGA-8\uai03\FORM-LKAI.xls" TargetMode="External"/></Relationships>
</file>

<file path=xl/externalLinks/_rels/externalLink1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127.xml.rels><?xml version="1.0" encoding="UTF-8" standalone="yes"?>
<Relationships xmlns="http://schemas.openxmlformats.org/package/2006/relationships"><Relationship Id="rId1" Type="http://schemas.openxmlformats.org/officeDocument/2006/relationships/externalLinkPath" Target="/Damayanti%20File%20Bekup/PLN%20-%20Data%20File/SKI%20AT/DATA%20SKI%20AT/perhitungan%20dan%20data/PIKITRING%20&amp;%20UP%20FAST%20TRACK/unzipped/RKAP%20Laba_Rugi%201/LKTW101/LAPORAN/CashFlow012001Anggaran.xls" TargetMode="External"/></Relationships>
</file>

<file path=xl/externalLinks/_rels/externalLink1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amayanti%20File%20Bekup\PLN%20-%20Data%20File\SKI%20AT\DATA%20SKI%20AT\perhitungan%20dan%20data\PIKITRING%20&amp;%20UP%20FAST%20TRACK\unzipped\RKAP%20Laba_Rugi%201\LKTW101\LAPORAN\CashFlow012001Anggaran.xls" TargetMode="External"/></Relationships>
</file>

<file path=xl/externalLinks/_rels/externalLink1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Users/Aero/Downloads/11%20GGN%20PENYULANG%20APD.xlsx" TargetMode="External"/></Relationships>
</file>

<file path=xl/externalLinks/_rels/externalLink130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User/Documents/FIT%20PROPER/Anggaran%20Kepeg.MGL%20-%202005-REVBAT.XLS" TargetMode="External"/></Relationships>
</file>

<file path=xl/externalLinks/_rels/externalLink1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1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FBC96BF0\REVISI%20PAGU%20INVEST%20(RAKER).xls" TargetMode="External"/></Relationships>
</file>

<file path=xl/externalLinks/_rels/externalLink13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KLT/Downloads/MASTER%20PMT%20KOMULATIF%20%202016%20AREA%20KLATEN.xlsx" TargetMode="External"/></Relationships>
</file>

<file path=xl/externalLinks/_rels/externalLink13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aturi/Local%20Settings/Temporary%20Internet%20Files/OLK5D/IPP%20(version%201).xls" TargetMode="External"/></Relationships>
</file>

<file path=xl/externalLinks/_rels/externalLink1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naturi\Local%20Settings\Temporary%20Internet%20Files\OLK5D\IPP%20(version%201).xls" TargetMode="External"/></Relationships>
</file>

<file path=xl/externalLinks/_rels/externalLink136.xml.rels><?xml version="1.0" encoding="UTF-8" standalone="yes"?>
<Relationships xmlns="http://schemas.openxmlformats.org/package/2006/relationships"><Relationship Id="rId1" Type="http://schemas.openxmlformats.org/officeDocument/2006/relationships/externalLinkPath" Target="/Anggaran%20Investasi/AI%202010/P1/Documents%20and%20Settings/sigep/My%20Documents/Irwan/Documents%20and%20Settings/User/My%20Documents/Copy%20of%20PRK%20AI%202008/Data%20Feeder/Trip%202007.xls" TargetMode="External"/></Relationships>
</file>

<file path=xl/externalLinks/_rels/externalLink1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138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user/AppData/Local/Temp/wz2f40/DKI%20JAYA%20kntr/PENAWRN%20%20HP%20YANTEK%20%20MENTENGKIRM%20210414/Analisa%20Sewa%20Mobil%20FormulaBPK270214%20Menteng.xlsx" TargetMode="External"/></Relationships>
</file>

<file path=xl/externalLinks/_rels/externalLink1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BP-RAB\tawar%20Oke%20Kertasari\Penawaran%20Kertasari.xls" TargetMode="External"/></Relationships>
</file>

<file path=xl/externalLinks/_rels/externalLink140.xml.rels><?xml version="1.0" encoding="UTF-8" standalone="yes"?>
<Relationships xmlns="http://schemas.openxmlformats.org/package/2006/relationships"><Relationship Id="rId1" Type="http://schemas.openxmlformats.org/officeDocument/2006/relationships/externalLinkPath" Target="/BP-RAB/tawar%20Oke%20Kertasari/Penawaran%20Kertasari.xls" TargetMode="External"/></Relationships>
</file>

<file path=xl/externalLinks/_rels/externalLink1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14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atb/Application%20Data/Microsoft/Excel/!!!!backup/PANITIA%20PD%20PB%202011/!BAYAR%202012/RAB%20DARI%20USER/RAB%20NODIN%20182.xlsx" TargetMode="External"/></Relationships>
</file>

<file path=xl/externalLinks/_rels/externalLink14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LN-JO~1/AppData/Local/Temp/Rar$DI00.429/Kontrak%20Yantek%202015-2019/Users/Har/AppData/Local/Temp/Temp2_RAB%20YANTEK%20SALATIGA.zip/Arifien-bay/KPUBnov2003/RKAP%20FINAL%202003/Duponk%20Final%20sucofin%20April%202003.xls" TargetMode="External"/></Relationships>
</file>

<file path=xl/externalLinks/_rels/externalLink144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1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146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rushermansyah/Downloads/INDRA%202009/UPAH%20JARINGAN/60%20%20upah%2019%20DES%20%20widodo%20KANT%20%202009.xls" TargetMode="External"/></Relationships>
</file>

<file path=xl/externalLinks/_rels/externalLink147.xml.rels><?xml version="1.0" encoding="UTF-8" standalone="yes"?>
<Relationships xmlns="http://schemas.openxmlformats.org/package/2006/relationships"><Relationship Id="rId1" Type="http://schemas.openxmlformats.org/officeDocument/2006/relationships/externalLinkPath" Target="/WAHYU%20H/proyek%202012/GOLO/tagihan/RAB%20DARI%20USER.xlsx" TargetMode="External"/></Relationships>
</file>

<file path=xl/externalLinks/_rels/externalLink148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1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Kangcepy-pc\LM-PDK-EXCEL-2006\BABEL\PEMADAMAN%20CABANG\Tabel%20Wilayah-cabang.xls" TargetMode="External"/></Relationships>
</file>

<file path=xl/externalLinks/_rels/externalLink1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1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15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Documents%20and%20Settings\suyyud\Local%20Settings\Temporary%20Internet%20Files\OLK5B\Forum%20RKAP%202008\RKAP%202008%20Bandung%209-10%20Ags07%20(Target%20KPUB).xls" TargetMode="External"/></Relationships>
</file>

<file path=xl/externalLinks/_rels/externalLink1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AI\Worksheet%20in%206300%20TOP%20REPORT%20%20ADB%20-%201983" TargetMode="External"/></Relationships>
</file>

<file path=xl/externalLinks/_rels/externalLink154.xml.rels><?xml version="1.0" encoding="UTF-8" standalone="yes"?>
<Relationships xmlns="http://schemas.openxmlformats.org/package/2006/relationships"><Relationship Id="rId1" Type="http://schemas.openxmlformats.org/officeDocument/2006/relationships/externalLinkPath" Target="/My%20Documents/suplisi%20tunjangan%202005.xls" TargetMode="External"/></Relationships>
</file>

<file path=xl/externalLinks/_rels/externalLink155.xml.rels><?xml version="1.0" encoding="UTF-8" standalone="yes"?>
<Relationships xmlns="http://schemas.openxmlformats.org/package/2006/relationships"><Relationship Id="rId1" Type="http://schemas.openxmlformats.org/officeDocument/2006/relationships/externalLinkPath" Target="/C/Users/jokohadiwidayat/Documents/POPSD/REKAP%20DATA%20PRK%202014/Documents%20and%20Settings/Budyanto/My%20Documents/Form%20Distribusi%202006/LKAI2006W.xls" TargetMode="External"/></Relationships>
</file>

<file path=xl/externalLinks/_rels/externalLink156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nurkholis.majid/Local%20Settings/Temporary%20Internet%20Files/Content.Outlook/BTKWB6T4/BP-RAB/tawar%20Oke%20Kertasari/Penawaran%20Kertasari.xls" TargetMode="External"/></Relationships>
</file>

<file path=xl/externalLinks/_rels/externalLink1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1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1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L:\Nodin+RAB\Documents%20and%20Settings\ft.elektro\My%20Documents\SKK%20AI%202009%20140%20M\SKI-2009-ygk-REV\JTM-BARU\Seyegan%20Kalibawang-YGK.xls" TargetMode="External"/></Relationships>
</file>

<file path=xl/externalLinks/_rels/externalLink160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suyyud.PUSAT/My%20Documents/Documents%20and%20Settings/Manajer%20Teknik/Desktop/WINNT/Profiles/wkongsamut/Temporary%20Internet%20Files/Content.IE5/CDERGTUV/Danfoss%20Submission%20form%202004%20(1).xls" TargetMode="External"/></Relationships>
</file>

<file path=xl/externalLinks/_rels/externalLink1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16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Asus/Downloads/BLANKO%20PRK%20UPDATE%202024.xlsx" TargetMode="External"/></Relationships>
</file>

<file path=xl/externalLinks/_rels/externalLink163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1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  <sheetName val="DExp.Lmb"/>
      <sheetName val="LOKASI"/>
      <sheetName val="M"/>
      <sheetName val="C"/>
      <sheetName val="List Cluster Investasi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summary-1"/>
      <sheetName val="DETAIL USULAN"/>
      <sheetName val="NO. PRK"/>
      <sheetName val="T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22">
          <cell r="C122">
            <v>10000</v>
          </cell>
        </row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rkap2010_latihan"/>
      <sheetName val="Amandemen-2004"/>
      <sheetName val="Selisih Prod"/>
      <sheetName val="Sheet1"/>
      <sheetName val="Pembelian"/>
      <sheetName val="TM1Beli"/>
      <sheetName val="Tap2006"/>
      <sheetName val="Sheet3"/>
      <sheetName val="NEKons"/>
      <sheetName val="NerSubsis"/>
      <sheetName val="Penjualan08"/>
      <sheetName val="Penjualan09"/>
      <sheetName val="Beli"/>
      <sheetName val="Sewa"/>
      <sheetName val="Penjualan10"/>
      <sheetName val="Sale10vAGA"/>
      <sheetName val="Gab 2010-2011 Ver1"/>
      <sheetName val="Visi Dis 2012"/>
      <sheetName val="Banding"/>
      <sheetName val="rkap2010"/>
      <sheetName val="Sheet5"/>
      <sheetName val="Sheet4"/>
      <sheetName val="Uraian"/>
      <sheetName val="Prod01"/>
      <sheetName val="Prod2"/>
      <sheetName val="List"/>
      <sheetName val="Kamus"/>
      <sheetName val="TaraKalor"/>
      <sheetName val="Catatan"/>
      <sheetName val="Sheet2"/>
      <sheetName val="KSU"/>
      <sheetName val="KSS"/>
      <sheetName val="Sampul"/>
      <sheetName val="Chek"/>
      <sheetName val="kCal"/>
      <sheetName val="HitBln"/>
      <sheetName val="BBkr"/>
      <sheetName val="Compatibility Report"/>
      <sheetName val="20100119 RKAP 2010 - All Region"/>
      <sheetName val="13-KWH_pertrf"/>
      <sheetName val="GABUNGAN"/>
      <sheetName val="reference"/>
      <sheetName val="HARGA SATUAN"/>
      <sheetName val="Database"/>
      <sheetName val="Support"/>
      <sheetName val="Submission Form"/>
      <sheetName val="DATA SKW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eg-U(12D2)"/>
      <sheetName val="Menu"/>
      <sheetName val="Sheet6"/>
      <sheetName val="Assumptions (2)"/>
      <sheetName val="List 35 GW+7 GW (2016-2019)"/>
      <sheetName val="RE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>
        <row r="72">
          <cell r="AB72">
            <v>4323911</v>
          </cell>
        </row>
        <row r="121">
          <cell r="AB121">
            <v>215711</v>
          </cell>
        </row>
        <row r="289">
          <cell r="AB289">
            <v>1527170</v>
          </cell>
        </row>
        <row r="380">
          <cell r="AB380">
            <v>3600000</v>
          </cell>
        </row>
        <row r="586">
          <cell r="R586">
            <v>390</v>
          </cell>
        </row>
        <row r="625">
          <cell r="AB625">
            <v>17029951.0257481</v>
          </cell>
        </row>
        <row r="684">
          <cell r="AB684">
            <v>6765876.6806400008</v>
          </cell>
        </row>
        <row r="689">
          <cell r="U689">
            <v>28152928.496560022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>
        <row r="142">
          <cell r="C142">
            <v>5621.16</v>
          </cell>
        </row>
        <row r="143">
          <cell r="C143">
            <v>5415.05</v>
          </cell>
        </row>
        <row r="144">
          <cell r="C144">
            <v>3820.15</v>
          </cell>
        </row>
      </sheetData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LABA RUGI"/>
      <sheetName val="SATPAM"/>
      <sheetName val="Kamus"/>
      <sheetName val="KETERANGAN"/>
      <sheetName val="Instalasi"/>
      <sheetName val="L_23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DExp.Lmb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  <sheetName val="BOQ"/>
      <sheetName val="Basic"/>
      <sheetName val="Alat"/>
      <sheetName val="STRUKTUR"/>
      <sheetName val="CiMaPlbStd"/>
      <sheetName val="hal 14b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-R"/>
      <sheetName val="DAF- PEG"/>
      <sheetName val="Peralatan"/>
      <sheetName val="Basic Price"/>
      <sheetName val="NP-7"/>
      <sheetName val="HSLAIN-LAIN"/>
      <sheetName val="61005"/>
      <sheetName val="61007"/>
      <sheetName val="MAP"/>
      <sheetName val="H.Dasar"/>
      <sheetName val="CashFlow"/>
      <sheetName val="REKAP"/>
      <sheetName val="Beltra  (7)"/>
      <sheetName val="Inv_MALUKU"/>
      <sheetName val="PARAME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36">
          <cell r="D136" t="str">
            <v>{goto}j:a1~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1">
          <cell r="D151" t="str">
            <v>/wtc{goto}b:a188~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SCRAP"/>
      <sheetName val="ATTB-AKTV"/>
      <sheetName val="ACUAN"/>
      <sheetName val="Rekapitulasi"/>
      <sheetName val="Database"/>
      <sheetName val="THN-7"/>
      <sheetName val="THN-6"/>
      <sheetName val="WP RAYON MADIUN KOTA"/>
      <sheetName val="Basket 5"/>
      <sheetName val="MASTER"/>
      <sheetName val="Bahan"/>
      <sheetName val="UPAH"/>
      <sheetName val="R_ccode"/>
      <sheetName val="StU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</row>
        <row r="40">
          <cell r="B40" t="str">
            <v>/XMM:C40~</v>
          </cell>
        </row>
        <row r="51">
          <cell r="B51" t="str">
            <v>/XMM:C51~</v>
          </cell>
        </row>
        <row r="126">
          <cell r="D126" t="str">
            <v>{goto}h:a1~</v>
          </cell>
        </row>
        <row r="131">
          <cell r="D131" t="str">
            <v>{goto}i:a1~</v>
          </cell>
        </row>
        <row r="141">
          <cell r="D141" t="str">
            <v>{goto}k:a1~</v>
          </cell>
        </row>
        <row r="146">
          <cell r="D146" t="str">
            <v>{goto}l:a1~</v>
          </cell>
        </row>
        <row r="156">
          <cell r="D156" t="str">
            <v>/WTC{goto}b:a360~{down}{down}/wth</v>
          </cell>
        </row>
        <row r="161">
          <cell r="D161" t="str">
            <v>/XMM:E161~</v>
          </cell>
        </row>
        <row r="166">
          <cell r="D166" t="str">
            <v>{goto}m:a1~</v>
          </cell>
        </row>
        <row r="169">
          <cell r="C169" t="str">
            <v>/XMM:D169~</v>
          </cell>
        </row>
        <row r="228">
          <cell r="A228" t="str">
            <v>/XMM:B228~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  <sheetName val="DExp.Lmb"/>
      <sheetName val="TID1_Old"/>
      <sheetName val="FORM A1_A2  Gambir"/>
      <sheetName val="FORM A1_A2  Kebayoran"/>
      <sheetName val="FORM A1_A2  Kramatjati"/>
      <sheetName val="FORM A1_A2  Tangerang"/>
      <sheetName val="FORM A1_A2 KD"/>
      <sheetName val="Basket 6"/>
      <sheetName val="Trunking"/>
      <sheetName val="343"/>
      <sheetName val="243"/>
      <sheetName val="78"/>
      <sheetName val="sch 1.2"/>
      <sheetName val="HB "/>
      <sheetName val="Jual"/>
      <sheetName val="Beli"/>
      <sheetName val="List"/>
      <sheetName val="Prod2"/>
      <sheetName val="Instalasi"/>
      <sheetName val="Loan"/>
      <sheetName val="DaftarIsi_(2)1"/>
      <sheetName val="Penyert_lainnya1"/>
      <sheetName val="AkunPenutup_AP1"/>
      <sheetName val="KursNota_1"/>
      <sheetName val="[LKSEM2001PJB_xlsUL_28b1"/>
      <sheetName val="ROB_AGUST'061"/>
      <sheetName val="_LKSEM2001PJB_xlsUL_28b1"/>
      <sheetName val="TARGET_10_20_-_20051"/>
      <sheetName val="NERACA_DAYA1"/>
      <sheetName val="HARGA_SATUAN1"/>
      <sheetName val="INLAND_FACTOR_DISTANCE1"/>
      <sheetName val="FLI_-_Sec_11"/>
      <sheetName val="Assumptions_(2)1"/>
      <sheetName val="Gab_Cab"/>
      <sheetName val="01_A"/>
      <sheetName val="Kontrak_vs_Realisasi_Gas"/>
      <sheetName val="RKA_2010"/>
      <sheetName val="DAF-_PEG"/>
      <sheetName val="Tabel_Istilah"/>
      <sheetName val="IkhtisarBiop(12_0)"/>
      <sheetName val="LabaRugi_Fungsi2004(21B)"/>
      <sheetName val="LabaRugi_Lainnya_2005(20)"/>
      <sheetName val="LabaRugi_Unsur2004(21A)"/>
      <sheetName val="An__Alat"/>
      <sheetName val="BLC_2016"/>
      <sheetName val="tabel_tarip_grade"/>
      <sheetName val="KONS_BID_P&amp;N"/>
      <sheetName val="UP_II_DUMAI"/>
      <sheetName val="KP_DIT_HULU"/>
      <sheetName val="UP_VI_BALONGAN"/>
      <sheetName val="UP_1_BRANDAN"/>
      <sheetName val="UP_V_BALIKPAPAN"/>
      <sheetName val="DIT_HILIR"/>
      <sheetName val="UP_IV_CILACAP"/>
      <sheetName val="UP_III_PLAJU"/>
      <sheetName val="KONS_DIT_HULU"/>
      <sheetName val="KR_AMPEL"/>
      <sheetName val="UP_VII_KASIM"/>
      <sheetName val="KONS_BID_P"/>
      <sheetName val="Project_Data"/>
      <sheetName val="Basic_Price"/>
      <sheetName val="Selling_Price"/>
      <sheetName val="Pareto_Per_Bay_Trafo"/>
      <sheetName val="A1_pri123"/>
      <sheetName val="Inv_KITLUR_SUMBAGUT"/>
      <sheetName val="Inv_KITLUR_SUMBAGSEL"/>
      <sheetName val="DATA-BASE_SUTT"/>
      <sheetName val="Bill_of_Qty_MEP"/>
      <sheetName val="Cover1"/>
      <sheetName val="mu"/>
      <sheetName val="DAF-1"/>
      <sheetName val="Pt"/>
      <sheetName val="Akun"/>
      <sheetName val="RPBL"/>
      <sheetName val="aruskas"/>
      <sheetName val="bakup1"/>
      <sheetName val="BBaku(12C3)"/>
      <sheetName val="BBMJenis(12B1)"/>
      <sheetName val="BOLain(12E2)"/>
      <sheetName val="HarJabor(12C2)"/>
      <sheetName val="LabaRugi Fungsi"/>
      <sheetName val="PembelianiTL(12A1"/>
      <sheetName val="Template-WBS APP"/>
      <sheetName val="Sub"/>
      <sheetName val="RAB"/>
      <sheetName val="HPSI-Portion"/>
      <sheetName val="beban"/>
      <sheetName val="harga"/>
      <sheetName val="Sag1"/>
      <sheetName val="ADMINISTRASI"/>
      <sheetName val="Assumptions"/>
      <sheetName val="APP CAWANG"/>
      <sheetName val="IPP_3"/>
      <sheetName val="HRG BAHAN &amp; UPAH okk"/>
      <sheetName val="Analis Kusen okk"/>
      <sheetName val="FORM BQ TL PRATU 4cct"/>
      <sheetName val="D1-R (Prelim)"/>
      <sheetName val="gi"/>
      <sheetName val="Budget Import"/>
      <sheetName val="Budget Jasa"/>
      <sheetName val="R-SM-KIN"/>
      <sheetName val="Currency Rate"/>
      <sheetName val="PA1"/>
      <sheetName val="RAB SPK PB 41.500 VA"/>
      <sheetName val="RAB INV PB 41.500 VA"/>
      <sheetName val="GAMBAR"/>
      <sheetName val="BUKTI BAYAR"/>
      <sheetName val="PERSEDIAAN MATERIAL"/>
      <sheetName val="TR1LUNAS"/>
      <sheetName val="TR2lunasAgt15"/>
      <sheetName val="TR3"/>
      <sheetName val="TR4"/>
      <sheetName val="TR5"/>
      <sheetName val="TR6"/>
      <sheetName val="TR7"/>
      <sheetName val="TR8"/>
      <sheetName val="TR9"/>
      <sheetName val="TR10"/>
      <sheetName val="TR11"/>
      <sheetName val="TR12"/>
      <sheetName val="TR13"/>
      <sheetName val="TR14"/>
      <sheetName val="Tr15"/>
      <sheetName val="VALUE"/>
      <sheetName val="COVER"/>
      <sheetName val="WP"/>
      <sheetName val="sept"/>
      <sheetName val="A"/>
      <sheetName val="Ex-Rate"/>
      <sheetName val="Fixset"/>
      <sheetName val="CAL"/>
      <sheetName val="Kurs"/>
      <sheetName val="FORM-B"/>
      <sheetName val="A u g"/>
      <sheetName val="Sheet6"/>
      <sheetName val="Analis"/>
      <sheetName val="KOMPENSASI OKT 09"/>
      <sheetName val="03"/>
      <sheetName val="16"/>
      <sheetName val="2"/>
      <sheetName val="REVISI-10"/>
      <sheetName val="18"/>
      <sheetName val="01"/>
      <sheetName val="17"/>
      <sheetName val="22"/>
      <sheetName val="REVISI-16"/>
      <sheetName val="15"/>
      <sheetName val="08"/>
      <sheetName val="20"/>
      <sheetName val="REVISI-25"/>
      <sheetName val="10"/>
      <sheetName val="TB_SKL"/>
      <sheetName val="XREF"/>
      <sheetName val="Electrical "/>
      <sheetName val="SCADA ENG"/>
      <sheetName val="Supervisory Control System"/>
      <sheetName val="F1771-2"/>
      <sheetName val="MATERIAL"/>
      <sheetName val="HS"/>
      <sheetName val="FORM A12 BJI"/>
      <sheetName val="FORM A12PMS 2011"/>
      <sheetName val="FORM A12PSP"/>
      <sheetName val="FORM A12 SBG"/>
      <sheetName val="REKAP KINERJA"/>
      <sheetName val="1.KONTEKS"/>
      <sheetName val="BBM-03"/>
      <sheetName val="JASA"/>
      <sheetName val="Submission For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23"/>
      <sheetName val="000000"/>
      <sheetName val="DAFISI"/>
      <sheetName val="Jelas"/>
      <sheetName val="Neraca"/>
      <sheetName val="LR"/>
      <sheetName val="LR_F"/>
      <sheetName val="Arus_Kas"/>
      <sheetName val="RE"/>
      <sheetName val="Cat"/>
      <sheetName val="BukuBesar"/>
      <sheetName val="L1_1"/>
      <sheetName val="L1_2"/>
      <sheetName val="L1_3"/>
      <sheetName val="L1_4"/>
      <sheetName val="L1_5"/>
      <sheetName val="L1_6"/>
      <sheetName val="L1_7"/>
      <sheetName val="L1_8"/>
      <sheetName val="L1_9"/>
      <sheetName val="L2_1"/>
      <sheetName val="L2_2"/>
      <sheetName val="L2_3"/>
      <sheetName val="L2_4"/>
      <sheetName val="L_2_4b"/>
      <sheetName val="L2_5"/>
      <sheetName val="L2_6"/>
      <sheetName val="L3_1"/>
      <sheetName val="L3_2"/>
      <sheetName val="L3_3"/>
      <sheetName val="L3_4"/>
      <sheetName val="L3_5"/>
      <sheetName val="L_4"/>
      <sheetName val="L_4_1"/>
      <sheetName val="L_5"/>
      <sheetName val="L_6"/>
      <sheetName val="L_7"/>
      <sheetName val="L_8a"/>
      <sheetName val="L_8b"/>
      <sheetName val="L_9"/>
      <sheetName val="L_10"/>
      <sheetName val="L_11"/>
      <sheetName val="L_12"/>
      <sheetName val="L_13"/>
      <sheetName val="L_14"/>
      <sheetName val="L_14b"/>
      <sheetName val="L_15"/>
      <sheetName val="L_16"/>
      <sheetName val="L_17"/>
      <sheetName val="L_18"/>
      <sheetName val="L_19"/>
      <sheetName val="L_20_1"/>
      <sheetName val="L_20_2"/>
      <sheetName val="L_21"/>
      <sheetName val="L_22"/>
      <sheetName val="L_24"/>
      <sheetName val="L_25"/>
      <sheetName val="L_26"/>
      <sheetName val="L_27"/>
      <sheetName val="L_27_1"/>
      <sheetName val="L_27_2"/>
      <sheetName val="L_28a"/>
      <sheetName val="L_28b"/>
      <sheetName val="L_28c"/>
      <sheetName val="L_29"/>
      <sheetName val="GABUNGAN"/>
      <sheetName val="Sheet1"/>
      <sheetName val="Sheet2"/>
      <sheetName val="Sheet3"/>
      <sheetName val="NRCPTK01"/>
      <sheetName val="Asumsi"/>
      <sheetName val="GABIP07"/>
      <sheetName val="FLI - Sec.1"/>
      <sheetName val="LK"/>
      <sheetName val="Kamus"/>
      <sheetName val="M"/>
      <sheetName val="A1 pri123"/>
      <sheetName val="DENPASAR"/>
      <sheetName val="UshDeb00"/>
      <sheetName val="Menu"/>
      <sheetName val="Periode"/>
      <sheetName val="DaftarIsi (2)"/>
      <sheetName val="DaftarIsi"/>
      <sheetName val="Perubahan"/>
      <sheetName val="LabaRugi"/>
      <sheetName val="Penjelas"/>
      <sheetName val="Penyert-anak"/>
      <sheetName val="Penyert lainnya"/>
      <sheetName val="BiDitghkan"/>
      <sheetName val="PIUT-JP"/>
      <sheetName val="BDD&amp;UMLain"/>
      <sheetName val="DpsK3bln"/>
      <sheetName val="Dep3-12bln"/>
      <sheetName val="PiutLL"/>
      <sheetName val="Piut-Unsur"/>
      <sheetName val="HapusPiut"/>
      <sheetName val="PiutMacam"/>
      <sheetName val="MatHar"/>
      <sheetName val="BantuanLN"/>
      <sheetName val="AkunPenutup"/>
      <sheetName val="AkunPenutup AP"/>
      <sheetName val="UtPiut-Anak"/>
      <sheetName val="PendBP"/>
      <sheetName val="DaftarBP"/>
      <sheetName val="HutBank-3"/>
      <sheetName val="UtBiProy"/>
      <sheetName val="UtangUsh"/>
      <sheetName val="UmurUtang"/>
      <sheetName val="UtangValas"/>
      <sheetName val="IPS-IPK"/>
      <sheetName val="ManfPs"/>
      <sheetName val="UT-Pajak"/>
      <sheetName val="HutLain"/>
      <sheetName val="UtangBiaya"/>
      <sheetName val="JualGTarif"/>
      <sheetName val="JualGLangg"/>
      <sheetName val="PendOpLain"/>
      <sheetName val="IkhtisarBiop"/>
      <sheetName val="PembelianiTL"/>
      <sheetName val="SewaDis"/>
      <sheetName val="BBMJenis"/>
      <sheetName val="ProduksiTL"/>
      <sheetName val="HarMat"/>
      <sheetName val="HarJabor"/>
      <sheetName val="BPeg-F"/>
      <sheetName val="Bipeg-U"/>
      <sheetName val="BOLain"/>
      <sheetName val="PendaLuOp"/>
      <sheetName val="BiLuOp"/>
      <sheetName val="BiPinjaman"/>
      <sheetName val="SelisihKurs"/>
      <sheetName val="KursNota "/>
      <sheetName val="KursSend"/>
      <sheetName val="NRC-Unit"/>
      <sheetName val="LRU-Unit"/>
      <sheetName val="NrcKWh"/>
      <sheetName val="KOR-PAJAK"/>
      <sheetName val="Pot-Jual"/>
      <sheetName val="Extra1"/>
      <sheetName val="Extra2"/>
      <sheetName val="[LKSEM2001PJB.xlsUL_28b"/>
      <sheetName val="ROB AGUST'06"/>
      <sheetName val="_LKSEM2001PJB.xlsUL_28b"/>
      <sheetName val="LKSEM2001PJB"/>
      <sheetName val="Form-B-R1"/>
      <sheetName val="ca"/>
      <sheetName val="TARGET 10.20 - 2005"/>
      <sheetName val="HARGA SATUAN"/>
      <sheetName val="NERACA DAYA"/>
      <sheetName val="Kontrol"/>
      <sheetName val="INLAND FACTOR DISTANCE"/>
      <sheetName val="AkumAT"/>
      <sheetName val="SAA"/>
      <sheetName val="DivVII"/>
      <sheetName val="An. Alat"/>
      <sheetName val="PkRp"/>
      <sheetName val="Analisa"/>
      <sheetName val="RKA 2010"/>
      <sheetName val="L-R"/>
      <sheetName val="01 A"/>
      <sheetName val="chooser"/>
      <sheetName val="Kontrak vs Realisasi Gas"/>
      <sheetName val="DAF- PEG"/>
      <sheetName val="Tabel Istilah"/>
      <sheetName val="DivVI"/>
      <sheetName val="bahan"/>
      <sheetName val="Bipeg-U(12D2)"/>
      <sheetName val="W-NAD"/>
      <sheetName val="gvl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Assumptions (2)"/>
      <sheetName val="prod03"/>
      <sheetName val="CBOX"/>
      <sheetName val="PB(B)"/>
      <sheetName val="tunj"/>
      <sheetName val="tabel tarip grade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Resume"/>
      <sheetName val="Markup"/>
      <sheetName val="NerSubsis"/>
      <sheetName val="Preventif"/>
      <sheetName val="DaftarIsi_(2)"/>
      <sheetName val="Penyert_lainnya"/>
      <sheetName val="AkunPenutup_AP"/>
      <sheetName val="KursNota_"/>
      <sheetName val="[LKSEM2001PJB_xlsUL_28b"/>
      <sheetName val="ROB_AGUST'06"/>
      <sheetName val="_LKSEM2001PJB_xlsUL_28b"/>
      <sheetName val="TARGET_10_20_-_2005"/>
      <sheetName val="NERACA_DAYA"/>
      <sheetName val="HARGA_SATUAN"/>
      <sheetName val="INLAND_FACTOR_DISTANCE"/>
      <sheetName val="FLI_-_Sec_1"/>
      <sheetName val="GrafikProd"/>
      <sheetName val="Assumptions_(2)"/>
      <sheetName val="C"/>
      <sheetName val="BLC 2016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u_lieu"/>
      <sheetName val="APBN"/>
      <sheetName val="Project Data"/>
      <sheetName val="Basic Price"/>
      <sheetName val="BOM"/>
      <sheetName val="Breakdown"/>
      <sheetName val="Selling Price"/>
      <sheetName val="Pareto Per Bay Trafo"/>
      <sheetName val="Code"/>
      <sheetName val="DATA-BASE SUTT"/>
      <sheetName val="TAP"/>
      <sheetName val="Sch-5"/>
      <sheetName val="REKAP"/>
      <sheetName val="REFERENSI"/>
      <sheetName val="Bln3_4"/>
      <sheetName val="TRNS-C1"/>
      <sheetName val="Daftar Kegiatan"/>
      <sheetName val="BOQ"/>
      <sheetName val="5-ALAT(1)"/>
      <sheetName val="4-Basic Price"/>
      <sheetName val="Pk"/>
      <sheetName val="MS"/>
      <sheetName val="Catatan"/>
      <sheetName val="Uraian"/>
      <sheetName val="BBkr"/>
      <sheetName val="kCal"/>
      <sheetName val="Bill of Qty MEP"/>
      <sheetName val="REKAP_AN"/>
      <sheetName val="UBAS"/>
      <sheetName val="REF"/>
      <sheetName val="TRANS"/>
      <sheetName val="FAS"/>
      <sheetName val="assumption"/>
      <sheetName val="#REF"/>
      <sheetName val="Twr (15)"/>
      <sheetName val="Invoice"/>
      <sheetName val="L20Keu"/>
      <sheetName val="ACUAN"/>
      <sheetName val="SCRAP"/>
      <sheetName val="kroscek BBM"/>
      <sheetName val="simulasi droping"/>
      <sheetName val="ATTB-AKTV"/>
      <sheetName val="GAB"/>
      <sheetName val="data-1"/>
      <sheetName val="Agregat Halus &amp; Kasar"/>
      <sheetName val="DATA"/>
      <sheetName val="Calc Inst"/>
      <sheetName val="CashFlow"/>
      <sheetName val="KMS-DIS5"/>
      <sheetName val="Bill_Qua"/>
      <sheetName val="Tabel ND(Tb8)"/>
      <sheetName val="LAIN2"/>
      <sheetName val="analhps"/>
      <sheetName val="dft-harga"/>
      <sheetName val="Tabels"/>
      <sheetName val="RKAP"/>
      <sheetName val="kali-2001"/>
      <sheetName val=""/>
      <sheetName val="Penjualan"/>
      <sheetName val="ProdSendiri"/>
      <sheetName val="PS&amp;Susut TL"/>
      <sheetName val="SewaBeli"/>
      <sheetName val="Transfer"/>
      <sheetName val="Listing"/>
      <sheetName val="LR_LAIN2"/>
      <sheetName val="scada 2001"/>
      <sheetName val="AHS - Personel"/>
      <sheetName val="AHS - Non Personel"/>
      <sheetName val="Analisa Struktur Data"/>
      <sheetName val="BIAYA TIDAK LANGSUNG"/>
      <sheetName val="LK2004"/>
      <sheetName val="W1"/>
      <sheetName val="Harga BBM Indonesia"/>
      <sheetName val="NERACA SESUAI PROGRAM GL MAGIC"/>
      <sheetName val="KOMULATIF"/>
      <sheetName val="AKTIVA"/>
      <sheetName val="GABLUARJAWA1 (2)"/>
      <sheetName val="Harga Upah"/>
      <sheetName val="Harga material"/>
      <sheetName val="H.Satuan"/>
      <sheetName val="Balance Sheet"/>
      <sheetName val="Income Statement"/>
      <sheetName val="RAP"/>
      <sheetName val="Rekapitulasi"/>
      <sheetName val="pddk"/>
      <sheetName val="tabel JHT"/>
      <sheetName val="Usia"/>
      <sheetName val="PRK"/>
      <sheetName val="PROFIL"/>
      <sheetName val="spp mesin sn 1428 (Electric)"/>
      <sheetName val="biaya jasa borongan 1428"/>
      <sheetName val="Upah"/>
      <sheetName val="hal 14b"/>
      <sheetName val="EPC"/>
      <sheetName val="List of Eqp"/>
      <sheetName val="UPA"/>
      <sheetName val="Sewa"/>
      <sheetName val="LOAD"/>
      <sheetName val="E7"/>
      <sheetName val="Sheet7"/>
      <sheetName val="Sudah Berjalan"/>
      <sheetName val="WAN"/>
      <sheetName val="PARAMETER"/>
      <sheetName val="DebtH12012"/>
      <sheetName val="SEKTOR"/>
      <sheetName val="Usulan"/>
      <sheetName val="Laba (Rugi) Per Unsur"/>
      <sheetName val="CiMaPlbStd"/>
      <sheetName val="SATPAM"/>
      <sheetName val="HPS-Person"/>
      <sheetName val="AWAL"/>
      <sheetName val="UP2B"/>
      <sheetName val="UP3B KSKT"/>
      <sheetName val="UP3B KALBAR"/>
      <sheetName val="UP3B KALTIM"/>
      <sheetName val="UPT KSKT"/>
      <sheetName val="UPT KALTIMRA"/>
      <sheetName val="Table 2"/>
      <sheetName val="FORM A12BJI"/>
      <sheetName val="FORM A12MED"/>
      <sheetName val="FORM A12NIA"/>
      <sheetName val="FORM A12PKM"/>
      <sheetName val="FORM A12RAP"/>
      <sheetName val="FORM A12PMS"/>
      <sheetName val="FORM A12SBG"/>
      <sheetName val="DATA PENGUSAHAA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 refreshError="1"/>
      <sheetData sheetId="375"/>
      <sheetData sheetId="376"/>
      <sheetData sheetId="377"/>
      <sheetData sheetId="378"/>
      <sheetData sheetId="379"/>
      <sheetData sheetId="380"/>
      <sheetData sheetId="38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  <sheetName val="CiMaPlbStd"/>
      <sheetName val="Penjualan"/>
      <sheetName val="ProdSendiri"/>
      <sheetName val="PS&amp;Susut TL"/>
      <sheetName val="SewaBeli"/>
      <sheetName val="Transfer"/>
      <sheetName val="Alat"/>
      <sheetName val="Basic"/>
      <sheetName val="000000"/>
      <sheetName val="HARGA_SATUAN"/>
      <sheetName val="HARGA_SATUAN3"/>
      <sheetName val="[Book1.xls][Book1.xls][Book1.x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  <sheetName val="NRCPTK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MAT"/>
      <sheetName val="JS"/>
      <sheetName val="DExp.Lmb"/>
      <sheetName val="PkRp"/>
      <sheetName val="PUNCAK-89"/>
      <sheetName val="INISIATIF STRATEGIS"/>
      <sheetName val="GRAFIK GANGGUAN PENYULANG  2001"/>
      <sheetName val="Section Gangguan"/>
      <sheetName val="LAMP"/>
      <sheetName val="GInc.Lmb"/>
      <sheetName val="Setting"/>
      <sheetName val="GJantho"/>
      <sheetName val="prod03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THN-7"/>
      <sheetName val="C"/>
      <sheetName val="M"/>
      <sheetName val="Analisa Struktur Data"/>
      <sheetName val="SAA"/>
      <sheetName val="MAIN"/>
      <sheetName val="NRCPTK01"/>
      <sheetName val="DAFGED"/>
      <sheetName val="Kpg"/>
      <sheetName val="Usulan"/>
      <sheetName val="TRANS"/>
      <sheetName val="FAS"/>
      <sheetName val="見積伺"/>
      <sheetName val="RINCIAN HARGA MATERIAL"/>
      <sheetName val="AHS-JTR"/>
      <sheetName val="Uraian"/>
      <sheetName val="rkap2008"/>
      <sheetName val="Penjualan"/>
      <sheetName val="ProdSendiri"/>
      <sheetName val="PS&amp;Susut TL"/>
      <sheetName val="SewaBeli"/>
      <sheetName val="Transfer"/>
      <sheetName val="Listing"/>
      <sheetName val="Koordinat"/>
      <sheetName val="AHSP"/>
      <sheetName val="HB"/>
      <sheetName val="HSA"/>
      <sheetName val="C.10"/>
      <sheetName val="C.12"/>
      <sheetName val="C.14"/>
      <sheetName val="C.16"/>
      <sheetName val="C.19"/>
      <sheetName val="C.21"/>
      <sheetName val="C.23"/>
      <sheetName val="C.25"/>
      <sheetName val="C.7"/>
      <sheetName val="C.9"/>
      <sheetName val="Sheet8"/>
      <sheetName val="Sheet1"/>
      <sheetName val="Cover"/>
      <sheetName val="Sheet3"/>
      <sheetName val="MENU"/>
      <sheetName val="Hal-1"/>
      <sheetName val="INPBA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  <sheetName val="prod03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  <sheetName val="DATA BAS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NRCPTK01"/>
      <sheetName val="LOKASI"/>
      <sheetName val="TDL"/>
      <sheetName val="prod03"/>
      <sheetName val="HARGA SATU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C"/>
      <sheetName val="graf2"/>
      <sheetName val="PUNCAK-89"/>
      <sheetName val="Rekap PMG."/>
      <sheetName val="JS_x0000__x0000_ꣀߗ_x000f_[lambaro.xls]BP_x0000_⿁_x0000__x0000__x000f_[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  <sheetName val="MEM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b-TRANS"/>
      <sheetName val="resum-ai"/>
      <sheetName val="DIVLUR"/>
      <sheetName val="STET"/>
      <sheetName val="SJKT"/>
      <sheetName val="SPGD"/>
      <sheetName val="SBGR"/>
      <sheetName val="SPRN"/>
      <sheetName val="SCRB"/>
      <sheetName val="SKTG"/>
      <sheetName val="STTG"/>
      <sheetName val="SMDN"/>
      <sheetName val="SBYA"/>
      <sheetName val="SMLG"/>
      <sheetName val="SDPS"/>
      <sheetName val="FORM-A"/>
      <sheetName val="form-b"/>
      <sheetName val="HARGA SATUAN"/>
      <sheetName val="JUSTIFIKASI"/>
      <sheetName val="TRNS-C1"/>
      <sheetName val="PkRp"/>
      <sheetName val="C"/>
      <sheetName val="M"/>
      <sheetName val="ca"/>
      <sheetName val="TRANS"/>
      <sheetName val="FAS"/>
      <sheetName val="sept"/>
      <sheetName val="mu"/>
      <sheetName val="sch 1.2"/>
      <sheetName val="HARGA_SATUAN"/>
      <sheetName val="UshDeb00"/>
      <sheetName val="Sheet3"/>
      <sheetName val="RKS"/>
      <sheetName val="Parameter"/>
      <sheetName val="prod03"/>
      <sheetName val="W1"/>
      <sheetName val="GAB"/>
      <sheetName val="Twr (15)"/>
      <sheetName val="INLAND FACTOR DISTANCE"/>
      <sheetName val="DivVII"/>
      <sheetName val="NerSubsis"/>
      <sheetName val="NRCPTK01"/>
      <sheetName val="Sheet1"/>
      <sheetName val="DAT-BUL"/>
      <sheetName val="Submission Form"/>
      <sheetName val="kwhpakai_all"/>
      <sheetName val="kirim"/>
      <sheetName val="PS GI"/>
      <sheetName val="stand&amp;faktor kali"/>
      <sheetName val="W-NAD"/>
      <sheetName val="LAIN2"/>
      <sheetName val="JENIS PDP"/>
      <sheetName val="HARGA_SATUAN1"/>
      <sheetName val="sch_1_2"/>
      <sheetName val="Twr_(15)"/>
      <sheetName val="HARGA_SATUAN2"/>
      <sheetName val="sch_1_21"/>
      <sheetName val="Twr_(15)1"/>
      <sheetName val="Inv_NAD"/>
      <sheetName val="Inv_RIAU"/>
      <sheetName val="JKM 03 "/>
      <sheetName val="ANALISA"/>
      <sheetName val="Assumptions (2)"/>
      <sheetName val="UJ.UPJ KECIL"/>
      <sheetName val="000000"/>
      <sheetName val="100000"/>
      <sheetName val="BBMJenis(12B1)"/>
      <sheetName val="BiLuOp(14)"/>
      <sheetName val="Bipeg-U(12D2)"/>
      <sheetName val="BiPinjaman(15)"/>
      <sheetName val="BPeg-F(12D1)"/>
      <sheetName val="HarJabor(12C2)"/>
      <sheetName val="IkhtisarBiop(12.0)"/>
      <sheetName val="JualGTarif(11A)"/>
      <sheetName val="LabaRugi Fungsi th (t-1)(21B)"/>
      <sheetName val="LabaRugi Lainnya(20)"/>
      <sheetName val="LabaRugi Unsur th(t-1)(21A)"/>
      <sheetName val="Asumsi"/>
      <sheetName val="PembelianTL(12A1)"/>
      <sheetName val="PendaLuOp(13)"/>
      <sheetName val="PendOpLain(11B)"/>
      <sheetName val="ProduksiTL(12B2)"/>
      <sheetName val="SewaPemb(12A2)"/>
      <sheetName val="AN-MAJOR"/>
      <sheetName val=""/>
      <sheetName val="INLAND_FACTOR_DISTANCE"/>
      <sheetName val="Submission_Form"/>
      <sheetName val="PS_GI"/>
      <sheetName val="stand&amp;faktor_kali"/>
      <sheetName val="har-AO"/>
      <sheetName val="WAN"/>
      <sheetName val="SK"/>
      <sheetName val="Tunduk Panitia"/>
      <sheetName val="H_S_BAHAN"/>
      <sheetName val="L_23"/>
      <sheetName val="Uraian"/>
      <sheetName val="Sheet6"/>
      <sheetName val="Cover1"/>
      <sheetName val="DAF-1"/>
      <sheetName val="Pt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CALC"/>
      <sheetName val="PNT-QUOT-#3"/>
      <sheetName val="COAT&amp;WRAP-QIOT-#3"/>
      <sheetName val="Option"/>
      <sheetName val="LIST"/>
      <sheetName val="Mobilisasi div-1"/>
      <sheetName val="BOQ Rekap"/>
      <sheetName val="D-Bahan &amp; Upah"/>
      <sheetName val="div-6"/>
      <sheetName val="div-7"/>
      <sheetName val="Sudah Berjalan"/>
      <sheetName val="Form-B-R1"/>
      <sheetName val="chitimc"/>
      <sheetName val="dongia (2)"/>
      <sheetName val="giathanh1"/>
      <sheetName val="lam-moi"/>
      <sheetName val="THPDMoi  (2)"/>
      <sheetName val="gtrinh"/>
      <sheetName val="phuluc1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RAB"/>
      <sheetName val="Perintah"/>
      <sheetName val="DATA-BASE SUTT"/>
      <sheetName val="ESCON"/>
      <sheetName val="SAP"/>
      <sheetName val="INLAND_FACTOR_DISTANCE1"/>
      <sheetName val="Submission_Form1"/>
      <sheetName val="PS_GI1"/>
      <sheetName val="stand&amp;faktor_kali1"/>
      <sheetName val="HARGA_SATUAN3"/>
      <sheetName val="sch_1_22"/>
      <sheetName val="Twr_(15)2"/>
      <sheetName val="INLAND_FACTOR_DISTANCE2"/>
      <sheetName val="Submission_Form2"/>
      <sheetName val="PS_GI2"/>
      <sheetName val="stand&amp;faktor_kali2"/>
      <sheetName val="HARGA_SATUAN7"/>
      <sheetName val="sch_1_26"/>
      <sheetName val="Twr_(15)6"/>
      <sheetName val="INLAND_FACTOR_DISTANCE6"/>
      <sheetName val="Submission_Form6"/>
      <sheetName val="PS_GI6"/>
      <sheetName val="stand&amp;faktor_kali6"/>
      <sheetName val="HARGA_SATUAN4"/>
      <sheetName val="sch_1_23"/>
      <sheetName val="Twr_(15)3"/>
      <sheetName val="INLAND_FACTOR_DISTANCE3"/>
      <sheetName val="Submission_Form3"/>
      <sheetName val="PS_GI3"/>
      <sheetName val="stand&amp;faktor_kali3"/>
      <sheetName val="HARGA_SATUAN5"/>
      <sheetName val="sch_1_24"/>
      <sheetName val="Twr_(15)4"/>
      <sheetName val="INLAND_FACTOR_DISTANCE4"/>
      <sheetName val="Submission_Form4"/>
      <sheetName val="PS_GI4"/>
      <sheetName val="stand&amp;faktor_kali4"/>
      <sheetName val="HARGA_SATUAN6"/>
      <sheetName val="sch_1_25"/>
      <sheetName val="Twr_(15)5"/>
      <sheetName val="INLAND_FACTOR_DISTANCE5"/>
      <sheetName val="Submission_Form5"/>
      <sheetName val="PS_GI5"/>
      <sheetName val="stand&amp;faktor_kali5"/>
      <sheetName val="HARGA_SATUAN8"/>
      <sheetName val="sch_1_27"/>
      <sheetName val="Twr_(15)7"/>
      <sheetName val="INLAND_FACTOR_DISTANCE7"/>
      <sheetName val="Submission_Form7"/>
      <sheetName val="PS_GI7"/>
      <sheetName val="stand&amp;faktor_kali7"/>
      <sheetName val="HARGA_SATUAN9"/>
      <sheetName val="sch_1_28"/>
      <sheetName val="Twr_(15)8"/>
      <sheetName val="INLAND_FACTOR_DISTANCE8"/>
      <sheetName val="Submission_Form8"/>
      <sheetName val="PS_GI8"/>
      <sheetName val="stand&amp;faktor_kali8"/>
      <sheetName val="HARGA_SATUAN10"/>
      <sheetName val="sch_1_29"/>
      <sheetName val="Twr_(15)9"/>
      <sheetName val="INLAND_FACTOR_DISTANCE9"/>
      <sheetName val="Submission_Form9"/>
      <sheetName val="PS_GI9"/>
      <sheetName val="stand&amp;faktor_kali9"/>
      <sheetName val="HARGA_SATUAN11"/>
      <sheetName val="sch_1_210"/>
      <sheetName val="Twr_(15)10"/>
      <sheetName val="INLAND_FACTOR_DISTANCE10"/>
      <sheetName val="Submission_Form10"/>
      <sheetName val="PS_GI10"/>
      <sheetName val="stand&amp;faktor_kali10"/>
      <sheetName val="HARGA_SATUAN12"/>
      <sheetName val="sch_1_211"/>
      <sheetName val="Twr_(15)11"/>
      <sheetName val="INLAND_FACTOR_DISTANCE11"/>
      <sheetName val="Submission_Form11"/>
      <sheetName val="PS_GI11"/>
      <sheetName val="stand&amp;faktor_kali11"/>
      <sheetName val="HARGA_SATUAN13"/>
      <sheetName val="sch_1_212"/>
      <sheetName val="Twr_(15)12"/>
      <sheetName val="INLAND_FACTOR_DISTANCE12"/>
      <sheetName val="Submission_Form12"/>
      <sheetName val="PS_GI12"/>
      <sheetName val="stand&amp;faktor_kali12"/>
      <sheetName val="Tabel Istilah"/>
      <sheetName val="Harga BBM Indonesia"/>
      <sheetName val="Assumptions"/>
      <sheetName val="Construction Period Costs"/>
      <sheetName val="Plant Characteristics"/>
      <sheetName val="A.Alat"/>
      <sheetName val="Faktor"/>
      <sheetName val="Catatan"/>
      <sheetName val="Kamus"/>
      <sheetName val="Beli"/>
      <sheetName val="Sewa"/>
      <sheetName val="BBkr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SUSUt 9%"/>
      <sheetName val="BrkDwn Disc Insulator"/>
      <sheetName val="CiMaPlbStd"/>
      <sheetName val="Kuantitas &amp; Harga"/>
      <sheetName val="THN-7"/>
      <sheetName val="KEBTH"/>
      <sheetName val="RAP"/>
      <sheetName val="BAG-2"/>
      <sheetName val="HARGA_SATUAN14"/>
      <sheetName val="sch_1_213"/>
      <sheetName val="Twr_(15)13"/>
      <sheetName val="INLAND_FACTOR_DISTANCE13"/>
      <sheetName val="Submission_Form13"/>
      <sheetName val="PS_GI13"/>
      <sheetName val="stand&amp;faktor_kali13"/>
      <sheetName val="HARGA_SATUAN17"/>
      <sheetName val="sch_1_216"/>
      <sheetName val="Twr_(15)16"/>
      <sheetName val="INLAND_FACTOR_DISTANCE16"/>
      <sheetName val="Submission_Form16"/>
      <sheetName val="PS_GI16"/>
      <sheetName val="stand&amp;faktor_kali16"/>
      <sheetName val="JKM_03_"/>
      <sheetName val="HARGA_SATUAN15"/>
      <sheetName val="sch_1_214"/>
      <sheetName val="Twr_(15)14"/>
      <sheetName val="INLAND_FACTOR_DISTANCE14"/>
      <sheetName val="Submission_Form14"/>
      <sheetName val="PS_GI14"/>
      <sheetName val="stand&amp;faktor_kali14"/>
      <sheetName val="HARGA_SATUAN16"/>
      <sheetName val="sch_1_215"/>
      <sheetName val="Twr_(15)15"/>
      <sheetName val="INLAND_FACTOR_DISTANCE15"/>
      <sheetName val="Submission_Form15"/>
      <sheetName val="PS_GI15"/>
      <sheetName val="stand&amp;faktor_kali15"/>
      <sheetName val="HARGA_SATUAN19"/>
      <sheetName val="sch_1_218"/>
      <sheetName val="Twr_(15)18"/>
      <sheetName val="INLAND_FACTOR_DISTANCE18"/>
      <sheetName val="Submission_Form18"/>
      <sheetName val="PS_GI18"/>
      <sheetName val="stand&amp;faktor_kali18"/>
      <sheetName val="JKM_03_1"/>
      <sheetName val="HARGA_SATUAN18"/>
      <sheetName val="sch_1_217"/>
      <sheetName val="Twr_(15)17"/>
      <sheetName val="INLAND_FACTOR_DISTANCE17"/>
      <sheetName val="Submission_Form17"/>
      <sheetName val="PS_GI17"/>
      <sheetName val="stand&amp;faktor_kali17"/>
      <sheetName val="anls by sewa"/>
      <sheetName val="Harga Alat"/>
      <sheetName val="upah"/>
      <sheetName val="Search"/>
      <sheetName val="Harga Satuan Upah &amp; Bahan"/>
      <sheetName val="Exchange"/>
      <sheetName val="aruskas"/>
      <sheetName val="Hal-1"/>
      <sheetName val="Summary"/>
      <sheetName val="Source"/>
      <sheetName val="Data"/>
      <sheetName val="Taksonomi Risiko"/>
      <sheetName val="TAP"/>
      <sheetName val="Menu"/>
      <sheetName val="Sag1"/>
      <sheetName val="bahan"/>
      <sheetName val="DUMMY"/>
      <sheetName val="Des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Sch-5"/>
      <sheetName val="BQ PRICE"/>
      <sheetName val="D-2 (E)"/>
      <sheetName val="D-5"/>
      <sheetName val="ANAL-"/>
      <sheetName val="A"/>
      <sheetName val="S CURVE"/>
      <sheetName val="PRK-SUTT"/>
      <sheetName val="rekmodiPtk (MAP)"/>
      <sheetName val="Kontrak vs Realisasi Gas"/>
      <sheetName val="DExp.Lmb"/>
      <sheetName val="Sheet2"/>
      <sheetName val="Resume"/>
      <sheetName val="LK 2006"/>
      <sheetName val="F1771-2"/>
      <sheetName val="SEX"/>
      <sheetName val="AC"/>
      <sheetName val="GBR 3"/>
      <sheetName val="PS&amp;Susut TL"/>
      <sheetName val="Transfer"/>
      <sheetName val="SewaBeli"/>
      <sheetName val="Penjualan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Data LM 2019"/>
      <sheetName val="THN-6"/>
      <sheetName val="Material"/>
      <sheetName val="Mobilisasi-pnw"/>
      <sheetName val="REKAP"/>
      <sheetName val="Beltra  (7)"/>
      <sheetName val="Electrical "/>
      <sheetName val="SCADA ENG"/>
      <sheetName val="SFC TJ.BATU"/>
      <sheetName val="CAL"/>
      <sheetName val="Kontrol"/>
      <sheetName val="LabaRugi"/>
      <sheetName val="L-R"/>
      <sheetName val="DGGKIT+ Derating"/>
      <sheetName val="tabel-JHT"/>
      <sheetName val="01 A"/>
      <sheetName val="Div2"/>
      <sheetName val="JENIS_PDP"/>
      <sheetName val="Assumptions_(2)"/>
      <sheetName val="UJ_UPJ_KECIL"/>
      <sheetName val="IkhtisarBiop(12_0)"/>
      <sheetName val="LabaRugi_Fungsi_th_(t-1)(21B)"/>
      <sheetName val="LabaRugi_Lainnya(20)"/>
      <sheetName val="LabaRugi_Unsur_th(t-1)(21A)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_Upah_&amp;_Bahan"/>
      <sheetName val="Mobilisasi_div-1"/>
      <sheetName val="BOQ_Rekap"/>
      <sheetName val="D-Bahan_&amp;_Upah"/>
      <sheetName val="Harga_Alat"/>
      <sheetName val="graf2"/>
      <sheetName val="HARDIBLD"/>
      <sheetName val="FJ per BLN"/>
      <sheetName val="Bill of Qty MEP"/>
      <sheetName val="analis"/>
      <sheetName val="KMS-DIS5"/>
      <sheetName val="E7"/>
      <sheetName val="REFERENSI"/>
      <sheetName val="Mat. List'10"/>
      <sheetName val="EK-JAN-2010"/>
      <sheetName val="Ref"/>
      <sheetName val="HU 2017"/>
      <sheetName val="AO"/>
      <sheetName val="Tabel (AO)"/>
      <sheetName val="Luncuran 2017"/>
      <sheetName val="AI"/>
      <sheetName val="REVISI SKKI"/>
      <sheetName val="Tabel (AI)"/>
      <sheetName val="Surat Pengembalian AI"/>
      <sheetName val="PRK"/>
      <sheetName val="Satuan"/>
      <sheetName val="UPAH DAN BAHAN"/>
      <sheetName val="ProdSendiri"/>
      <sheetName val="divI"/>
      <sheetName val="divII"/>
      <sheetName val="lk-TRANS-2001-(8R)-rev-1"/>
      <sheetName val="Dasar Pemadaman"/>
      <sheetName val="terbilang"/>
      <sheetName val="plumbing"/>
      <sheetName val="SATPAM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FORM A1_A2 APD"/>
      <sheetName val="x"/>
      <sheetName val="PUNCAK-89"/>
      <sheetName val="analhps"/>
      <sheetName val="NEnergi"/>
      <sheetName val="NERACA SESUAI PROGRAM GL MAGIC"/>
      <sheetName val="Ex-Rate"/>
      <sheetName val="Listing"/>
      <sheetName val="Detail_313"/>
      <sheetName val="Links"/>
      <sheetName val="Lead"/>
      <sheetName val="TB Juni2011Gabungan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1"/>
      <sheetName val="GABLUARJAWA1 (2)"/>
      <sheetName val="civil-work"/>
      <sheetName val="KH"/>
      <sheetName val="FORM REN RUTIN KIT"/>
      <sheetName val="Instalasi"/>
      <sheetName val="AKTIVA"/>
      <sheetName val="Supervisory Control System"/>
      <sheetName val="Balance Sheet"/>
      <sheetName val="Income Statement"/>
      <sheetName val="H MAT"/>
      <sheetName val="Wil-2"/>
      <sheetName val="gvl"/>
      <sheetName val="DFTR GARDIST"/>
      <sheetName val="LK2004"/>
      <sheetName val="DATA-BASE_SUTT"/>
      <sheetName val="Tunduk_Panitia"/>
      <sheetName val="Harga_BBM_Indonesia"/>
      <sheetName val="Tabel_Istilah"/>
      <sheetName val="A_Alat"/>
      <sheetName val="Akun"/>
      <sheetName val="06b"/>
      <sheetName val="SCH2"/>
      <sheetName val="Concrete"/>
      <sheetName val="non feeder-kc"/>
      <sheetName val="I-KAMAR"/>
      <sheetName val="LOADDAT"/>
      <sheetName val="HR"/>
      <sheetName val="RESUM-MON"/>
      <sheetName val="FCM"/>
      <sheetName val="OTA"/>
      <sheetName val="se006t"/>
      <sheetName val="Kurs"/>
      <sheetName val="Dana"/>
      <sheetName val="DrDown"/>
      <sheetName val="RkpDrDown"/>
      <sheetName val="131 (Piutang PJB)"/>
      <sheetName val="132 (Piutang PLN)"/>
      <sheetName val="133 pihak ke3"/>
      <sheetName val="136.01(piutang belum faktur)"/>
      <sheetName val="J a n"/>
      <sheetName val="Katalog"/>
      <sheetName val="TERBIL2"/>
      <sheetName val="Agregat Halus &amp; Kasar"/>
      <sheetName val="AKTIVA TETAP"/>
      <sheetName val="Currency Rate"/>
      <sheetName val="Bln3_4"/>
      <sheetName val="Vol."/>
      <sheetName val="USAHA"/>
      <sheetName val="DC REAL PER TW"/>
      <sheetName val="Resource Plan (2)"/>
      <sheetName val="DATABASE"/>
      <sheetName val="matr aux"/>
      <sheetName val="matr engine"/>
      <sheetName val="jasa rehab"/>
      <sheetName val="jasa pondasi"/>
      <sheetName val="jasa rekon material"/>
      <sheetName val="Ana"/>
      <sheetName val="Pola Beban (2)"/>
      <sheetName val="Data_Mutation"/>
      <sheetName val="Harga BBM"/>
      <sheetName val="Data_Opname"/>
      <sheetName val="Curah Hujan Bulanan"/>
      <sheetName val="Data Realisasi"/>
      <sheetName val="pasca"/>
      <sheetName val="Alat"/>
      <sheetName val="Basic"/>
      <sheetName val="Calendar"/>
      <sheetName val="TABEL"/>
      <sheetName val="Table 1"/>
      <sheetName val="DI-ESTI"/>
      <sheetName val="rab kj rev0"/>
      <sheetName val="summary-1"/>
      <sheetName val="BQ MC-0"/>
      <sheetName val="8LT 12"/>
      <sheetName val="FORM BQ TL PRATU 4cct"/>
      <sheetName val="PLANT"/>
      <sheetName val="L4c"/>
      <sheetName val="Peralatan"/>
      <sheetName val="6"/>
      <sheetName val="Cover"/>
      <sheetName val="BOQ"/>
      <sheetName val="CH"/>
      <sheetName val="REK"/>
      <sheetName val="Pendapatan IPTL 2008 23"/>
      <sheetName val="L 1"/>
      <sheetName val="Basic Price"/>
      <sheetName val="PYG PNTNG"/>
      <sheetName val="Mahakam_Ry"/>
      <sheetName val="Preisbildungsblatt"/>
      <sheetName val="Project_P"/>
      <sheetName val="HARGA_SATUAN20"/>
      <sheetName val="sch_1_219"/>
      <sheetName val="Twr_(15)19"/>
      <sheetName val="INLAND_FACTOR_DISTANCE19"/>
      <sheetName val="Submission_Form19"/>
      <sheetName val="PS_GI19"/>
      <sheetName val="stand&amp;faktor_kali19"/>
      <sheetName val="JKM_03_2"/>
      <sheetName val="anls_by_sewa"/>
      <sheetName val="Kuantitas_&amp;_Harga"/>
      <sheetName val="Taksonomi_Risiko"/>
      <sheetName val="Construction_Period_Costs"/>
      <sheetName val="Plant_Characteristics"/>
      <sheetName val="rekmodiPtk_(MAP)"/>
      <sheetName val="Inv_KITLUR_SUMBAGUT"/>
      <sheetName val="Inv_KITLUR_SUMBAGSEL"/>
      <sheetName val="A_Div10"/>
      <sheetName val="A_Div3"/>
      <sheetName val="A_Div_2"/>
      <sheetName val="A_Div_4"/>
      <sheetName val="A_Div5"/>
      <sheetName val="A_Div7"/>
      <sheetName val="Sudah_Berjalan"/>
      <sheetName val="GBR_3"/>
      <sheetName val="PS&amp;Susut_TL"/>
      <sheetName val="DExp_Lmb"/>
      <sheetName val="BrkDwn_Disc_Insulator"/>
      <sheetName val="SUSUt_9%"/>
      <sheetName val="LK_2006"/>
      <sheetName val="Kontrak_vs_Realisasi_Gas"/>
      <sheetName val="D-2_(E)"/>
      <sheetName val="BQ_PRICE"/>
      <sheetName val="Beltra__(7)"/>
      <sheetName val="S_CURVE"/>
      <sheetName val="Data_LM_2019"/>
      <sheetName val="Electrical_"/>
      <sheetName val="SCADA_ENG"/>
      <sheetName val="SFC_TJ_BATU"/>
      <sheetName val="Mat__List'10"/>
      <sheetName val="HARGA_SATUAN21"/>
      <sheetName val="sch_1_220"/>
      <sheetName val="Twr_(15)20"/>
      <sheetName val="INLAND_FACTOR_DISTANCE20"/>
      <sheetName val="JKM_03_3"/>
      <sheetName val="Submission_Form20"/>
      <sheetName val="PS_GI20"/>
      <sheetName val="stand&amp;faktor_kali20"/>
      <sheetName val="JENIS_PDP1"/>
      <sheetName val="IkhtisarBiop(12_0)1"/>
      <sheetName val="LabaRugi_Fungsi_th_(t-1)(21B)1"/>
      <sheetName val="LabaRugi_Lainnya(20)1"/>
      <sheetName val="LabaRugi_Unsur_th(t-1)(21A)1"/>
      <sheetName val="UJ_UPJ_KECIL1"/>
      <sheetName val="Assumptions_(2)1"/>
      <sheetName val="dongia_(2)1"/>
      <sheetName val="THPDMoi__(2)1"/>
      <sheetName val="TONG_HOP_VL-NC1"/>
      <sheetName val="TONGKE3p_1"/>
      <sheetName val="TH_VL,_NC,_DDHT_Thanhphuoc1"/>
      <sheetName val="DON_GIA1"/>
      <sheetName val="t-h_HA_THE1"/>
      <sheetName val="CHITIET_VL-NC-TT_-1p1"/>
      <sheetName val="TONG_HOP_VL-NC_TT1"/>
      <sheetName val="TH_XL1"/>
      <sheetName val="CHITIET_VL-NC1"/>
      <sheetName val="CHITIET_VL-NC-TT-3p1"/>
      <sheetName val="KPVC-BD_1"/>
      <sheetName val="DATA-BASE_SUTT1"/>
      <sheetName val="Tunduk_Panitia1"/>
      <sheetName val="A_Alat1"/>
      <sheetName val="Tabel_Istilah1"/>
      <sheetName val="Harga_BBM_Indonesia1"/>
      <sheetName val="Mobilisasi_div-11"/>
      <sheetName val="BOQ_Rekap1"/>
      <sheetName val="D-Bahan_&amp;_Upah1"/>
      <sheetName val="anls_by_sewa1"/>
      <sheetName val="Harga_Alat1"/>
      <sheetName val="Harga_Satuan_Upah_&amp;_Bahan1"/>
      <sheetName val="Kuantitas_&amp;_Harga1"/>
      <sheetName val="Taksonomi_Risiko1"/>
      <sheetName val="Construction_Period_Costs1"/>
      <sheetName val="Plant_Characteristics1"/>
      <sheetName val="rekmodiPtk_(MAP)1"/>
      <sheetName val="Inv_KITLUR_SUMBAGUT1"/>
      <sheetName val="Inv_KITLUR_SUMBAGSEL1"/>
      <sheetName val="A_Div101"/>
      <sheetName val="A_Div31"/>
      <sheetName val="A_Div_21"/>
      <sheetName val="A_Div_41"/>
      <sheetName val="A_Div51"/>
      <sheetName val="A_Div71"/>
      <sheetName val="Sudah_Berjalan1"/>
      <sheetName val="GBR_31"/>
      <sheetName val="PS&amp;Susut_TL1"/>
      <sheetName val="DExp_Lmb1"/>
      <sheetName val="BrkDwn_Disc_Insulator1"/>
      <sheetName val="SUSUt_9%1"/>
      <sheetName val="LK_20061"/>
      <sheetName val="Kontrak_vs_Realisasi_Gas1"/>
      <sheetName val="D-2_(E)1"/>
      <sheetName val="BQ_PRICE1"/>
      <sheetName val="Beltra__(7)1"/>
      <sheetName val="S_CURVE1"/>
      <sheetName val="Data_LM_20191"/>
      <sheetName val="Electrical_1"/>
      <sheetName val="SCADA_ENG1"/>
      <sheetName val="SFC_TJ_BATU1"/>
      <sheetName val="Mat__List'101"/>
      <sheetName val="ANALISA PONDASI"/>
      <sheetName val="HS PONDASI"/>
      <sheetName val="ISOLATOR"/>
      <sheetName val="MASTER"/>
      <sheetName val="H.BAHAN"/>
      <sheetName val="HARGA"/>
      <sheetName val="Rekap 2002 mod"/>
      <sheetName val="Calc Inst"/>
      <sheetName val="COVER A1+A3"/>
      <sheetName val="Data Tower"/>
    </sheetNames>
    <sheetDataSet>
      <sheetData sheetId="0">
        <row r="2">
          <cell r="B2">
            <v>423000</v>
          </cell>
        </row>
      </sheetData>
      <sheetData sheetId="1">
        <row r="2">
          <cell r="B2">
            <v>423000</v>
          </cell>
        </row>
      </sheetData>
      <sheetData sheetId="2">
        <row r="2">
          <cell r="B2">
            <v>423000</v>
          </cell>
        </row>
      </sheetData>
      <sheetData sheetId="3">
        <row r="2">
          <cell r="B2">
            <v>423000</v>
          </cell>
        </row>
      </sheetData>
      <sheetData sheetId="4">
        <row r="2">
          <cell r="B2">
            <v>423000</v>
          </cell>
        </row>
      </sheetData>
      <sheetData sheetId="5">
        <row r="2">
          <cell r="B2">
            <v>423000</v>
          </cell>
        </row>
      </sheetData>
      <sheetData sheetId="6">
        <row r="2">
          <cell r="B2">
            <v>423000</v>
          </cell>
        </row>
      </sheetData>
      <sheetData sheetId="7">
        <row r="2">
          <cell r="B2">
            <v>423000</v>
          </cell>
        </row>
      </sheetData>
      <sheetData sheetId="8">
        <row r="2">
          <cell r="B2">
            <v>423000</v>
          </cell>
        </row>
      </sheetData>
      <sheetData sheetId="9">
        <row r="2">
          <cell r="B2">
            <v>423000</v>
          </cell>
        </row>
      </sheetData>
      <sheetData sheetId="10">
        <row r="2">
          <cell r="B2">
            <v>423000</v>
          </cell>
        </row>
      </sheetData>
      <sheetData sheetId="11">
        <row r="2">
          <cell r="B2">
            <v>423000</v>
          </cell>
        </row>
      </sheetData>
      <sheetData sheetId="12">
        <row r="2">
          <cell r="B2">
            <v>423000</v>
          </cell>
        </row>
      </sheetData>
      <sheetData sheetId="13">
        <row r="2">
          <cell r="B2">
            <v>423000</v>
          </cell>
        </row>
      </sheetData>
      <sheetData sheetId="14">
        <row r="2">
          <cell r="B2">
            <v>423000</v>
          </cell>
        </row>
      </sheetData>
      <sheetData sheetId="15">
        <row r="2">
          <cell r="B2">
            <v>423000</v>
          </cell>
        </row>
      </sheetData>
      <sheetData sheetId="16">
        <row r="2">
          <cell r="B2">
            <v>423000</v>
          </cell>
        </row>
      </sheetData>
      <sheetData sheetId="17" refreshError="1">
        <row r="2">
          <cell r="B2">
            <v>423000</v>
          </cell>
        </row>
        <row r="6">
          <cell r="B6">
            <v>2287000</v>
          </cell>
        </row>
        <row r="7">
          <cell r="B7">
            <v>2400000</v>
          </cell>
        </row>
        <row r="8">
          <cell r="B8">
            <v>315000</v>
          </cell>
        </row>
        <row r="9">
          <cell r="B9">
            <v>254000</v>
          </cell>
        </row>
        <row r="13">
          <cell r="B13">
            <v>43000</v>
          </cell>
        </row>
        <row r="14">
          <cell r="B14">
            <v>66000.000000000015</v>
          </cell>
        </row>
        <row r="15">
          <cell r="B15">
            <v>113000</v>
          </cell>
        </row>
        <row r="16">
          <cell r="B16">
            <v>66000.000000000015</v>
          </cell>
        </row>
        <row r="17">
          <cell r="B17">
            <v>212000</v>
          </cell>
        </row>
        <row r="18">
          <cell r="B18">
            <v>36000</v>
          </cell>
        </row>
        <row r="19">
          <cell r="B19">
            <v>90000</v>
          </cell>
        </row>
        <row r="20">
          <cell r="B20">
            <v>100000</v>
          </cell>
        </row>
        <row r="21">
          <cell r="B21">
            <v>45000</v>
          </cell>
        </row>
        <row r="23">
          <cell r="B23">
            <v>55000</v>
          </cell>
        </row>
        <row r="25">
          <cell r="B25">
            <v>61000</v>
          </cell>
        </row>
        <row r="27">
          <cell r="B27">
            <v>79000</v>
          </cell>
        </row>
        <row r="28">
          <cell r="B28">
            <v>77000</v>
          </cell>
        </row>
        <row r="33">
          <cell r="B33">
            <v>36000</v>
          </cell>
        </row>
        <row r="39">
          <cell r="B39">
            <v>14000</v>
          </cell>
        </row>
        <row r="40">
          <cell r="B40">
            <v>35000</v>
          </cell>
        </row>
        <row r="41">
          <cell r="B41">
            <v>350000</v>
          </cell>
        </row>
        <row r="42">
          <cell r="B42">
            <v>300000</v>
          </cell>
        </row>
        <row r="43">
          <cell r="B43">
            <v>25000</v>
          </cell>
        </row>
        <row r="44">
          <cell r="B44">
            <v>9000</v>
          </cell>
        </row>
      </sheetData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2">
          <cell r="B2">
            <v>423000</v>
          </cell>
        </row>
      </sheetData>
      <sheetData sheetId="53">
        <row r="2">
          <cell r="B2">
            <v>423000</v>
          </cell>
        </row>
      </sheetData>
      <sheetData sheetId="54">
        <row r="2">
          <cell r="B2">
            <v>423000</v>
          </cell>
        </row>
      </sheetData>
      <sheetData sheetId="55">
        <row r="2">
          <cell r="B2">
            <v>423000</v>
          </cell>
        </row>
      </sheetData>
      <sheetData sheetId="56">
        <row r="2">
          <cell r="B2">
            <v>423000</v>
          </cell>
        </row>
      </sheetData>
      <sheetData sheetId="57">
        <row r="2">
          <cell r="B2">
            <v>423000</v>
          </cell>
        </row>
      </sheetData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>
        <row r="2">
          <cell r="B2">
            <v>423000</v>
          </cell>
        </row>
      </sheetData>
      <sheetData sheetId="187">
        <row r="2">
          <cell r="B2">
            <v>423000</v>
          </cell>
        </row>
      </sheetData>
      <sheetData sheetId="188">
        <row r="2">
          <cell r="B2">
            <v>423000</v>
          </cell>
        </row>
      </sheetData>
      <sheetData sheetId="189">
        <row r="2">
          <cell r="B2">
            <v>423000</v>
          </cell>
        </row>
      </sheetData>
      <sheetData sheetId="190">
        <row r="2">
          <cell r="B2">
            <v>423000</v>
          </cell>
        </row>
      </sheetData>
      <sheetData sheetId="191">
        <row r="2">
          <cell r="B2">
            <v>423000</v>
          </cell>
        </row>
      </sheetData>
      <sheetData sheetId="192">
        <row r="2">
          <cell r="B2">
            <v>423000</v>
          </cell>
        </row>
      </sheetData>
      <sheetData sheetId="193">
        <row r="2">
          <cell r="B2">
            <v>423000</v>
          </cell>
        </row>
      </sheetData>
      <sheetData sheetId="194">
        <row r="2">
          <cell r="B2">
            <v>423000</v>
          </cell>
        </row>
      </sheetData>
      <sheetData sheetId="195">
        <row r="2">
          <cell r="B2">
            <v>423000</v>
          </cell>
        </row>
      </sheetData>
      <sheetData sheetId="196">
        <row r="2">
          <cell r="B2">
            <v>423000</v>
          </cell>
        </row>
      </sheetData>
      <sheetData sheetId="197">
        <row r="2">
          <cell r="B2">
            <v>423000</v>
          </cell>
        </row>
      </sheetData>
      <sheetData sheetId="198">
        <row r="2">
          <cell r="B2">
            <v>423000</v>
          </cell>
        </row>
      </sheetData>
      <sheetData sheetId="199">
        <row r="2">
          <cell r="B2">
            <v>423000</v>
          </cell>
        </row>
      </sheetData>
      <sheetData sheetId="200">
        <row r="2">
          <cell r="B2">
            <v>423000</v>
          </cell>
        </row>
      </sheetData>
      <sheetData sheetId="201">
        <row r="2">
          <cell r="B2">
            <v>423000</v>
          </cell>
        </row>
      </sheetData>
      <sheetData sheetId="202">
        <row r="2">
          <cell r="B2">
            <v>423000</v>
          </cell>
        </row>
      </sheetData>
      <sheetData sheetId="203">
        <row r="2">
          <cell r="B2">
            <v>423000</v>
          </cell>
        </row>
      </sheetData>
      <sheetData sheetId="204">
        <row r="2">
          <cell r="B2">
            <v>423000</v>
          </cell>
        </row>
      </sheetData>
      <sheetData sheetId="205">
        <row r="2">
          <cell r="B2">
            <v>423000</v>
          </cell>
        </row>
      </sheetData>
      <sheetData sheetId="206">
        <row r="2">
          <cell r="B2">
            <v>423000</v>
          </cell>
        </row>
      </sheetData>
      <sheetData sheetId="207">
        <row r="2">
          <cell r="B2">
            <v>423000</v>
          </cell>
        </row>
      </sheetData>
      <sheetData sheetId="208">
        <row r="2">
          <cell r="B2">
            <v>423000</v>
          </cell>
        </row>
      </sheetData>
      <sheetData sheetId="209">
        <row r="2">
          <cell r="B2">
            <v>423000</v>
          </cell>
        </row>
      </sheetData>
      <sheetData sheetId="210">
        <row r="2">
          <cell r="B2">
            <v>423000</v>
          </cell>
        </row>
      </sheetData>
      <sheetData sheetId="211">
        <row r="2">
          <cell r="B2">
            <v>423000</v>
          </cell>
        </row>
      </sheetData>
      <sheetData sheetId="212">
        <row r="2">
          <cell r="B2">
            <v>423000</v>
          </cell>
        </row>
      </sheetData>
      <sheetData sheetId="213">
        <row r="2">
          <cell r="B2">
            <v>423000</v>
          </cell>
        </row>
      </sheetData>
      <sheetData sheetId="214">
        <row r="2">
          <cell r="B2">
            <v>423000</v>
          </cell>
        </row>
      </sheetData>
      <sheetData sheetId="215">
        <row r="2">
          <cell r="B2">
            <v>423000</v>
          </cell>
        </row>
      </sheetData>
      <sheetData sheetId="216">
        <row r="2">
          <cell r="B2">
            <v>423000</v>
          </cell>
        </row>
      </sheetData>
      <sheetData sheetId="217">
        <row r="2">
          <cell r="B2">
            <v>423000</v>
          </cell>
        </row>
      </sheetData>
      <sheetData sheetId="218">
        <row r="2">
          <cell r="B2">
            <v>423000</v>
          </cell>
        </row>
      </sheetData>
      <sheetData sheetId="219">
        <row r="2">
          <cell r="B2">
            <v>423000</v>
          </cell>
        </row>
      </sheetData>
      <sheetData sheetId="220">
        <row r="2">
          <cell r="B2">
            <v>423000</v>
          </cell>
        </row>
      </sheetData>
      <sheetData sheetId="221">
        <row r="2">
          <cell r="B2">
            <v>423000</v>
          </cell>
        </row>
      </sheetData>
      <sheetData sheetId="222">
        <row r="2">
          <cell r="B2">
            <v>423000</v>
          </cell>
        </row>
      </sheetData>
      <sheetData sheetId="223">
        <row r="2">
          <cell r="B2">
            <v>423000</v>
          </cell>
        </row>
      </sheetData>
      <sheetData sheetId="224">
        <row r="2">
          <cell r="B2">
            <v>423000</v>
          </cell>
        </row>
      </sheetData>
      <sheetData sheetId="225">
        <row r="2">
          <cell r="B2">
            <v>423000</v>
          </cell>
        </row>
      </sheetData>
      <sheetData sheetId="226">
        <row r="2">
          <cell r="B2">
            <v>423000</v>
          </cell>
        </row>
      </sheetData>
      <sheetData sheetId="227">
        <row r="2">
          <cell r="B2">
            <v>423000</v>
          </cell>
        </row>
      </sheetData>
      <sheetData sheetId="228">
        <row r="2">
          <cell r="B2">
            <v>423000</v>
          </cell>
        </row>
      </sheetData>
      <sheetData sheetId="229">
        <row r="2">
          <cell r="B2">
            <v>423000</v>
          </cell>
        </row>
      </sheetData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>
        <row r="2">
          <cell r="B2">
            <v>423000</v>
          </cell>
        </row>
      </sheetData>
      <sheetData sheetId="246">
        <row r="2">
          <cell r="B2">
            <v>423000</v>
          </cell>
        </row>
      </sheetData>
      <sheetData sheetId="247">
        <row r="2">
          <cell r="B2">
            <v>423000</v>
          </cell>
        </row>
      </sheetData>
      <sheetData sheetId="248">
        <row r="2">
          <cell r="B2">
            <v>423000</v>
          </cell>
        </row>
      </sheetData>
      <sheetData sheetId="249">
        <row r="2">
          <cell r="B2">
            <v>423000</v>
          </cell>
        </row>
      </sheetData>
      <sheetData sheetId="250">
        <row r="2">
          <cell r="B2">
            <v>423000</v>
          </cell>
        </row>
      </sheetData>
      <sheetData sheetId="251">
        <row r="2">
          <cell r="B2">
            <v>423000</v>
          </cell>
        </row>
      </sheetData>
      <sheetData sheetId="252">
        <row r="2">
          <cell r="B2">
            <v>423000</v>
          </cell>
        </row>
      </sheetData>
      <sheetData sheetId="253">
        <row r="2">
          <cell r="B2">
            <v>423000</v>
          </cell>
        </row>
      </sheetData>
      <sheetData sheetId="254">
        <row r="2">
          <cell r="B2">
            <v>423000</v>
          </cell>
        </row>
      </sheetData>
      <sheetData sheetId="255" refreshError="1"/>
      <sheetData sheetId="256">
        <row r="2">
          <cell r="B2">
            <v>423000</v>
          </cell>
        </row>
      </sheetData>
      <sheetData sheetId="257">
        <row r="2">
          <cell r="B2">
            <v>423000</v>
          </cell>
        </row>
      </sheetData>
      <sheetData sheetId="258" refreshError="1"/>
      <sheetData sheetId="259" refreshError="1"/>
      <sheetData sheetId="260" refreshError="1"/>
      <sheetData sheetId="261">
        <row r="2">
          <cell r="B2">
            <v>423000</v>
          </cell>
        </row>
      </sheetData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>
        <row r="2">
          <cell r="B2">
            <v>423000</v>
          </cell>
        </row>
      </sheetData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>
        <row r="2">
          <cell r="B2">
            <v>423000</v>
          </cell>
        </row>
      </sheetData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>
        <row r="2">
          <cell r="B2">
            <v>0</v>
          </cell>
        </row>
      </sheetData>
      <sheetData sheetId="369" refreshError="1"/>
      <sheetData sheetId="370" refreshError="1"/>
      <sheetData sheetId="37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/>
      <sheetData sheetId="390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/>
      <sheetData sheetId="487"/>
      <sheetData sheetId="488"/>
      <sheetData sheetId="489"/>
      <sheetData sheetId="490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>
        <row r="2">
          <cell r="B2">
            <v>423000</v>
          </cell>
        </row>
      </sheetData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 refreshError="1"/>
      <sheetData sheetId="671" refreshError="1"/>
      <sheetData sheetId="672"/>
      <sheetData sheetId="673"/>
      <sheetData sheetId="674"/>
      <sheetData sheetId="675"/>
      <sheetData sheetId="676"/>
      <sheetData sheetId="677" refreshError="1"/>
      <sheetData sheetId="678" refreshError="1"/>
      <sheetData sheetId="679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cc"/>
      <sheetName val="least"/>
      <sheetName val="urgen"/>
      <sheetName val="Sheet1"/>
      <sheetName val="ca"/>
      <sheetName val="CM BAG TIMUR"/>
      <sheetName val="HARGA SATUAN"/>
      <sheetName val=""/>
      <sheetName val="prod03"/>
      <sheetName val="FAS"/>
      <sheetName val="RESUM-MON"/>
      <sheetName val="バルブ材質選定データ"/>
      <sheetName val="TRNS-C1"/>
      <sheetName val="Testing"/>
      <sheetName val="RPP 12 SEPT"/>
      <sheetName val="뜃맟뭁돽띿맟?-BLDG"/>
      <sheetName val="뜃맟뭁돽띿맟__BLDG"/>
      <sheetName val="BAG-2"/>
      <sheetName val="MONITORING 307"/>
      <sheetName val="L20Keu"/>
      <sheetName val="NerSubsis"/>
      <sheetName val="Instalasi"/>
      <sheetName val="뜃맟뭁돽띿맟_-BLDG"/>
      <sheetName val="Parameter"/>
      <sheetName val="CM_BAG_TIMUR"/>
      <sheetName val="THN-7"/>
      <sheetName val="Twr (15)"/>
      <sheetName val="UshDeb00"/>
      <sheetName val="USAHA"/>
      <sheetName val="LK-1"/>
      <sheetName val="koef"/>
      <sheetName val="ANALISA MEKANIKAL"/>
      <sheetName val="POMPA"/>
      <sheetName val="PANEL"/>
      <sheetName val="LAMPU"/>
      <sheetName val="AN LISTRIK"/>
      <sheetName val="KABEL "/>
      <sheetName val="sch 1.2"/>
      <sheetName val="Analisa"/>
      <sheetName val="NP"/>
      <sheetName val="dengan pembangkita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INLAND FACTOR DISTANCE"/>
      <sheetName val="M"/>
      <sheetName val="C"/>
      <sheetName val="Cover Daf-2"/>
      <sheetName val="FORM REN RUTIN KIT"/>
      <sheetName val="Peralatan"/>
      <sheetName val="Upah Bahan"/>
      <sheetName val="CALC"/>
      <sheetName val="TRANS"/>
      <sheetName val="WIL"/>
      <sheetName val="GAB"/>
      <sheetName val="Sheet3"/>
      <sheetName val="COVER (2)"/>
      <sheetName val="COVER (3)"/>
      <sheetName val="COVER (6)"/>
      <sheetName val="p. adm. &amp;teknis"/>
      <sheetName val="tunduk perpres"/>
      <sheetName val="PNSPOLRi"/>
      <sheetName val="subkontrak"/>
      <sheetName val="kebenaran dok."/>
      <sheetName val="form isian (2)"/>
      <sheetName val="DATA ADMINISTRASI (3)"/>
      <sheetName val="Neraca btl (4)"/>
      <sheetName val="personalia (2)"/>
      <sheetName val="PERALATAN "/>
      <sheetName val="pengalaman (4)"/>
      <sheetName val="pengalaman (5)"/>
      <sheetName val="DUK BANK (2)"/>
      <sheetName val="DUK BANK (3)"/>
      <sheetName val="KD SKP"/>
      <sheetName val="minat (4)"/>
      <sheetName val="pakta"/>
      <sheetName val="pakta (2)"/>
      <sheetName val="pailit"/>
      <sheetName val="d. hitam"/>
      <sheetName val="ganti rugi"/>
      <sheetName val="COVER (5)"/>
      <sheetName val="garansi 1 th"/>
      <sheetName val="Jdwal pelaksanaan (2)"/>
      <sheetName val="mETODE pELkSn (2)"/>
      <sheetName val="BAGN ORGANISASI"/>
      <sheetName val="PERALATAN  (2)"/>
      <sheetName val="pengurus"/>
      <sheetName val="COVER (4)"/>
      <sheetName val="SURAT PENAWARAN"/>
      <sheetName val="REKAP"/>
      <sheetName val="JTM"/>
      <sheetName val="GRD"/>
      <sheetName val="JTR"/>
      <sheetName val="UPAH "/>
      <sheetName val="TKDN"/>
      <sheetName val="HEA"/>
      <sheetName val="konsorsium"/>
      <sheetName val="Sheet1 (2)"/>
      <sheetName val="HARGA  SATUAN"/>
      <sheetName val="ANAL-UPAH"/>
      <sheetName val="REK-UPAH+BAHAN"/>
      <sheetName val="Sheet2"/>
      <sheetName val="ANALISA- BAHAN"/>
      <sheetName val="VOLUME"/>
      <sheetName val="URAIAN"/>
      <sheetName val="dp-001"/>
      <sheetName val="Sheet8"/>
      <sheetName val="Sheet7"/>
      <sheetName val="Sheet6"/>
      <sheetName val="ASUMSI"/>
      <sheetName val="Sch-5"/>
      <sheetName val="L_23"/>
      <sheetName val="RAB"/>
      <sheetName val="Bahan"/>
      <sheetName val="Analis"/>
      <sheetName val="Agregat Halus &amp; Kasar"/>
      <sheetName val="PUNCAK-89"/>
      <sheetName val="Currency Rate"/>
      <sheetName val="Sudah Berjalan"/>
      <sheetName val="PkRp"/>
      <sheetName val="BA_Rapen"/>
      <sheetName val="NRCPTK01"/>
      <sheetName val="DivVII"/>
      <sheetName val="Steel"/>
      <sheetName val="REK"/>
      <sheetName val="UPAH DAN BAHAN"/>
      <sheetName val="Premi Iuran"/>
      <sheetName val="H_S_BAHAN"/>
      <sheetName val="h-bhn"/>
      <sheetName val="BEGISTING"/>
      <sheetName val="BETON-K225"/>
      <sheetName val="BRONJONG"/>
      <sheetName val="BURAS"/>
      <sheetName val="h-tenaga"/>
      <sheetName val="cat-besi"/>
      <sheetName val="h-alat"/>
      <sheetName val="DAMIJA"/>
      <sheetName val="s-jadi (2)"/>
      <sheetName val="GALIAN"/>
      <sheetName val="GAL.KONST"/>
      <sheetName val="K-017"/>
      <sheetName val="K-012"/>
      <sheetName val="K-016"/>
      <sheetName val="K-013"/>
      <sheetName val="lti-gelagar kayu"/>
      <sheetName val="lapen-3"/>
      <sheetName val="lapen-5"/>
      <sheetName val="lapen-krl"/>
      <sheetName val="LPA KLAS A"/>
      <sheetName val="LPA-KLAS B"/>
      <sheetName val="LPB KLAS C"/>
      <sheetName val="PACTHING"/>
      <sheetName val="PADAT-GRG"/>
      <sheetName val="PARIT-A"/>
      <sheetName val="PARIT-samping"/>
      <sheetName val="PAS.BATU"/>
      <sheetName val="PAS-B-Parit"/>
      <sheetName val="PENGECETAN"/>
      <sheetName val="PERANCAH"/>
      <sheetName val="PLESTERAN"/>
      <sheetName val="K-018"/>
      <sheetName val="PARIT GAL.TNH"/>
      <sheetName val="Rawat-JBT"/>
      <sheetName val="SAND SHEET"/>
      <sheetName val="SIARAN"/>
      <sheetName val="SUB-GRADE"/>
      <sheetName val="TIANG PENGAMAN"/>
      <sheetName val="tmbrisan"/>
      <sheetName val="TIMBUNAN"/>
      <sheetName val="TULANGAN"/>
      <sheetName val="urg-pasir"/>
      <sheetName val="PRK"/>
      <sheetName val="anaUTama"/>
      <sheetName val="SCH2"/>
      <sheetName val="GrafikProd"/>
      <sheetName val="sept"/>
      <sheetName val="Form-B-R1"/>
      <sheetName val="Harga"/>
      <sheetName val="INPUT HARGA"/>
      <sheetName val="AN-MAJOR"/>
      <sheetName val="CVR (2)"/>
      <sheetName val="CVR"/>
      <sheetName val="U&amp;B"/>
      <sheetName val="ANAL"/>
      <sheetName val="HSP"/>
      <sheetName val="RKLS &amp; LBR DSR"/>
      <sheetName val="REKAP "/>
      <sheetName val="ACHECK"/>
      <sheetName val="time 1 "/>
      <sheetName val="BESI"/>
      <sheetName val="SW-ALAT"/>
      <sheetName val="U-HAR"/>
      <sheetName val="DASBOR"/>
      <sheetName val="ANLISA"/>
      <sheetName val="ANLS-ALT"/>
      <sheetName val="A-BANTU"/>
      <sheetName val="U-PEK"/>
      <sheetName val="M-BANTU"/>
      <sheetName val="H-SAT"/>
      <sheetName val="Sag1"/>
      <sheetName val="H.BAHAN"/>
      <sheetName val="Analisa "/>
      <sheetName val="Inv_NAD"/>
      <sheetName val="Inv_RIAU"/>
      <sheetName val="Master Edit"/>
      <sheetName val="Assumptions"/>
      <sheetName val="analisa sirtu"/>
      <sheetName val="AN HARGA (2)"/>
      <sheetName val="AN HARGA"/>
      <sheetName val="bahan print"/>
      <sheetName val="UPAH  PRINT"/>
      <sheetName val="ANALISA PRINT"/>
      <sheetName val="PU WIL I"/>
      <sheetName val="Pertambangan"/>
      <sheetName val="Alat Listrik"/>
      <sheetName val="Perhubungan"/>
      <sheetName val="PDAM"/>
      <sheetName val="AC"/>
      <sheetName val="AN HARGA  baru"/>
      <sheetName val="DAFTAR ISI"/>
      <sheetName val="UPAH"/>
      <sheetName val="Menu"/>
      <sheetName val="Mobilisasi-pnw"/>
      <sheetName val="Land Clearing-pnw"/>
      <sheetName val="01 A"/>
      <sheetName val="Harga BBM Indonesia"/>
      <sheetName val="61005"/>
      <sheetName val="61007"/>
      <sheetName val="MAP"/>
      <sheetName val="H.Dasar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BQ-E20-02(Rp)"/>
      <sheetName val="REAL-LR"/>
      <sheetName val="Source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Summary"/>
      <sheetName val="trenprod2001"/>
      <sheetName val="Kin1TH"/>
      <sheetName val="Res142001"/>
      <sheetName val="Kin3BLN"/>
      <sheetName val="Kin1BLN"/>
      <sheetName val="Kin2TH"/>
      <sheetName val="Kin2BLN"/>
      <sheetName val="Kamus"/>
      <sheetName val="Kuantitas &amp; Harga"/>
      <sheetName val="HPP"/>
      <sheetName val="Data"/>
      <sheetName val="DExp.Lmb"/>
      <sheetName val="Resume"/>
      <sheetName val="A"/>
      <sheetName val="Transfer"/>
      <sheetName val="Penjualan"/>
      <sheetName val="harga "/>
      <sheetName val="H_BHN"/>
      <sheetName val="A_BANTU"/>
      <sheetName val="GABLUARJAWA1 (2)"/>
      <sheetName val="harga 2008"/>
      <sheetName val="Material"/>
      <sheetName val="Inv_MALUKU"/>
      <sheetName val="Inv_SUMUT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abk 1-14"/>
      <sheetName val="Hsatbahan"/>
      <sheetName val="JULI"/>
      <sheetName val="Budg.Cost"/>
      <sheetName val="PRic3List"/>
      <sheetName val="HYPOTHESES"/>
      <sheetName val="OH by F"/>
      <sheetName val="CM_BAG_TIMUR1"/>
      <sheetName val="HARGA_SATUAN"/>
      <sheetName val="RPP_12_SEPT"/>
      <sheetName val="MONITORING_307"/>
      <sheetName val="Twr_(15)"/>
      <sheetName val="sch_1_2"/>
      <sheetName val="Cover_Daf-2"/>
      <sheetName val="ANALISA_MEKANIKAL"/>
      <sheetName val="AN_LISTRIK"/>
      <sheetName val="KABEL_"/>
      <sheetName val="Upah_Bahan"/>
      <sheetName val="IkhtisarBiop(12_0)"/>
      <sheetName val="LabaRugi_Fungsi"/>
      <sheetName val="LabaRugi_Fungsi2004(21B)"/>
      <sheetName val="LabaRugi_Lainnya_2005(20)"/>
      <sheetName val="LabaRugi_Unsur2004(21A)"/>
      <sheetName val="INLAND_FACTOR_DISTANCE"/>
      <sheetName val="FORM_REN_RUTIN_KIT"/>
      <sheetName val="dengan_pembangkitan"/>
      <sheetName val="COVER_(2)"/>
      <sheetName val="COVER_(3)"/>
      <sheetName val="COVER_(6)"/>
      <sheetName val="p__adm__&amp;teknis"/>
      <sheetName val="tunduk_perpres"/>
      <sheetName val="kebenaran_dok_"/>
      <sheetName val="form_isian_(2)"/>
      <sheetName val="DATA_ADMINISTRASI_(3)"/>
      <sheetName val="Neraca_btl_(4)"/>
      <sheetName val="personalia_(2)"/>
      <sheetName val="PERALATAN_"/>
      <sheetName val="pengalaman_(4)"/>
      <sheetName val="pengalaman_(5)"/>
      <sheetName val="DUK_BANK_(2)"/>
      <sheetName val="DUK_BANK_(3)"/>
      <sheetName val="KD_SKP"/>
      <sheetName val="minat_(4)"/>
      <sheetName val="pakta_(2)"/>
      <sheetName val="d__hitam"/>
      <sheetName val="ganti_rugi"/>
      <sheetName val="COVER_(5)"/>
      <sheetName val="garansi_1_th"/>
      <sheetName val="Jdwal_pelaksanaan_(2)"/>
      <sheetName val="mETODE_pELkSn_(2)"/>
      <sheetName val="BAGN_ORGANISASI"/>
      <sheetName val="PERALATAN__(2)"/>
      <sheetName val="COVER_(4)"/>
      <sheetName val="SURAT_PENAWARAN"/>
      <sheetName val="UPAH_"/>
      <sheetName val="Sheet1_(2)"/>
      <sheetName val="HARGA__SATUAN"/>
      <sheetName val="ANALISA-_BAHAN"/>
      <sheetName val="Agregat_Halus_&amp;_Kasar"/>
      <sheetName val="Currency_Rate"/>
      <sheetName val="INPUT_HARGA"/>
      <sheetName val="CVR_(2)"/>
      <sheetName val="RKLS_&amp;_LBR_DSR"/>
      <sheetName val="REKAP_"/>
      <sheetName val="time_1_"/>
      <sheetName val="Kuantitas_&amp;_Harga"/>
      <sheetName val="harga_"/>
      <sheetName val="Sudah_Berjalan"/>
      <sheetName val="A.Alat"/>
      <sheetName val="FJ per BLN"/>
      <sheetName val="BasicPrice"/>
      <sheetName val="THN-6"/>
      <sheetName val="Listrik Mati 05"/>
      <sheetName val="Listrik Mati 06"/>
      <sheetName val="Tabel Kode"/>
      <sheetName val="E7"/>
      <sheetName val="REFERENSI"/>
      <sheetName val="DATA-MASUKAN"/>
      <sheetName val="BOW"/>
      <sheetName val="ANALIS-E"/>
      <sheetName val="ANALIS-K"/>
      <sheetName val="analisa_sirtu"/>
      <sheetName val="AN_HARGA_(2)"/>
      <sheetName val="AN_HARGA"/>
      <sheetName val="bahan_print"/>
      <sheetName val="UPAH__PRINT"/>
      <sheetName val="ANALISA_PRINT"/>
      <sheetName val="PU_WIL_I"/>
      <sheetName val="Alat_Listrik"/>
      <sheetName val="AN_HARGA__baru"/>
      <sheetName val="DAFTAR_ISI"/>
      <sheetName val="harga_2008"/>
      <sheetName val="KMS-DIS5"/>
      <sheetName val="SATUAN"/>
      <sheetName val="ACUAN"/>
      <sheetName val="WAN"/>
      <sheetName val="NEnergi"/>
      <sheetName val="351BQMCN"/>
      <sheetName val="RAP"/>
      <sheetName val="Bill of Quantity"/>
      <sheetName val="Kontrol"/>
      <sheetName val="HarJabor(12C2)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Assumptions (2)"/>
      <sheetName val="LAIN2"/>
      <sheetName val="Cover1"/>
      <sheetName val="mu"/>
      <sheetName val="DAF-1"/>
      <sheetName val="Pt"/>
      <sheetName val="JAN09"/>
      <sheetName val="x"/>
      <sheetName val="Ex-Rate"/>
      <sheetName val="D-base"/>
      <sheetName val="Fabric &amp; Erection"/>
      <sheetName val="Harga mat's"/>
      <sheetName val="Equipment"/>
      <sheetName val="mat elect"/>
      <sheetName val="analisa civil"/>
      <sheetName val="Tabel Istilah"/>
      <sheetName val="se006t"/>
      <sheetName val="UNTUK PAK AHYAK"/>
      <sheetName val="06b"/>
      <sheetName val="Cover"/>
      <sheetName val="AkumAT"/>
      <sheetName val="W-NAD"/>
      <sheetName val="DATA-BASE SUTT"/>
      <sheetName val="H MAT"/>
      <sheetName val="FLI - Sec.1"/>
      <sheetName val="LAMPIRAN"/>
      <sheetName val="DivVI"/>
      <sheetName val="Dashboard"/>
      <sheetName val="Satpek"/>
      <sheetName val="analisa Str"/>
      <sheetName val="An.Ars"/>
      <sheetName val="Ana Beton"/>
      <sheetName val="Ana Sanitair"/>
      <sheetName val="Sheet5"/>
      <sheetName val="Sheet4"/>
      <sheetName val="lab bahasa"/>
      <sheetName val="8LT 12"/>
      <sheetName val="D7(1)"/>
      <sheetName val="BOQ"/>
      <sheetName val="5-ALAT(1)"/>
      <sheetName val="4-Basic Price"/>
      <sheetName val="List"/>
      <sheetName val="RL2006"/>
      <sheetName val="FORM BQ TL PRATU 4cct"/>
      <sheetName val="ceklis"/>
      <sheetName val="Harsat"/>
      <sheetName val="PRK vs GGN 2007-2009"/>
      <sheetName val="DFTR GARDIST"/>
      <sheetName val="QlocSgl"/>
      <sheetName val="VALUE"/>
      <sheetName val="AKTIVA TETAP"/>
      <sheetName val="SCEDULE"/>
      <sheetName val="LK2004"/>
      <sheetName val="DC REAL PER TW"/>
      <sheetName val="Omega Man Power"/>
      <sheetName val="Database"/>
      <sheetName val="Sub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/>
      <sheetData sheetId="40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/>
      <sheetData sheetId="397"/>
      <sheetData sheetId="398"/>
      <sheetData sheetId="399"/>
      <sheetData sheetId="400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  <sheetName val="MEMO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/>
      <sheetData sheetId="2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  <sheetName val="PUNCAK-89"/>
      <sheetName val="ca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EBAN-88"/>
      <sheetName val="PUNCAK-89"/>
      <sheetName val="graf2"/>
      <sheetName val="GKP"/>
      <sheetName val="FORM-B"/>
      <sheetName val="W-NAD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dk"/>
      <sheetName val="asumsi"/>
      <sheetName val="Assumptions"/>
      <sheetName val="Assumptions (2)"/>
      <sheetName val="Hist"/>
      <sheetName val="CAPEX"/>
      <sheetName val="Energy_Prices"/>
      <sheetName val="Misc"/>
      <sheetName val="B"/>
      <sheetName val="C"/>
      <sheetName val="SubL"/>
      <sheetName val="BPP PLN (1)"/>
      <sheetName val="D"/>
      <sheetName val="E"/>
      <sheetName val="Funding"/>
      <sheetName val="Cashflow"/>
      <sheetName val="F"/>
      <sheetName val="G"/>
      <sheetName val="H"/>
      <sheetName val="I"/>
      <sheetName val="J-IGNORE"/>
      <sheetName val="K"/>
      <sheetName val="L"/>
      <sheetName val="M-IGNORE"/>
      <sheetName val="CPdebt- IGNORE"/>
      <sheetName val="Debcap - IGNORE"/>
      <sheetName val="HPP-IGNORE"/>
      <sheetName val="Subs-60kWh-IGNORE"/>
      <sheetName val="Rekap HPP &amp; Subs-IGNORE"/>
      <sheetName val="Tarif 60 kwh-IGNORE"/>
      <sheetName val="L_23"/>
      <sheetName val="UshDeb00"/>
      <sheetName val="W-NAD"/>
      <sheetName val="PkRp"/>
      <sheetName val="Twr (15)"/>
      <sheetName val="Sheet3"/>
      <sheetName val="HARGA SATUAN"/>
      <sheetName val="F1771-2"/>
      <sheetName val="INLAND FACTOR DISTANCE"/>
      <sheetName val="prod03"/>
      <sheetName val="DivVII"/>
      <sheetName val="Data I"/>
      <sheetName val="A"/>
      <sheetName val="AKTIVA"/>
      <sheetName val="Bipeg-U(12D2)"/>
      <sheetName val="LabaRugi"/>
      <sheetName val="PRK"/>
      <sheetName val="tunj"/>
      <sheetName val="tabel tarip grade"/>
      <sheetName val="RAB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001 crane mill 1"/>
      <sheetName val="RAP"/>
      <sheetName val="CiMaPlbStd"/>
      <sheetName val="DivVI"/>
      <sheetName val="bahan"/>
      <sheetName val="Project Data"/>
      <sheetName val="Basic Price"/>
      <sheetName val="BOM"/>
      <sheetName val="Breakdown"/>
      <sheetName val="Selling Price"/>
      <sheetName val="Harga BBM Indonesia"/>
      <sheetName val="FLI - Sec.1"/>
      <sheetName val="QlocSgl"/>
      <sheetName val="Menu"/>
      <sheetName val="LK2004"/>
      <sheetName val="sept"/>
      <sheetName val="MOTOSO"/>
      <sheetName val="D_ANALISA"/>
      <sheetName val="HARGA"/>
      <sheetName val="SATUAN"/>
      <sheetName val="ANALISA"/>
      <sheetName val="H_S_BAHAN"/>
      <sheetName val="pasca"/>
      <sheetName val="Resume"/>
      <sheetName val="CEMPAKA"/>
      <sheetName val="ACUAN"/>
      <sheetName val="DATA"/>
      <sheetName val="Summary"/>
      <sheetName val="TABGAJI"/>
      <sheetName val="FUNGSI"/>
      <sheetName val="BHN"/>
      <sheetName val="REK"/>
      <sheetName val="Assumptions_(2)"/>
      <sheetName val="BPP_PLN_(1)"/>
      <sheetName val="CPdebt-_IGNORE"/>
      <sheetName val="Debcap_-_IGNORE"/>
      <sheetName val="Rekap_HPP_&amp;_Subs-IGNORE"/>
      <sheetName val="Tarif_60_kwh-IGNORE"/>
      <sheetName val="Twr_(15)"/>
      <sheetName val="HARGA_SATUAN"/>
      <sheetName val="INLAND_FACTOR_DISTANCE"/>
      <sheetName val="Data_I"/>
      <sheetName val="BA-1"/>
      <sheetName val="D-2"/>
      <sheetName val="BA1"/>
      <sheetName val="Inv_NAD"/>
      <sheetName val="Inv_RIAU"/>
      <sheetName val="Inv_MALUKU"/>
      <sheetName val="Inv_SUMUT"/>
      <sheetName val="Perm. Test"/>
      <sheetName val="Galian 1"/>
      <sheetName val="BOQ"/>
      <sheetName val="Anal HPS"/>
      <sheetName val="Sheet1"/>
      <sheetName val="WAN"/>
      <sheetName val="DFTR GARDIST"/>
      <sheetName val="TRANS"/>
      <sheetName val="FAS"/>
      <sheetName val="Laba Rugi"/>
      <sheetName val="Submission Form"/>
      <sheetName val="Div2"/>
      <sheetName val="Div3"/>
      <sheetName val="Div4"/>
      <sheetName val="kont anak1"/>
      <sheetName val="Akun"/>
      <sheetName val="M"/>
      <sheetName val="REFERENSI"/>
      <sheetName val="L-R"/>
      <sheetName val="KMS-DIS5"/>
      <sheetName val="summary-1"/>
      <sheetName val="Okt"/>
      <sheetName val="NRCPTK01"/>
      <sheetName val="000000"/>
      <sheetName val="100000"/>
      <sheetName val="Premi Iuran"/>
      <sheetName val="Preventif"/>
      <sheetName val="HRG BHN"/>
      <sheetName val="Mobilisasi-pnw"/>
      <sheetName val="REKAP"/>
      <sheetName val="Kpg"/>
      <sheetName val="Gab.Cab"/>
      <sheetName val="blk"/>
      <sheetName val="Krn"/>
      <sheetName val="Ksg"/>
      <sheetName val="skm"/>
      <sheetName val="UPpry"/>
      <sheetName val="Pry"/>
      <sheetName val="Pbn"/>
      <sheetName val="Spt"/>
      <sheetName val="target"/>
      <sheetName val="Rekap Ori Curr"/>
      <sheetName val="BA_Rapen"/>
      <sheetName val="General Parameter"/>
      <sheetName val="Sheet6"/>
      <sheetName val="61005"/>
      <sheetName val="61007"/>
      <sheetName val="MAP"/>
      <sheetName val="H.Dasar"/>
      <sheetName val="aruskas"/>
      <sheetName val="bakup1"/>
      <sheetName val="chitimc"/>
      <sheetName val="TONGKE-HT"/>
      <sheetName val="gtrinh"/>
      <sheetName val="DONGIA"/>
      <sheetName val="dongia (2)"/>
      <sheetName val="AN-MAJOR"/>
      <sheetName val="Cash Flow bulanan"/>
      <sheetName val="P-SA"/>
      <sheetName val="Kontrol"/>
      <sheetName val="ca"/>
      <sheetName val="Option"/>
      <sheetName val="QView"/>
      <sheetName val="Skenario"/>
      <sheetName val="Mgmt Rpt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upah"/>
      <sheetName val="rkap2008"/>
      <sheetName val="TARIF"/>
      <sheetName val="GI"/>
      <sheetName val="LOAD2010"/>
      <sheetName val="SortSheet"/>
      <sheetName val="kroscek BBM"/>
      <sheetName val="simulasi droping"/>
      <sheetName val="LK-1"/>
      <sheetName val="USAHA"/>
      <sheetName val="eks me sd 28 fEB 07 "/>
      <sheetName val="eks me sd 31 MAR 07 "/>
      <sheetName val="eks me sd 31 Jan 07"/>
      <sheetName val="eks me sd 31 Des 06"/>
      <sheetName val="eks me sd 31 JULI 07 "/>
      <sheetName val="eks me sd 30JUNI 07 "/>
      <sheetName val="eks me sd 31 MEI 07  "/>
      <sheetName val="eks me sd 30 APRIL 07 "/>
      <sheetName val="Energizer Model - V7_4 (ONLY FO"/>
      <sheetName val="Kuantitas &amp; Harga"/>
      <sheetName val="PUNCAK-89"/>
      <sheetName val="Master Edit"/>
      <sheetName val="LKVL-CK-HT-GD1"/>
      <sheetName val="giathanh1"/>
      <sheetName val="THPDMoi  (2)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thao-go"/>
      <sheetName val="DON GIA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FORM REN RUTIN KIT"/>
      <sheetName val="SCHDUL"/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ALL AGS"/>
      <sheetName val="GeneralInfo"/>
      <sheetName val="ExchangeRate"/>
      <sheetName val="Download_Data"/>
      <sheetName val="kumpulan"/>
      <sheetName val="Ex-Rate"/>
      <sheetName val="GrafikProd"/>
      <sheetName val="Kin3BLN"/>
      <sheetName val="Res142001"/>
      <sheetName val="Kin1BLN"/>
      <sheetName val="Kin2BLN"/>
      <sheetName val="trenprod2001"/>
      <sheetName val="Kin1TH"/>
      <sheetName val="Kin2TH"/>
      <sheetName val="Analisa.Hourly"/>
      <sheetName val="Rek.Analisa"/>
      <sheetName val="terbilang"/>
      <sheetName val="3"/>
      <sheetName val="4"/>
      <sheetName val="Cover1"/>
      <sheetName val="mu"/>
      <sheetName val="DAF-1"/>
      <sheetName val="Pt"/>
      <sheetName val="BAG-2"/>
      <sheetName val="DATA PEG APRIL 2013"/>
      <sheetName val="GAB"/>
      <sheetName val="UPAH DAN BAHAN"/>
      <sheetName val="E7"/>
      <sheetName val="Beltra  (7)"/>
      <sheetName val="Analis"/>
      <sheetName val="Taksonomi Risiko"/>
      <sheetName val="Electrical "/>
      <sheetName val="SCADA ENG"/>
      <sheetName val="Supervisory Control System"/>
      <sheetName val="THN-7"/>
      <sheetName val="Parameter"/>
      <sheetName val="THN-6"/>
      <sheetName val="dengan pembangkitan"/>
      <sheetName val="Cover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DAF-2"/>
      <sheetName val="CH"/>
      <sheetName val="TDL2003 (2)"/>
      <sheetName val="FORM A1_A2 APD"/>
      <sheetName val="Hal-1"/>
      <sheetName val="VALUE"/>
      <sheetName val="Ref"/>
      <sheetName val="351BQMCN"/>
      <sheetName val="Peralatan (2)"/>
      <sheetName val="Daftar Kegiatan"/>
      <sheetName val="Yearly_acc"/>
      <sheetName val="Tabel Istilah"/>
      <sheetName val="tabel_tarip_grade"/>
      <sheetName val="001_crane_mill_1"/>
      <sheetName val="LAIN2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eban"/>
      <sheetName val="AKTIVA TETAP"/>
      <sheetName val="FORM-B"/>
      <sheetName val="bahan+upah"/>
      <sheetName val="beton"/>
      <sheetName val="sanitasi"/>
      <sheetName val="Form-B-R1"/>
      <sheetName val="Marshal"/>
      <sheetName val="TB"/>
      <sheetName val="TRNS-C1"/>
      <sheetName val="analhps Pasng"/>
      <sheetName val="Peralatan"/>
      <sheetName val="Upah Bahan"/>
      <sheetName val="06b"/>
      <sheetName val="GABLUARJAWA1 (2)"/>
      <sheetName val="HRG BAHAN &amp; UPAH okk"/>
      <sheetName val="Analis Kusen okk"/>
      <sheetName val="DKH"/>
      <sheetName val="HR"/>
      <sheetName val="graf2"/>
      <sheetName val="Bln3_4"/>
      <sheetName val="AHSP"/>
      <sheetName val="HB"/>
      <sheetName val="HSA"/>
      <sheetName val="Rekap Biaya"/>
      <sheetName val="JTM"/>
      <sheetName val="Alat"/>
      <sheetName val="Basic"/>
      <sheetName val="SISTEM SUMBAGSEL"/>
      <sheetName val="KASUS8"/>
      <sheetName val="KASUS10"/>
      <sheetName val="x"/>
    </sheetNames>
    <sheetDataSet>
      <sheetData sheetId="0" refreshError="1"/>
      <sheetData sheetId="1" refreshError="1"/>
      <sheetData sheetId="2" refreshError="1"/>
      <sheetData sheetId="3" refreshError="1">
        <row r="3">
          <cell r="C3" t="str">
            <v>Unit</v>
          </cell>
          <cell r="D3" t="str">
            <v>2006E</v>
          </cell>
          <cell r="E3" t="str">
            <v>2007E</v>
          </cell>
          <cell r="F3" t="str">
            <v>2008E</v>
          </cell>
          <cell r="G3" t="str">
            <v>2009E</v>
          </cell>
          <cell r="H3" t="str">
            <v>2010E</v>
          </cell>
        </row>
        <row r="4">
          <cell r="B4" t="str">
            <v>Macroeconomic assumptions</v>
          </cell>
        </row>
        <row r="5">
          <cell r="B5" t="str">
            <v xml:space="preserve">   GDP growth</v>
          </cell>
          <cell r="C5" t="str">
            <v>%</v>
          </cell>
          <cell r="D5">
            <v>5.8999999999999997E-2</v>
          </cell>
          <cell r="E5">
            <v>6.4000000000000001E-2</v>
          </cell>
          <cell r="F5">
            <v>7.0000000000000007E-2</v>
          </cell>
          <cell r="G5">
            <v>7.5999999999999998E-2</v>
          </cell>
          <cell r="H5">
            <v>7.0999999999999994E-2</v>
          </cell>
        </row>
        <row r="6">
          <cell r="B6" t="str">
            <v xml:space="preserve">   Population growth</v>
          </cell>
          <cell r="C6" t="str">
            <v>%</v>
          </cell>
          <cell r="D6">
            <v>1.3999999999999999E-2</v>
          </cell>
          <cell r="E6">
            <v>1.3999999999999999E-2</v>
          </cell>
          <cell r="F6">
            <v>1.3999999999999999E-2</v>
          </cell>
          <cell r="G6">
            <v>1.3000000000000001E-2</v>
          </cell>
          <cell r="H6">
            <v>1.3000000000000001E-2</v>
          </cell>
        </row>
        <row r="7">
          <cell r="B7" t="str">
            <v xml:space="preserve">   Inflation rate</v>
          </cell>
        </row>
        <row r="8">
          <cell r="B8" t="str">
            <v xml:space="preserve">     Local (Rp)</v>
          </cell>
          <cell r="C8" t="str">
            <v>%</v>
          </cell>
          <cell r="D8">
            <v>8</v>
          </cell>
          <cell r="E8">
            <v>7</v>
          </cell>
          <cell r="F8">
            <v>7</v>
          </cell>
          <cell r="G8">
            <v>7</v>
          </cell>
          <cell r="H8">
            <v>7</v>
          </cell>
        </row>
        <row r="9">
          <cell r="B9" t="str">
            <v xml:space="preserve">     Foreign (US$)</v>
          </cell>
          <cell r="C9" t="str">
            <v>%</v>
          </cell>
          <cell r="D9">
            <v>2.5</v>
          </cell>
          <cell r="E9">
            <v>2.5</v>
          </cell>
          <cell r="F9">
            <v>2.5</v>
          </cell>
          <cell r="G9">
            <v>2.5</v>
          </cell>
          <cell r="H9">
            <v>2.5</v>
          </cell>
        </row>
        <row r="10">
          <cell r="B10" t="str">
            <v xml:space="preserve">   Exchange rate</v>
          </cell>
          <cell r="C10" t="str">
            <v>Rp/USD</v>
          </cell>
          <cell r="D10">
            <v>9000</v>
          </cell>
          <cell r="E10">
            <v>9395.1219512195148</v>
          </cell>
          <cell r="F10">
            <v>9807.5907198096429</v>
          </cell>
          <cell r="G10">
            <v>10238.167873362265</v>
          </cell>
          <cell r="H10">
            <v>10687.648414144025</v>
          </cell>
        </row>
        <row r="12">
          <cell r="B12" t="str">
            <v>Industry assumptions</v>
          </cell>
        </row>
        <row r="13">
          <cell r="B13" t="str">
            <v xml:space="preserve">   Total generation capacity</v>
          </cell>
          <cell r="C13" t="str">
            <v>MW</v>
          </cell>
        </row>
        <row r="14">
          <cell r="B14" t="str">
            <v xml:space="preserve">   Electricity demand growth</v>
          </cell>
          <cell r="C14" t="str">
            <v>%</v>
          </cell>
          <cell r="D14">
            <v>7.6150627615062749E-2</v>
          </cell>
          <cell r="E14">
            <v>8.3981337480560025E-2</v>
          </cell>
          <cell r="F14">
            <v>8.1779053084648501E-2</v>
          </cell>
          <cell r="G14">
            <v>7.7586206896551602E-2</v>
          </cell>
          <cell r="H14">
            <v>7.8153846153840023E-2</v>
          </cell>
        </row>
        <row r="15">
          <cell r="B15" t="str">
            <v xml:space="preserve">   Electrification ratio</v>
          </cell>
          <cell r="C15" t="str">
            <v>%</v>
          </cell>
        </row>
        <row r="16">
          <cell r="B16" t="str">
            <v xml:space="preserve">   Reserve margin</v>
          </cell>
          <cell r="C16" t="str">
            <v>%</v>
          </cell>
          <cell r="D16">
            <v>0.42</v>
          </cell>
          <cell r="E16">
            <v>0.34</v>
          </cell>
          <cell r="F16">
            <v>0.32</v>
          </cell>
          <cell r="G16">
            <v>0.32</v>
          </cell>
          <cell r="H16">
            <v>0.33</v>
          </cell>
        </row>
        <row r="18">
          <cell r="B18" t="str">
            <v>PLN</v>
          </cell>
        </row>
        <row r="19">
          <cell r="B19" t="str">
            <v>Energy Sales</v>
          </cell>
        </row>
        <row r="20">
          <cell r="B20" t="str">
            <v xml:space="preserve">   Total PLN power production</v>
          </cell>
          <cell r="C20" t="str">
            <v>GWh</v>
          </cell>
          <cell r="D20">
            <v>97685.747899844879</v>
          </cell>
          <cell r="E20">
            <v>100591.44907642042</v>
          </cell>
          <cell r="F20">
            <v>106612.11117952113</v>
          </cell>
          <cell r="G20">
            <v>116701.1532231405</v>
          </cell>
          <cell r="H20">
            <v>128833.4955849015</v>
          </cell>
        </row>
        <row r="21">
          <cell r="B21" t="str">
            <v xml:space="preserve">   Total IPP power production</v>
          </cell>
          <cell r="C21" t="str">
            <v>GWh</v>
          </cell>
          <cell r="D21">
            <v>27549.055999999997</v>
          </cell>
          <cell r="E21">
            <v>30390.940999999999</v>
          </cell>
          <cell r="F21">
            <v>34160.26</v>
          </cell>
          <cell r="G21">
            <v>35249.259999999995</v>
          </cell>
          <cell r="H21">
            <v>35249.259999999995</v>
          </cell>
        </row>
        <row r="22">
          <cell r="B22" t="str">
            <v xml:space="preserve">   Own-station usage</v>
          </cell>
          <cell r="C22" t="str">
            <v>%</v>
          </cell>
          <cell r="D22">
            <v>4.28</v>
          </cell>
          <cell r="E22">
            <v>4</v>
          </cell>
          <cell r="F22">
            <v>4</v>
          </cell>
          <cell r="G22">
            <v>4</v>
          </cell>
          <cell r="H22">
            <v>4</v>
          </cell>
        </row>
        <row r="23">
          <cell r="B23" t="str">
            <v xml:space="preserve">   Network losses</v>
          </cell>
          <cell r="C23" t="str">
            <v>%</v>
          </cell>
          <cell r="D23">
            <v>9.74</v>
          </cell>
          <cell r="E23">
            <v>9.7100000000000009</v>
          </cell>
          <cell r="F23">
            <v>9.3699999999999992</v>
          </cell>
          <cell r="G23">
            <v>9.25</v>
          </cell>
          <cell r="H23">
            <v>9.1300000000000008</v>
          </cell>
        </row>
        <row r="24">
          <cell r="B24" t="str">
            <v>Total energy sales revenue</v>
          </cell>
          <cell r="C24" t="str">
            <v>Rp Bn</v>
          </cell>
          <cell r="D24">
            <v>69969.494372905261</v>
          </cell>
          <cell r="E24">
            <v>73702.124800000005</v>
          </cell>
          <cell r="F24">
            <v>79509.102400000003</v>
          </cell>
          <cell r="G24">
            <v>85936.164000000004</v>
          </cell>
          <cell r="H24">
            <v>92920.366399999999</v>
          </cell>
        </row>
        <row r="26">
          <cell r="B26" t="str">
            <v>Average Tariff</v>
          </cell>
          <cell r="C26" t="str">
            <v>Rp/kWh</v>
          </cell>
          <cell r="D26">
            <v>618.99674643426954</v>
          </cell>
          <cell r="E26">
            <v>623.20000000000005</v>
          </cell>
          <cell r="F26">
            <v>623.20000000000005</v>
          </cell>
          <cell r="G26">
            <v>623.20000000000005</v>
          </cell>
          <cell r="H26">
            <v>623.20000000000005</v>
          </cell>
        </row>
        <row r="27">
          <cell r="B27" t="str">
            <v>Government subsidies</v>
          </cell>
          <cell r="C27" t="str">
            <v>Rp Bn</v>
          </cell>
          <cell r="D27">
            <v>35510</v>
          </cell>
          <cell r="E27">
            <v>37209.746528000003</v>
          </cell>
          <cell r="F27">
            <v>31162.607112010999</v>
          </cell>
          <cell r="G27">
            <v>22311.17681470927</v>
          </cell>
          <cell r="H27">
            <v>33840.932268969147</v>
          </cell>
        </row>
        <row r="29">
          <cell r="B29" t="str">
            <v>Number of customers</v>
          </cell>
        </row>
        <row r="30">
          <cell r="B30" t="str">
            <v>Households</v>
          </cell>
          <cell r="C30" t="str">
            <v>000s</v>
          </cell>
          <cell r="D30">
            <v>33309.33</v>
          </cell>
          <cell r="E30">
            <v>34710.467000000004</v>
          </cell>
          <cell r="F30">
            <v>36154.17</v>
          </cell>
          <cell r="G30">
            <v>37639.824999999997</v>
          </cell>
          <cell r="H30">
            <v>39169.803</v>
          </cell>
        </row>
        <row r="31">
          <cell r="B31" t="str">
            <v>Businesses</v>
          </cell>
          <cell r="C31" t="str">
            <v>000s</v>
          </cell>
          <cell r="D31">
            <v>1472.951</v>
          </cell>
          <cell r="E31">
            <v>1548.664</v>
          </cell>
          <cell r="F31">
            <v>1628.829</v>
          </cell>
          <cell r="G31">
            <v>1713.6010000000001</v>
          </cell>
          <cell r="H31">
            <v>1803.297</v>
          </cell>
        </row>
        <row r="32">
          <cell r="B32" t="str">
            <v>Public</v>
          </cell>
          <cell r="C32" t="str">
            <v>000s</v>
          </cell>
          <cell r="D32">
            <v>886.61699999999996</v>
          </cell>
          <cell r="E32">
            <v>921.70699999999999</v>
          </cell>
          <cell r="F32">
            <v>963.04700000000003</v>
          </cell>
          <cell r="G32">
            <v>1005.6600000000001</v>
          </cell>
          <cell r="H32">
            <v>1049.6100000000001</v>
          </cell>
        </row>
        <row r="33">
          <cell r="B33" t="str">
            <v>Industries</v>
          </cell>
          <cell r="C33" t="str">
            <v>000s</v>
          </cell>
          <cell r="D33">
            <v>57.069000000000003</v>
          </cell>
          <cell r="E33">
            <v>60.588000000000001</v>
          </cell>
          <cell r="F33">
            <v>64.314000000000007</v>
          </cell>
          <cell r="G33">
            <v>68.260000000000005</v>
          </cell>
          <cell r="H33">
            <v>72.44</v>
          </cell>
        </row>
        <row r="35">
          <cell r="B35" t="str">
            <v>Growth of customers</v>
          </cell>
        </row>
        <row r="36">
          <cell r="B36" t="str">
            <v>Households</v>
          </cell>
          <cell r="C36" t="str">
            <v>(%)</v>
          </cell>
          <cell r="D36">
            <v>4.2436565316802621</v>
          </cell>
          <cell r="E36">
            <v>4.2064400574854055</v>
          </cell>
          <cell r="F36">
            <v>4.1592727634577553</v>
          </cell>
          <cell r="G36">
            <v>4.1092217025034738</v>
          </cell>
          <cell r="H36">
            <v>4.0647851046066386</v>
          </cell>
        </row>
        <row r="37">
          <cell r="B37" t="str">
            <v>Businesses</v>
          </cell>
          <cell r="C37" t="str">
            <v>(%)</v>
          </cell>
          <cell r="D37">
            <v>5.1044800401879309</v>
          </cell>
          <cell r="E37">
            <v>5.1402253028104861</v>
          </cell>
          <cell r="F37">
            <v>5.1763972042999651</v>
          </cell>
          <cell r="G37">
            <v>5.2044751167863668</v>
          </cell>
          <cell r="H37">
            <v>5.2343573562340318</v>
          </cell>
        </row>
        <row r="38">
          <cell r="B38" t="str">
            <v>Public</v>
          </cell>
          <cell r="C38" t="str">
            <v>(%)</v>
          </cell>
          <cell r="D38">
            <v>4.5469874630920559</v>
          </cell>
          <cell r="E38">
            <v>3.9577404899748148</v>
          </cell>
          <cell r="F38">
            <v>4.4851563457801724</v>
          </cell>
          <cell r="G38">
            <v>4.4248100040807925</v>
          </cell>
          <cell r="H38">
            <v>4.3702643040391509</v>
          </cell>
        </row>
        <row r="39">
          <cell r="B39" t="str">
            <v>Industries</v>
          </cell>
          <cell r="C39" t="str">
            <v>(%)</v>
          </cell>
          <cell r="D39">
            <v>6.1827856956796712</v>
          </cell>
          <cell r="E39">
            <v>6.1662198391420953</v>
          </cell>
          <cell r="F39">
            <v>6.149732620320858</v>
          </cell>
          <cell r="G39">
            <v>6.1355225922816059</v>
          </cell>
          <cell r="H39">
            <v>6.1236448871960114</v>
          </cell>
        </row>
        <row r="41">
          <cell r="C41" t="str">
            <v>Unit</v>
          </cell>
          <cell r="D41" t="str">
            <v>2006E</v>
          </cell>
          <cell r="E41" t="str">
            <v>2007E</v>
          </cell>
          <cell r="F41" t="str">
            <v>2008E</v>
          </cell>
          <cell r="G41" t="str">
            <v>2009E</v>
          </cell>
          <cell r="H41" t="str">
            <v>2010E</v>
          </cell>
        </row>
        <row r="42">
          <cell r="B42" t="str">
            <v>Cost of electricity</v>
          </cell>
        </row>
        <row r="43">
          <cell r="B43" t="str">
            <v>Energy mix</v>
          </cell>
        </row>
        <row r="44">
          <cell r="B44" t="str">
            <v xml:space="preserve">   Oil fuel</v>
          </cell>
          <cell r="C44" t="str">
            <v>%</v>
          </cell>
          <cell r="D44">
            <v>0.81927747182648247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</row>
        <row r="45">
          <cell r="B45" t="str">
            <v xml:space="preserve">   Coal</v>
          </cell>
          <cell r="C45" t="str">
            <v>%</v>
          </cell>
          <cell r="D45">
            <v>8.9976691043191309E-2</v>
          </cell>
          <cell r="E45">
            <v>0.11935289729124837</v>
          </cell>
          <cell r="F45">
            <v>0.20178452472060424</v>
          </cell>
          <cell r="G45">
            <v>0.46212347683222799</v>
          </cell>
          <cell r="H45">
            <v>0.4936827863814286</v>
          </cell>
        </row>
        <row r="46">
          <cell r="B46" t="str">
            <v xml:space="preserve">   Geothermal</v>
          </cell>
          <cell r="C46" t="str">
            <v>%</v>
          </cell>
          <cell r="D46">
            <v>2.1894707910733058E-2</v>
          </cell>
          <cell r="E46">
            <v>2.0989104434234594E-2</v>
          </cell>
          <cell r="F46">
            <v>3.3358079164499919E-2</v>
          </cell>
          <cell r="G46">
            <v>5.5569912514503321E-2</v>
          </cell>
          <cell r="H46">
            <v>7.6783511815816399E-2</v>
          </cell>
        </row>
        <row r="47">
          <cell r="B47" t="str">
            <v xml:space="preserve">   Natural Gas</v>
          </cell>
          <cell r="C47" t="str">
            <v>%</v>
          </cell>
          <cell r="D47">
            <v>7.3039999979444811E-2</v>
          </cell>
          <cell r="E47">
            <v>0.14030080745840046</v>
          </cell>
          <cell r="F47">
            <v>0.25246967891868083</v>
          </cell>
          <cell r="G47">
            <v>0.40013620231493002</v>
          </cell>
          <cell r="H47">
            <v>0.3644104642501016</v>
          </cell>
        </row>
        <row r="48">
          <cell r="B48">
            <v>0</v>
          </cell>
        </row>
        <row r="49">
          <cell r="B49" t="str">
            <v>Average energy prices</v>
          </cell>
        </row>
        <row r="50">
          <cell r="B50" t="str">
            <v xml:space="preserve">   M F O</v>
          </cell>
          <cell r="C50" t="str">
            <v>(Rp/Liter)</v>
          </cell>
          <cell r="D50">
            <v>3297.364</v>
          </cell>
          <cell r="E50">
            <v>4030.78</v>
          </cell>
          <cell r="F50">
            <v>4450.2283462365594</v>
          </cell>
          <cell r="G50">
            <v>4576.9293677419355</v>
          </cell>
          <cell r="H50">
            <v>4683.0064200215056</v>
          </cell>
        </row>
        <row r="51">
          <cell r="B51" t="str">
            <v xml:space="preserve">   I D O</v>
          </cell>
          <cell r="C51" t="str">
            <v>(Rp/Liter)</v>
          </cell>
          <cell r="D51">
            <v>4823.4814666666671</v>
          </cell>
          <cell r="E51">
            <v>5371.74</v>
          </cell>
          <cell r="F51">
            <v>5936.4408021505369</v>
          </cell>
          <cell r="G51">
            <v>6098.0055612903216</v>
          </cell>
          <cell r="H51">
            <v>6230.3483825591393</v>
          </cell>
        </row>
        <row r="52">
          <cell r="B52" t="str">
            <v xml:space="preserve">   H S D</v>
          </cell>
          <cell r="C52" t="str">
            <v>(Rp/Liter)</v>
          </cell>
          <cell r="D52">
            <v>5116.7048000000004</v>
          </cell>
          <cell r="E52">
            <v>5642.45</v>
          </cell>
          <cell r="F52">
            <v>6231.8390913978492</v>
          </cell>
          <cell r="G52">
            <v>6406.3568548387084</v>
          </cell>
          <cell r="H52">
            <v>6551.3266437634402</v>
          </cell>
        </row>
        <row r="53">
          <cell r="B53" t="str">
            <v xml:space="preserve">   Coal</v>
          </cell>
          <cell r="C53" t="str">
            <v>( Rp/kg )</v>
          </cell>
          <cell r="D53">
            <v>351.16631942098911</v>
          </cell>
          <cell r="E53">
            <v>327.68084409171871</v>
          </cell>
          <cell r="F53">
            <v>344.72024798448808</v>
          </cell>
          <cell r="G53">
            <v>362.6457008796815</v>
          </cell>
          <cell r="H53">
            <v>381.14063162454522</v>
          </cell>
        </row>
        <row r="54">
          <cell r="B54" t="str">
            <v xml:space="preserve">   Geothermal</v>
          </cell>
          <cell r="C54" t="str">
            <v>(Rp/kWh)</v>
          </cell>
          <cell r="D54">
            <v>478.32322214719784</v>
          </cell>
          <cell r="E54">
            <v>431.49489975081201</v>
          </cell>
          <cell r="F54">
            <v>442.28227224458226</v>
          </cell>
          <cell r="G54">
            <v>453.33932905069679</v>
          </cell>
          <cell r="H54">
            <v>464.67281227696418</v>
          </cell>
        </row>
        <row r="55">
          <cell r="B55" t="str">
            <v xml:space="preserve">   Natural Gas</v>
          </cell>
          <cell r="C55" t="str">
            <v>(Rp/MSCF)</v>
          </cell>
          <cell r="D55">
            <v>23656.001526557087</v>
          </cell>
          <cell r="E55">
            <v>27435</v>
          </cell>
          <cell r="F55">
            <v>30323.05</v>
          </cell>
          <cell r="G55">
            <v>31143.15</v>
          </cell>
          <cell r="H55">
            <v>31812.799999999999</v>
          </cell>
        </row>
        <row r="57">
          <cell r="B57" t="str">
            <v>Average cost of electricity</v>
          </cell>
          <cell r="C57" t="str">
            <v>Rp/kWh</v>
          </cell>
        </row>
        <row r="59">
          <cell r="B59" t="str">
            <v>Operating expenses</v>
          </cell>
        </row>
        <row r="60">
          <cell r="B60" t="str">
            <v xml:space="preserve">   Personal expenses growth</v>
          </cell>
          <cell r="C60" t="str">
            <v>%</v>
          </cell>
          <cell r="D60">
            <v>0.23132415937051665</v>
          </cell>
          <cell r="E60">
            <v>0.15778933621229796</v>
          </cell>
          <cell r="F60">
            <v>7.5627250059524531E-3</v>
          </cell>
          <cell r="G60">
            <v>6.9394477384977282E-2</v>
          </cell>
          <cell r="H60">
            <v>6.9798535448116983E-2</v>
          </cell>
        </row>
        <row r="61">
          <cell r="B61" t="str">
            <v xml:space="preserve">   Repair &amp; maintainance service growth</v>
          </cell>
          <cell r="C61" t="str">
            <v>%</v>
          </cell>
          <cell r="D61">
            <v>5.7304715244626436E-2</v>
          </cell>
          <cell r="E61">
            <v>0.24904114068302241</v>
          </cell>
          <cell r="F61">
            <v>-0.12815695320416698</v>
          </cell>
          <cell r="G61">
            <v>8.2365562416511384E-2</v>
          </cell>
          <cell r="H61">
            <v>0.36545489769907591</v>
          </cell>
        </row>
        <row r="62">
          <cell r="B62" t="str">
            <v xml:space="preserve">   Other operating expenses</v>
          </cell>
          <cell r="C62" t="str">
            <v>%</v>
          </cell>
          <cell r="D62">
            <v>5.6104048050256816E-2</v>
          </cell>
          <cell r="E62">
            <v>0.11184203654191438</v>
          </cell>
          <cell r="F62">
            <v>7.2120443059519923E-2</v>
          </cell>
          <cell r="G62">
            <v>7.2127132556572882E-2</v>
          </cell>
          <cell r="H62">
            <v>7.2134252370879448E-2</v>
          </cell>
        </row>
        <row r="64">
          <cell r="B64" t="str">
            <v>Interest expense</v>
          </cell>
        </row>
        <row r="65">
          <cell r="B65" t="str">
            <v xml:space="preserve">    Interest Rate on proposed US$ Bonds</v>
          </cell>
          <cell r="C65" t="str">
            <v>(%)</v>
          </cell>
        </row>
        <row r="66">
          <cell r="B66" t="str">
            <v xml:space="preserve">    Interest Rate on Rupiah Bond 1997</v>
          </cell>
          <cell r="C66" t="str">
            <v>(%)</v>
          </cell>
        </row>
        <row r="67">
          <cell r="B67" t="str">
            <v xml:space="preserve">    Interest Rate on Rupiah Bond 2004</v>
          </cell>
          <cell r="C67" t="str">
            <v>(%)</v>
          </cell>
        </row>
        <row r="69">
          <cell r="B69" t="str">
            <v>Corporate tax</v>
          </cell>
          <cell r="C69" t="str">
            <v>%</v>
          </cell>
          <cell r="D69">
            <v>30</v>
          </cell>
          <cell r="E69">
            <v>30</v>
          </cell>
          <cell r="F69">
            <v>30</v>
          </cell>
          <cell r="G69">
            <v>30</v>
          </cell>
          <cell r="H69">
            <v>30</v>
          </cell>
        </row>
        <row r="71">
          <cell r="B71" t="str">
            <v>Fixed Assets Addition</v>
          </cell>
        </row>
        <row r="72">
          <cell r="B72" t="str">
            <v>Depreciation Rate</v>
          </cell>
          <cell r="C72" t="str">
            <v>(%)</v>
          </cell>
          <cell r="D72">
            <v>5.6131995381103333E-2</v>
          </cell>
          <cell r="E72">
            <v>5.5625535187942846E-2</v>
          </cell>
          <cell r="F72">
            <v>5.5010010039082548E-2</v>
          </cell>
          <cell r="G72">
            <v>5.5808546340911223E-2</v>
          </cell>
          <cell r="H72">
            <v>5.6981631952625976E-2</v>
          </cell>
        </row>
        <row r="73">
          <cell r="B73" t="str">
            <v xml:space="preserve"> - FAA charged from VAT</v>
          </cell>
          <cell r="C73" t="str">
            <v>(%)</v>
          </cell>
          <cell r="D73">
            <v>0.27</v>
          </cell>
          <cell r="E73">
            <v>0.27</v>
          </cell>
          <cell r="F73">
            <v>0.27</v>
          </cell>
          <cell r="G73">
            <v>0.27</v>
          </cell>
          <cell r="H73">
            <v>0.27</v>
          </cell>
        </row>
        <row r="74">
          <cell r="B74" t="str">
            <v xml:space="preserve"> - FAA charged from Import Duty </v>
          </cell>
          <cell r="C74" t="str">
            <v>(%)</v>
          </cell>
          <cell r="D74">
            <v>0.8</v>
          </cell>
          <cell r="E74">
            <v>0.8</v>
          </cell>
          <cell r="F74">
            <v>0.8</v>
          </cell>
          <cell r="G74">
            <v>0.8</v>
          </cell>
          <cell r="H74">
            <v>0.8</v>
          </cell>
        </row>
        <row r="76">
          <cell r="B76" t="str">
            <v>Working capital</v>
          </cell>
        </row>
        <row r="77">
          <cell r="B77" t="str">
            <v xml:space="preserve">    Account receivables</v>
          </cell>
          <cell r="C77" t="str">
            <v>Rp Bn</v>
          </cell>
          <cell r="D77">
            <v>1986.1359219999999</v>
          </cell>
          <cell r="E77">
            <v>2059.4710949999999</v>
          </cell>
          <cell r="F77">
            <v>2193.1191257629716</v>
          </cell>
          <cell r="G77">
            <v>2370.3983465307406</v>
          </cell>
          <cell r="H77">
            <v>2563.0453190066823</v>
          </cell>
        </row>
        <row r="78">
          <cell r="B78" t="str">
            <v xml:space="preserve">    Account payables - Pertamina</v>
          </cell>
          <cell r="C78" t="str">
            <v>Rp Bn</v>
          </cell>
        </row>
        <row r="79">
          <cell r="B79" t="str">
            <v xml:space="preserve">    Account payables  (incl IPP)</v>
          </cell>
          <cell r="C79" t="str">
            <v>Rp Bn</v>
          </cell>
          <cell r="D79">
            <v>151.44903967900001</v>
          </cell>
          <cell r="E79">
            <v>151.44903967900001</v>
          </cell>
          <cell r="F79">
            <v>151.44903967900001</v>
          </cell>
          <cell r="G79">
            <v>151.44903967900001</v>
          </cell>
          <cell r="H79">
            <v>151.44903967900001</v>
          </cell>
        </row>
        <row r="80">
          <cell r="B80" t="str">
            <v xml:space="preserve">    Inventories</v>
          </cell>
          <cell r="C80" t="str">
            <v>Rp Bn</v>
          </cell>
          <cell r="D80">
            <v>2764.0736770000003</v>
          </cell>
          <cell r="E80">
            <v>3367.7249619999998</v>
          </cell>
          <cell r="F80">
            <v>3961.2471117651639</v>
          </cell>
          <cell r="G80">
            <v>2768.9652902373573</v>
          </cell>
          <cell r="H80">
            <v>3102.3712557872122</v>
          </cell>
        </row>
        <row r="81">
          <cell r="B81" t="str">
            <v>Total working capital</v>
          </cell>
          <cell r="C81" t="str">
            <v>Rp Bn</v>
          </cell>
          <cell r="D81">
            <v>-10617.403844679</v>
          </cell>
          <cell r="E81">
            <v>-14233.003048679007</v>
          </cell>
          <cell r="F81">
            <v>-15184.264266958247</v>
          </cell>
          <cell r="G81">
            <v>-24963.145183492401</v>
          </cell>
          <cell r="H81">
            <v>-41768.104107849431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>
        <row r="3">
          <cell r="B3">
            <v>0</v>
          </cell>
        </row>
      </sheetData>
      <sheetData sheetId="156">
        <row r="3">
          <cell r="B3">
            <v>0</v>
          </cell>
        </row>
      </sheetData>
      <sheetData sheetId="157" refreshError="1"/>
      <sheetData sheetId="158"/>
      <sheetData sheetId="159">
        <row r="3">
          <cell r="B3">
            <v>0</v>
          </cell>
        </row>
      </sheetData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>
        <row r="3">
          <cell r="B3">
            <v>0</v>
          </cell>
        </row>
      </sheetData>
      <sheetData sheetId="278">
        <row r="3">
          <cell r="B3">
            <v>0</v>
          </cell>
        </row>
      </sheetData>
      <sheetData sheetId="279">
        <row r="3">
          <cell r="B3">
            <v>0</v>
          </cell>
        </row>
      </sheetData>
      <sheetData sheetId="280"/>
      <sheetData sheetId="281">
        <row r="3">
          <cell r="B3">
            <v>0</v>
          </cell>
        </row>
      </sheetData>
      <sheetData sheetId="282">
        <row r="3">
          <cell r="B3">
            <v>0</v>
          </cell>
        </row>
      </sheetData>
      <sheetData sheetId="283">
        <row r="3">
          <cell r="B3">
            <v>0</v>
          </cell>
        </row>
      </sheetData>
      <sheetData sheetId="284">
        <row r="3">
          <cell r="B3">
            <v>0</v>
          </cell>
        </row>
      </sheetData>
      <sheetData sheetId="285"/>
      <sheetData sheetId="286">
        <row r="3">
          <cell r="B3">
            <v>0</v>
          </cell>
        </row>
      </sheetData>
      <sheetData sheetId="287">
        <row r="3">
          <cell r="B3">
            <v>0</v>
          </cell>
        </row>
      </sheetData>
      <sheetData sheetId="288">
        <row r="3">
          <cell r="B3">
            <v>0</v>
          </cell>
        </row>
      </sheetData>
      <sheetData sheetId="289">
        <row r="3">
          <cell r="B3">
            <v>0</v>
          </cell>
        </row>
      </sheetData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>
        <row r="3">
          <cell r="B3">
            <v>0</v>
          </cell>
        </row>
      </sheetData>
      <sheetData sheetId="305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>
        <row r="3">
          <cell r="B3">
            <v>0</v>
          </cell>
        </row>
      </sheetData>
      <sheetData sheetId="338"/>
      <sheetData sheetId="339">
        <row r="3">
          <cell r="B3">
            <v>0</v>
          </cell>
        </row>
      </sheetData>
      <sheetData sheetId="340"/>
      <sheetData sheetId="341">
        <row r="3">
          <cell r="B3">
            <v>0</v>
          </cell>
        </row>
      </sheetData>
      <sheetData sheetId="342">
        <row r="3">
          <cell r="B3">
            <v>0</v>
          </cell>
        </row>
      </sheetData>
      <sheetData sheetId="343">
        <row r="3">
          <cell r="B3">
            <v>0</v>
          </cell>
        </row>
      </sheetData>
      <sheetData sheetId="344">
        <row r="3">
          <cell r="B3">
            <v>0</v>
          </cell>
        </row>
      </sheetData>
      <sheetData sheetId="345">
        <row r="3">
          <cell r="B3">
            <v>0</v>
          </cell>
        </row>
      </sheetData>
      <sheetData sheetId="346">
        <row r="3">
          <cell r="B3">
            <v>0</v>
          </cell>
        </row>
      </sheetData>
      <sheetData sheetId="347">
        <row r="3">
          <cell r="B3">
            <v>0</v>
          </cell>
        </row>
      </sheetData>
      <sheetData sheetId="348">
        <row r="3">
          <cell r="B3">
            <v>0</v>
          </cell>
        </row>
      </sheetData>
      <sheetData sheetId="349">
        <row r="3">
          <cell r="B3">
            <v>0</v>
          </cell>
        </row>
      </sheetData>
      <sheetData sheetId="350" refreshError="1"/>
      <sheetData sheetId="351" refreshError="1"/>
      <sheetData sheetId="352" refreshError="1"/>
      <sheetData sheetId="353">
        <row r="3">
          <cell r="B3">
            <v>0</v>
          </cell>
        </row>
      </sheetData>
      <sheetData sheetId="354">
        <row r="3">
          <cell r="B3">
            <v>0</v>
          </cell>
        </row>
      </sheetData>
      <sheetData sheetId="355" refreshError="1"/>
      <sheetData sheetId="356">
        <row r="3">
          <cell r="B3">
            <v>0</v>
          </cell>
        </row>
      </sheetData>
      <sheetData sheetId="357">
        <row r="3">
          <cell r="B3">
            <v>0</v>
          </cell>
        </row>
      </sheetData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23 Usulan Revisi RKAP Reg"/>
    </sheetNames>
    <sheetDataSet>
      <sheetData sheetId="0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200902_Template Rekomposisi L"/>
    </sheetNames>
    <sheetDataSet>
      <sheetData sheetId="0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  <sheetName val="Trip 2007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L_23"/>
      <sheetName val="L20Keu"/>
      <sheetName val="ASUMSI"/>
      <sheetName val="A"/>
      <sheetName val="Assumptions (2)"/>
      <sheetName val="P&amp;L98"/>
      <sheetName val="RKAP_06_UAI"/>
      <sheetName val="Uraian"/>
      <sheetName val="rkap2008"/>
      <sheetName val="List"/>
      <sheetName val="Bipeg-U(12D2)"/>
      <sheetName val="UshDeb00"/>
      <sheetName val="HPS"/>
      <sheetName val="Resume"/>
      <sheetName val="aruskas"/>
      <sheetName val="VALUE"/>
      <sheetName val="REF"/>
      <sheetName val="SortSheet"/>
      <sheetName val="HARGA SATUAN"/>
      <sheetName val="PRK"/>
      <sheetName val="Parameter"/>
      <sheetName val="REAL-LR"/>
      <sheetName val="Sheet5"/>
      <sheetName val="TRANS"/>
      <sheetName val="FAS"/>
      <sheetName val="NerSubsis"/>
      <sheetName val="Kamus"/>
      <sheetName val="ANALISA SNI'13 "/>
      <sheetName val="01 A"/>
      <sheetName val="AHS - Personel"/>
      <sheetName val="AHS - Non Personel"/>
      <sheetName val="Analisa Struktur Data"/>
      <sheetName val="Calc Inst"/>
      <sheetName val="REFERENSI"/>
      <sheetName val="Grafik Wil"/>
      <sheetName val="analhps"/>
      <sheetName val="Perm. Test"/>
      <sheetName val="D7(1)"/>
      <sheetName val="4-Basic Price"/>
      <sheetName val="Catatan"/>
      <sheetName val="Sewa"/>
      <sheetName val="BBkr"/>
      <sheetName val="RKAP"/>
      <sheetName val="kCal"/>
      <sheetName val="Land Clearing-pnw"/>
      <sheetName val="BLC 2016"/>
      <sheetName val="ANALISA"/>
      <sheetName val="AN-MAJOR"/>
      <sheetName val="Premi Iuran"/>
      <sheetName val="DivVI"/>
      <sheetName val="bahan"/>
      <sheetName val="NRCPTK01"/>
      <sheetName val="MENU"/>
      <sheetName val="Twr (15)"/>
      <sheetName val="Agregat Halus &amp; Kasar"/>
      <sheetName val="61005"/>
      <sheetName val="61007"/>
      <sheetName val="MAP"/>
      <sheetName val="H.Dasar"/>
      <sheetName val="SWJJR"/>
      <sheetName val="JDPN"/>
      <sheetName val="BQ Gardu Induk"/>
      <sheetName val="BQ Training"/>
      <sheetName val="KLYT"/>
      <sheetName val="BNL"/>
      <sheetName val="SGS"/>
      <sheetName val="PDWG"/>
      <sheetName val="BMYU"/>
      <sheetName val="Smg"/>
      <sheetName val="Data"/>
      <sheetName val="PkRp"/>
      <sheetName val="DivVII"/>
      <sheetName val="Preventif"/>
      <sheetName val="Submission Form"/>
      <sheetName val="DATA-BASE SUT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Links"/>
      <sheetName val="AHS-JTR"/>
      <sheetName val="RINCIAN HARGA MATERIAL"/>
      <sheetName val="APBN"/>
      <sheetName val="PUNCAK-89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9">
          <cell r="A9">
            <v>1</v>
          </cell>
        </row>
      </sheetData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NRCPTK01"/>
      <sheetName val="JAN09"/>
      <sheetName val="UshDeb00"/>
      <sheetName val="REKAP TRAFO"/>
      <sheetName val="PMT"/>
      <sheetName val="Smg"/>
      <sheetName val="PkRp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JAN07"/>
      <sheetName val="graf2"/>
      <sheetName val="Rekap PMG.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B100" t="str">
            <v>Pelanggan Tunggal</v>
          </cell>
        </row>
        <row r="101">
          <cell r="B101" t="str">
            <v>Pelanggan Kolektif</v>
          </cell>
        </row>
      </sheetData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/>
      <sheetData sheetId="72"/>
      <sheetData sheetId="73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  <sheetName val="Assumptions (2)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Sheet5"/>
      <sheetName val="Assumptions (2)"/>
      <sheetName val="JTM"/>
      <sheetName val="L20Keu"/>
      <sheetName val="rkap2008"/>
      <sheetName val="UshDeb00"/>
      <sheetName val="Resume"/>
      <sheetName val="aruskas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Data"/>
      <sheetName val="W-NAD"/>
      <sheetName val="DATA-BASE SUTT"/>
      <sheetName val="master rab"/>
      <sheetName val="L20Keu"/>
      <sheetName val="Rekapitulasi"/>
      <sheetName val="Data Base Konstruksi"/>
      <sheetName val="E3. ANALISA HS HAR TEK SUTM"/>
      <sheetName val="E6. ANALISA HS HAR"/>
      <sheetName val="RAB"/>
      <sheetName val="Area_Data"/>
      <sheetName val="Working Page"/>
      <sheetName val="Regional Overhead Allocation_WJ"/>
      <sheetName val="Service Mapping"/>
      <sheetName val="Central Overhead Allocation"/>
      <sheetName val="Survey"/>
      <sheetName val="ProdSendiri"/>
      <sheetName val="Penjualan"/>
      <sheetName val="PS&amp;Susut TL"/>
      <sheetName val="SewaBeli"/>
      <sheetName val="Transfer"/>
      <sheetName val="Listing"/>
    </sheetNames>
    <sheetDataSet>
      <sheetData sheetId="0">
        <row r="5">
          <cell r="B5" t="str">
            <v>FEEDER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  <sheetName val="JAN09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>
            <v>0</v>
          </cell>
          <cell r="L433">
            <v>12374645.841687398</v>
          </cell>
          <cell r="M433">
            <v>0</v>
          </cell>
          <cell r="N433">
            <v>12374645.841687398</v>
          </cell>
          <cell r="O433">
            <v>0</v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12374645.841687398</v>
          </cell>
          <cell r="AJ433">
            <v>12374645.841687398</v>
          </cell>
          <cell r="AK433">
            <v>0</v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72028920.136619166</v>
          </cell>
          <cell r="K434">
            <v>0</v>
          </cell>
          <cell r="L434">
            <v>72028920.136619166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72028920.136619166</v>
          </cell>
          <cell r="AJ434">
            <v>72028920.136619166</v>
          </cell>
          <cell r="AK434">
            <v>0</v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61675720.370405294</v>
          </cell>
          <cell r="K435">
            <v>0</v>
          </cell>
          <cell r="L435">
            <v>61675720.370405294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61675720.370405294</v>
          </cell>
          <cell r="AJ435">
            <v>61675720.370405294</v>
          </cell>
          <cell r="AK435">
            <v>0</v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37769771.094886452</v>
          </cell>
          <cell r="K436">
            <v>0</v>
          </cell>
          <cell r="L436">
            <v>37769771.094886452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37769771.094886452</v>
          </cell>
          <cell r="AJ436">
            <v>37769771.094886452</v>
          </cell>
          <cell r="AK436">
            <v>0</v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43745262.988941357</v>
          </cell>
          <cell r="K437">
            <v>0</v>
          </cell>
          <cell r="L437">
            <v>43745262.988941357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43745262.988941357</v>
          </cell>
          <cell r="AJ437">
            <v>43745262.988941357</v>
          </cell>
          <cell r="AK437">
            <v>0</v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200880347.81244418</v>
          </cell>
          <cell r="AI438">
            <v>0</v>
          </cell>
          <cell r="AJ438">
            <v>0</v>
          </cell>
          <cell r="AK438">
            <v>0</v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>
            <v>0</v>
          </cell>
          <cell r="N439">
            <v>0</v>
          </cell>
          <cell r="O439">
            <v>0</v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>
            <v>0</v>
          </cell>
          <cell r="W439">
            <v>0</v>
          </cell>
          <cell r="X439">
            <v>0</v>
          </cell>
          <cell r="Y439">
            <v>14126638.84379941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14126638.84379941</v>
          </cell>
          <cell r="AJ439">
            <v>14126638.84379941</v>
          </cell>
          <cell r="AK439">
            <v>0</v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>
            <v>0</v>
          </cell>
          <cell r="N440">
            <v>0</v>
          </cell>
          <cell r="O440">
            <v>0</v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>
            <v>0</v>
          </cell>
          <cell r="U440">
            <v>28524303.956878643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>
            <v>0</v>
          </cell>
          <cell r="AI440">
            <v>28524303.956878643</v>
          </cell>
          <cell r="AJ440">
            <v>28524303.956878643</v>
          </cell>
          <cell r="AK440">
            <v>0</v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>
            <v>0</v>
          </cell>
          <cell r="N441">
            <v>0</v>
          </cell>
          <cell r="O441">
            <v>0</v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>
            <v>0</v>
          </cell>
          <cell r="U441">
            <v>32153698.13656358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>
            <v>0</v>
          </cell>
          <cell r="AI441">
            <v>32153698.13656358</v>
          </cell>
          <cell r="AJ441">
            <v>32153698.13656358</v>
          </cell>
          <cell r="AK441">
            <v>0</v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>
            <v>0</v>
          </cell>
          <cell r="N442">
            <v>0</v>
          </cell>
          <cell r="O442">
            <v>0</v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>
            <v>0</v>
          </cell>
          <cell r="U442">
            <v>23707730.719267331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23707730.719267331</v>
          </cell>
          <cell r="AJ442">
            <v>23707730.719267331</v>
          </cell>
          <cell r="AK442">
            <v>0</v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>
            <v>0</v>
          </cell>
          <cell r="N443">
            <v>0</v>
          </cell>
          <cell r="O443">
            <v>0</v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>
            <v>0</v>
          </cell>
          <cell r="U443">
            <v>15187211.550458508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15187211.550458508</v>
          </cell>
          <cell r="AJ443">
            <v>15187211.550458508</v>
          </cell>
          <cell r="AK443">
            <v>0</v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>
            <v>0</v>
          </cell>
          <cell r="N444">
            <v>0</v>
          </cell>
          <cell r="O444">
            <v>0</v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>
            <v>0</v>
          </cell>
          <cell r="U444">
            <v>12196999.848856149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12196999.848856149</v>
          </cell>
          <cell r="AJ444">
            <v>12196999.848856149</v>
          </cell>
          <cell r="AK444">
            <v>0</v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>
            <v>0</v>
          </cell>
          <cell r="N445">
            <v>0</v>
          </cell>
          <cell r="O445">
            <v>0</v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>
            <v>0</v>
          </cell>
          <cell r="U445">
            <v>19674074.996787332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19674074.996787332</v>
          </cell>
          <cell r="AJ445">
            <v>19674074.996787332</v>
          </cell>
          <cell r="AK445">
            <v>0</v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>
            <v>0</v>
          </cell>
          <cell r="N446">
            <v>0</v>
          </cell>
          <cell r="O446">
            <v>0</v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>
            <v>0</v>
          </cell>
          <cell r="U446">
            <v>16117330.627957046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>
            <v>0</v>
          </cell>
          <cell r="AI446">
            <v>16117330.627957046</v>
          </cell>
          <cell r="AJ446">
            <v>16117330.627957046</v>
          </cell>
          <cell r="AK446">
            <v>0</v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>
            <v>0</v>
          </cell>
          <cell r="N447">
            <v>0</v>
          </cell>
          <cell r="O447">
            <v>0</v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>
            <v>0</v>
          </cell>
          <cell r="U447">
            <v>27384424.348593235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>
            <v>0</v>
          </cell>
          <cell r="AI447">
            <v>27384424.348593235</v>
          </cell>
          <cell r="AJ447">
            <v>27384424.348593235</v>
          </cell>
          <cell r="AK447">
            <v>0</v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2447411.0631109653</v>
          </cell>
          <cell r="AI450">
            <v>0</v>
          </cell>
          <cell r="AJ450">
            <v>0</v>
          </cell>
          <cell r="AK450">
            <v>0</v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>
            <v>0</v>
          </cell>
          <cell r="L451">
            <v>13627794.457813522</v>
          </cell>
          <cell r="M451">
            <v>0</v>
          </cell>
          <cell r="N451">
            <v>13627794.457813522</v>
          </cell>
          <cell r="O451">
            <v>0</v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>
            <v>0</v>
          </cell>
          <cell r="U451">
            <v>13627794.457813522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13627794.457813522</v>
          </cell>
          <cell r="AJ451">
            <v>13627794.457813522</v>
          </cell>
          <cell r="AK451">
            <v>0</v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>
            <v>0</v>
          </cell>
          <cell r="I452">
            <v>15243219.381614007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15243219.381614007</v>
          </cell>
          <cell r="AJ452">
            <v>15243219.381614007</v>
          </cell>
          <cell r="AK452">
            <v>0</v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298607108.21776354</v>
          </cell>
          <cell r="AI453">
            <v>0</v>
          </cell>
          <cell r="AJ453">
            <v>0</v>
          </cell>
          <cell r="AK453">
            <v>0</v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75402993.943663716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>
            <v>0</v>
          </cell>
          <cell r="G54" t="str">
            <v>Inspection MV - Construction</v>
          </cell>
        </row>
        <row r="55">
          <cell r="F55">
            <v>0</v>
          </cell>
          <cell r="G55" t="str">
            <v>Maintenance LV - OH Lines</v>
          </cell>
        </row>
        <row r="56">
          <cell r="F56">
            <v>0</v>
          </cell>
          <cell r="G56" t="str">
            <v>Maintenance MV - Construction</v>
          </cell>
        </row>
        <row r="57">
          <cell r="F57">
            <v>0</v>
          </cell>
          <cell r="G57" t="str">
            <v>Emergency Services - LV</v>
          </cell>
        </row>
        <row r="58">
          <cell r="F58">
            <v>0</v>
          </cell>
          <cell r="G58">
            <v>0</v>
          </cell>
        </row>
        <row r="59">
          <cell r="F59">
            <v>0</v>
          </cell>
          <cell r="G59">
            <v>0</v>
          </cell>
        </row>
        <row r="60">
          <cell r="F60" t="str">
            <v>Inspection MV - Construction</v>
          </cell>
          <cell r="G60">
            <v>0</v>
          </cell>
        </row>
        <row r="61">
          <cell r="F61">
            <v>0</v>
          </cell>
          <cell r="G61">
            <v>0</v>
          </cell>
        </row>
        <row r="62">
          <cell r="F62" t="str">
            <v>Maintenance LV - OH Lines</v>
          </cell>
          <cell r="G62">
            <v>0</v>
          </cell>
        </row>
        <row r="63">
          <cell r="F63">
            <v>0</v>
          </cell>
          <cell r="G63">
            <v>0</v>
          </cell>
        </row>
        <row r="64">
          <cell r="F64">
            <v>0</v>
          </cell>
          <cell r="G64">
            <v>0</v>
          </cell>
        </row>
        <row r="65">
          <cell r="F65">
            <v>0</v>
          </cell>
          <cell r="G65">
            <v>0</v>
          </cell>
        </row>
        <row r="66">
          <cell r="F66">
            <v>0</v>
          </cell>
          <cell r="G66">
            <v>0</v>
          </cell>
        </row>
        <row r="67">
          <cell r="F67">
            <v>0</v>
          </cell>
          <cell r="G67">
            <v>0</v>
          </cell>
        </row>
        <row r="68">
          <cell r="F68" t="str">
            <v>Maintenance MV - Construction</v>
          </cell>
          <cell r="G68">
            <v>0</v>
          </cell>
        </row>
        <row r="69">
          <cell r="F69">
            <v>0</v>
          </cell>
          <cell r="G69">
            <v>0</v>
          </cell>
        </row>
        <row r="70">
          <cell r="F70">
            <v>0</v>
          </cell>
          <cell r="G70">
            <v>0</v>
          </cell>
        </row>
        <row r="71">
          <cell r="F71">
            <v>0</v>
          </cell>
          <cell r="G71">
            <v>0</v>
          </cell>
        </row>
        <row r="72">
          <cell r="F72">
            <v>0</v>
          </cell>
          <cell r="G72">
            <v>0</v>
          </cell>
        </row>
        <row r="73">
          <cell r="F73">
            <v>0</v>
          </cell>
          <cell r="G73">
            <v>0</v>
          </cell>
        </row>
        <row r="74">
          <cell r="F74">
            <v>0</v>
          </cell>
          <cell r="G74">
            <v>0</v>
          </cell>
        </row>
        <row r="75">
          <cell r="F75">
            <v>0</v>
          </cell>
          <cell r="G75">
            <v>0</v>
          </cell>
        </row>
        <row r="76">
          <cell r="F76">
            <v>0</v>
          </cell>
          <cell r="G76">
            <v>0</v>
          </cell>
        </row>
        <row r="77">
          <cell r="F77">
            <v>0</v>
          </cell>
        </row>
        <row r="78">
          <cell r="F78">
            <v>0</v>
          </cell>
        </row>
        <row r="79">
          <cell r="F79">
            <v>0</v>
          </cell>
        </row>
        <row r="80">
          <cell r="F80">
            <v>0</v>
          </cell>
        </row>
        <row r="81">
          <cell r="F81">
            <v>0</v>
          </cell>
        </row>
        <row r="82">
          <cell r="F82">
            <v>0</v>
          </cell>
        </row>
        <row r="83">
          <cell r="F83">
            <v>0</v>
          </cell>
        </row>
        <row r="84">
          <cell r="F84" t="str">
            <v>Emergency Services - LV</v>
          </cell>
        </row>
        <row r="85">
          <cell r="F85">
            <v>0</v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>
            <v>0</v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>
            <v>0</v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  <sheetName val="VALUE"/>
      <sheetName val="UshDeb00"/>
      <sheetName val="Bipeg-U(12D2)"/>
      <sheetName val="ADMINISTRASI"/>
      <sheetName val="MASTER"/>
      <sheetName val="Uraian"/>
      <sheetName val="rkap2008"/>
      <sheetName val="List"/>
      <sheetName val="ACUAN"/>
      <sheetName val="DATA AKHIR"/>
      <sheetName val="Parameter"/>
      <sheetName val="Resume"/>
      <sheetName val="REK"/>
      <sheetName val="D_ANALISA"/>
      <sheetName val="SatDas"/>
      <sheetName val="B"/>
      <sheetName val="Analisa.Hourly"/>
      <sheetName val="Rek.Analisa"/>
      <sheetName val="UPDATE 25 JANUARI 2007"/>
      <sheetName val="FORM A1_A2 APD"/>
      <sheetName val="prod03"/>
      <sheetName val="x"/>
      <sheetName val="Kamus"/>
      <sheetName val="JAN09"/>
      <sheetName val="Area_Data"/>
      <sheetName val="Working Page"/>
      <sheetName val="Regional Overhead Allocation_WJ"/>
      <sheetName val="Service Mapping"/>
      <sheetName val="Central Overhead Allocation"/>
      <sheetName val="Salary"/>
    </sheetNames>
    <sheetDataSet>
      <sheetData sheetId="0">
        <row r="6">
          <cell r="O6">
            <v>7367.6190476190486</v>
          </cell>
        </row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>
        <row r="6">
          <cell r="O6">
            <v>7367.6190476190486</v>
          </cell>
        </row>
      </sheetData>
      <sheetData sheetId="45">
        <row r="6">
          <cell r="O6">
            <v>7367.6190476190486</v>
          </cell>
        </row>
        <row r="7">
          <cell r="O7">
            <v>13270.476190476191</v>
          </cell>
        </row>
        <row r="8">
          <cell r="O8">
            <v>15026.666666666668</v>
          </cell>
        </row>
        <row r="9">
          <cell r="O9">
            <v>110.00000000000001</v>
          </cell>
        </row>
        <row r="10">
          <cell r="O10">
            <v>10000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QView"/>
      <sheetName val="Skenario"/>
      <sheetName val="Mgmt Rpt"/>
      <sheetName val="Catatan"/>
      <sheetName val="LR"/>
      <sheetName val="LR Region"/>
      <sheetName val="KK-LR"/>
      <sheetName val="NRC"/>
      <sheetName val="KK-NRC"/>
      <sheetName val="CF"/>
      <sheetName val="Gap CF"/>
      <sheetName val="KK"/>
      <sheetName val="BPP Kons"/>
      <sheetName val="BPP Holding"/>
      <sheetName val="BPP Jamali"/>
      <sheetName val="BPP IBB Op"/>
      <sheetName val="BPP IBB"/>
      <sheetName val="BPP IBT Op"/>
      <sheetName val="BPP IBT"/>
      <sheetName val="BPP Btm"/>
      <sheetName val="BPP Trk"/>
      <sheetName val="Formula CICR-WACC"/>
      <sheetName val="Ren. Inv"/>
      <sheetName val="DCSR"/>
      <sheetName val="CICR"/>
      <sheetName val="WACC"/>
      <sheetName val="Kep 100-09"/>
      <sheetName val="Kep 100"/>
      <sheetName val="Butuh PSO"/>
      <sheetName val="Jual Rekap"/>
      <sheetName val="Jual-Unit"/>
      <sheetName val="KK EP"/>
      <sheetName val="Data EP"/>
      <sheetName val="L5IPP"/>
      <sheetName val="L6Sewa"/>
      <sheetName val="L7"/>
      <sheetName val="L8NE"/>
      <sheetName val="L 9"/>
      <sheetName val="L10Har"/>
      <sheetName val="L11Peg"/>
      <sheetName val="L12Admin"/>
      <sheetName val="Adm"/>
      <sheetName val="L13Depr"/>
      <sheetName val="L15 Investasi"/>
      <sheetName val="L20Keu"/>
      <sheetName val="KVA &amp; BP"/>
      <sheetName val="T7Penyertaan"/>
      <sheetName val="T14SDPD"/>
      <sheetName val="T15LPE"/>
      <sheetName val="T16PSO"/>
      <sheetName val="T17RISD"/>
      <sheetName val="T18LR AP"/>
      <sheetName val="T19Nrc AP"/>
      <sheetName val="Prognosa AP"/>
      <sheetName val="Assumptions (2)"/>
      <sheetName val="20100118 RKAP 2010 Rev23"/>
      <sheetName val="L_23"/>
      <sheetName val="TRANS"/>
      <sheetName val="FAS"/>
      <sheetName val="HPS"/>
      <sheetName val="W-NAD"/>
      <sheetName val="Submission Form"/>
    </sheetNames>
    <sheetDataSet>
      <sheetData sheetId="0">
        <row r="8">
          <cell r="C8">
            <v>10000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/>
      <sheetData sheetId="45">
        <row r="6">
          <cell r="O6">
            <v>7367.6190476190486</v>
          </cell>
        </row>
        <row r="8">
          <cell r="O8">
            <v>15026.666666666668</v>
          </cell>
        </row>
      </sheetData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  <sheetName val="Kamus"/>
      <sheetName val="Cover"/>
      <sheetName val="unit"/>
      <sheetName val="rkap2008"/>
      <sheetName val="List"/>
      <sheetName val="aruskas"/>
      <sheetName val="Penyulang Padam"/>
      <sheetName val="Sudah Berjalan"/>
      <sheetName val="Harga S Dasar"/>
      <sheetName val="UPAH"/>
      <sheetName val="Gorong-Gorong  Buis"/>
      <sheetName val="Perkerasan"/>
      <sheetName val="Harga"/>
      <sheetName val="L20Keu"/>
      <sheetName val="MENU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L_23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Usulan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Rekap FSK TRW07"/>
      <sheetName val="Gardu"/>
      <sheetName val="SR"/>
      <sheetName val="Rekap Fisik MCT"/>
      <sheetName val="KWhmeter"/>
      <sheetName val="UAI_4"/>
      <sheetName val="UAI_2"/>
      <sheetName val="SR_07"/>
      <sheetName val="Target Fisik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kap Fisik LKAI Distr RKAP 200"/>
      <sheetName val="W-NAD"/>
      <sheetName val="INPBA"/>
      <sheetName val="Jasa"/>
      <sheetName val="Mat"/>
      <sheetName val="prod03"/>
      <sheetName val="FORM-B"/>
      <sheetName val="PENYULANG"/>
      <sheetName val="TRANS"/>
      <sheetName val="FAS"/>
      <sheetName val="bahan"/>
      <sheetName val="L20Keu"/>
      <sheetName val="ASUMSI"/>
      <sheetName val="upah"/>
      <sheetName val="JAN09"/>
      <sheetName val="MENU1"/>
    </sheetNames>
    <sheetDataSet>
      <sheetData sheetId="0" refreshError="1">
        <row r="2">
          <cell r="D2" t="str">
            <v>Mutu Tegangan</v>
          </cell>
        </row>
        <row r="3">
          <cell r="D3" t="str">
            <v>SAIDI &amp; SAIFI</v>
          </cell>
        </row>
        <row r="4">
          <cell r="D4" t="str">
            <v>Susut distribusi</v>
          </cell>
        </row>
        <row r="5">
          <cell r="D5" t="str">
            <v>Rehabilitasi Jaringan Distribusi</v>
          </cell>
        </row>
        <row r="6">
          <cell r="D6" t="str">
            <v>Perluasan</v>
          </cell>
        </row>
        <row r="7">
          <cell r="D7" t="str">
            <v>Peningkatan Sarana Pelayanan Distribusi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  <sheetData sheetId="31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ipeg-U(12D2)"/>
      <sheetName val="Kamus"/>
      <sheetName val="W-NAD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HarJabor(12C2)"/>
      <sheetName val="FORM-B"/>
      <sheetName val="Changes"/>
      <sheetName val="Cover"/>
      <sheetName val="Daftar Isi"/>
      <sheetName val="Asumsi"/>
      <sheetName val="LabaRugi Unsur"/>
      <sheetName val="Penjelas"/>
      <sheetName val="SewaDis(12A2)"/>
      <sheetName val="HarMat(12C1)"/>
      <sheetName val="BOLain(12E1)"/>
      <sheetName val="PenjTL(18)"/>
      <sheetName val="LabaRugi Lainnya 2005(20)"/>
      <sheetName val="LabaRugi Unsur2004(21A)"/>
      <sheetName val="LabaRugi Fungsi2004(21B)"/>
      <sheetName val="RKAP Laba_ Rugi1"/>
      <sheetName val="RKAP Laba_ Rugi1.xls"/>
      <sheetName val="USAHA"/>
      <sheetName val="LK-1"/>
      <sheetName val="PkRp"/>
      <sheetName val="TRANS"/>
      <sheetName val="FAS"/>
      <sheetName val="Detail_311.01"/>
      <sheetName val="Detail_311.02"/>
      <sheetName val="Detail_312"/>
      <sheetName val="DSCR"/>
      <sheetName val="Sheet3"/>
      <sheetName val="Marshal"/>
      <sheetName val="GeneralInfo"/>
      <sheetName val="CiMaPlbStd"/>
      <sheetName val="UshDeb00"/>
      <sheetName val="L_23"/>
      <sheetName val="Catatan"/>
      <sheetName val="Sewa"/>
      <sheetName val="BBkr"/>
      <sheetName val="NerSubsis"/>
      <sheetName val="Uraian"/>
      <sheetName val="RKAP"/>
      <sheetName val="kCal"/>
      <sheetName val="Vibro_Roller"/>
      <sheetName val="CashFlow"/>
      <sheetName val="L20Keu"/>
      <sheetName val="ca"/>
      <sheetName val="hal 14b"/>
      <sheetName val="Laba Rugi"/>
      <sheetName val="L-R"/>
      <sheetName val="PRK"/>
      <sheetName val="FCM"/>
      <sheetName val="MEKANIKAL"/>
      <sheetName val="Sheet1"/>
      <sheetName val="ANALISA"/>
      <sheetName val="HARGA BAHAN"/>
      <sheetName val="BA_Rapen"/>
      <sheetName val="REKAP"/>
      <sheetName val="TDL2001"/>
      <sheetName val="Sch-5"/>
      <sheetName val="BiPinjaman(15)"/>
      <sheetName val="LabaRugi Fungsi th (t-1)(21B)"/>
      <sheetName val="LabaRugi Lainnya(20)"/>
      <sheetName val="LabaRugi Unsur th(t-1)(21A)"/>
      <sheetName val="PembelianTL(12A1)"/>
      <sheetName val="H.Satuan"/>
      <sheetName val="LK2004"/>
      <sheetName val="Harga BBM Indonesia"/>
      <sheetName val="MENU1"/>
      <sheetName val="Sudah Berjalan"/>
      <sheetName val="MU"/>
      <sheetName val="rkap2008"/>
      <sheetName val="List"/>
      <sheetName val="Trhan_Outdoor_Combined wo MK"/>
      <sheetName val="01 A"/>
      <sheetName val="gvl"/>
      <sheetName val="Transver kWh"/>
      <sheetName val="Penjualan"/>
      <sheetName val="ProdSendiri"/>
      <sheetName val="PS&amp;Susut TL"/>
      <sheetName val="SewaBeli"/>
      <sheetName val="Transfer"/>
      <sheetName val="Listing"/>
      <sheetName val="BQ-E20-02(Rp)"/>
      <sheetName val="JAN09"/>
      <sheetName val="JULI"/>
      <sheetName val="SK62"/>
      <sheetName val="Submission Form"/>
      <sheetName val="Dat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BiPinjamin(15)"/>
      <sheetName val="Resume"/>
      <sheetName val="scada 2001"/>
      <sheetName val="Cover"/>
      <sheetName val="NRCPTK01"/>
      <sheetName val="JAN07"/>
      <sheetName val="BBMJenis(12B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  <sheetName val="Rekap PMG."/>
      <sheetName val="INPBA"/>
      <sheetName val="Cover"/>
      <sheetName val="TDL2003 (2)"/>
      <sheetName val="BOQ"/>
      <sheetName val="46"/>
      <sheetName val="minggu (2)"/>
      <sheetName val="divI"/>
      <sheetName val="divII"/>
      <sheetName val="DFTR GARDIST"/>
      <sheetName val="Sch-5"/>
      <sheetName val="M"/>
      <sheetName val="C"/>
      <sheetName val="MU"/>
      <sheetName val="Sudah Berjalan"/>
      <sheetName val="scada 2001"/>
      <sheetName val="Submission Form"/>
      <sheetName val="UshDeb00"/>
      <sheetName val="LabaRugi"/>
      <sheetName val="Periode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TB Juni2011Gabungan"/>
      <sheetName val="Marshal"/>
      <sheetName val="GeneralInfo"/>
      <sheetName val="TB_Dec09"/>
      <sheetName val="TB_Dec08"/>
      <sheetName val="Links"/>
      <sheetName val="BA-1"/>
      <sheetName val="Resume"/>
      <sheetName val="bahan"/>
      <sheetName val="upah"/>
      <sheetName val="Inv_NAD"/>
      <sheetName val="Inv_RIAU"/>
      <sheetName val="Akun"/>
      <sheetName val="Penjualan"/>
      <sheetName val="ProdSendiri"/>
      <sheetName val="PS&amp;Susut TL"/>
      <sheetName val="SewaBeli"/>
      <sheetName val="Transfer"/>
      <sheetName val="Listing"/>
      <sheetName val="For Report-Akum"/>
      <sheetName val="XREF"/>
      <sheetName val="PDPKonstruksi"/>
      <sheetName val="KMS-DIS5"/>
      <sheetName val="INLAND FACTOR DISTANCE"/>
      <sheetName val="Inv_MALUKU"/>
      <sheetName val="Inv_SUMUT"/>
      <sheetName val="NRCPTK01"/>
      <sheetName val="IkhtisarBiop(12_0)"/>
      <sheetName val="LabaRugi_Fungsi"/>
      <sheetName val="AKTIVA_TETAP"/>
      <sheetName val="PICKUP"/>
      <sheetName val="SuMBER"/>
      <sheetName val="Sensitivitas"/>
    </sheetNames>
    <sheetDataSet>
      <sheetData sheetId="0" refreshError="1"/>
      <sheetData sheetId="1" refreshError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">
          <cell r="A2" t="str">
            <v>Wil. Nanggroe Aceh Darussalam</v>
          </cell>
        </row>
        <row r="83">
          <cell r="B83">
            <v>2008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INERJA_PMT"/>
      <sheetName val="KINERJA_REC"/>
      <sheetName val="PMT"/>
      <sheetName val="REC"/>
      <sheetName val="bantu_rec"/>
      <sheetName val="kum_rec_bulan"/>
      <sheetName val="hh_pmt_bulan"/>
      <sheetName val="hh_rec_bulan"/>
      <sheetName val="bantu_pmt"/>
      <sheetName val="kum_pmt_bulan"/>
      <sheetName val="harian_2017"/>
      <sheetName val="harian_2018"/>
      <sheetName val="ambil_data_rec"/>
      <sheetName val="bantu"/>
      <sheetName val="bantu FCO"/>
      <sheetName val="GGN_FCO"/>
      <sheetName val="Monitoring_Harian"/>
      <sheetName val="KodePMT"/>
      <sheetName val="KodeREC"/>
      <sheetName val="G.Kode"/>
      <sheetName val="KodeperPMT"/>
      <sheetName val="KodeperREC"/>
      <sheetName val="FORM-B"/>
      <sheetName val="Uraian"/>
      <sheetName val="rkap2008"/>
      <sheetName val="List"/>
    </sheetNames>
    <sheetDataSet>
      <sheetData sheetId="0"/>
      <sheetData sheetId="1" refreshError="1"/>
      <sheetData sheetId="2">
        <row r="3">
          <cell r="A3">
            <v>1</v>
          </cell>
        </row>
      </sheetData>
      <sheetData sheetId="3" refreshError="1"/>
      <sheetData sheetId="4">
        <row r="3">
          <cell r="B3" t="str">
            <v>JAN</v>
          </cell>
        </row>
        <row r="4">
          <cell r="A4" t="str">
            <v>T5-357</v>
          </cell>
        </row>
        <row r="5">
          <cell r="A5" t="str">
            <v>SYG4-79</v>
          </cell>
        </row>
        <row r="6">
          <cell r="A6" t="str">
            <v>SYG8-74</v>
          </cell>
        </row>
        <row r="7">
          <cell r="A7" t="str">
            <v>K3-324F-4</v>
          </cell>
        </row>
        <row r="8">
          <cell r="A8" t="str">
            <v>T5-332A</v>
          </cell>
        </row>
        <row r="9">
          <cell r="A9" t="str">
            <v>T5-334-5</v>
          </cell>
        </row>
        <row r="10">
          <cell r="A10" t="str">
            <v>SYG5-70</v>
          </cell>
        </row>
        <row r="11">
          <cell r="A11" t="str">
            <v>SYG7-62</v>
          </cell>
        </row>
        <row r="12">
          <cell r="A12" t="str">
            <v>T5-206A</v>
          </cell>
        </row>
        <row r="13">
          <cell r="A13" t="str">
            <v>KDS3-49</v>
          </cell>
        </row>
        <row r="14">
          <cell r="A14" t="str">
            <v>K2-153/136</v>
          </cell>
        </row>
        <row r="15">
          <cell r="A15" t="str">
            <v>K3-210/2</v>
          </cell>
        </row>
        <row r="16">
          <cell r="A16" t="str">
            <v>KDS16-50</v>
          </cell>
        </row>
        <row r="17">
          <cell r="A17" t="str">
            <v>T1-24ZM/141</v>
          </cell>
        </row>
        <row r="18">
          <cell r="A18" t="str">
            <v>T1-112/1</v>
          </cell>
        </row>
        <row r="19">
          <cell r="A19" t="str">
            <v>SYG5-246</v>
          </cell>
        </row>
        <row r="20">
          <cell r="A20" t="str">
            <v>T1-24ZM/230</v>
          </cell>
        </row>
        <row r="21">
          <cell r="A21" t="str">
            <v>T1-104/31</v>
          </cell>
        </row>
        <row r="22">
          <cell r="A22" t="str">
            <v>MGN4-80</v>
          </cell>
        </row>
        <row r="23">
          <cell r="A23" t="str">
            <v>T1-491/1</v>
          </cell>
        </row>
        <row r="24">
          <cell r="A24" t="str">
            <v>MGN3-81</v>
          </cell>
        </row>
        <row r="25">
          <cell r="A25" t="str">
            <v>T1-24ZM/283</v>
          </cell>
        </row>
        <row r="26">
          <cell r="A26" t="str">
            <v>T5-334/236</v>
          </cell>
        </row>
        <row r="27">
          <cell r="A27" t="str">
            <v>K2-727</v>
          </cell>
        </row>
        <row r="28">
          <cell r="A28" t="str">
            <v>K2-523</v>
          </cell>
        </row>
        <row r="29">
          <cell r="A29" t="str">
            <v>K2-692N/122</v>
          </cell>
        </row>
        <row r="30">
          <cell r="A30" t="str">
            <v>K2-603/367</v>
          </cell>
        </row>
        <row r="31">
          <cell r="A31" t="str">
            <v>K2-29/142</v>
          </cell>
        </row>
        <row r="32">
          <cell r="A32" t="str">
            <v>K2-370/205</v>
          </cell>
        </row>
        <row r="33">
          <cell r="A33" t="str">
            <v>K2-283/131</v>
          </cell>
        </row>
        <row r="34">
          <cell r="A34" t="str">
            <v>PWI6-57</v>
          </cell>
        </row>
        <row r="35">
          <cell r="A35" t="str">
            <v>K2-603/63</v>
          </cell>
        </row>
        <row r="36">
          <cell r="A36" t="str">
            <v>PWI11-50</v>
          </cell>
        </row>
        <row r="37">
          <cell r="A37" t="str">
            <v>K2-621/84</v>
          </cell>
        </row>
        <row r="38">
          <cell r="A38" t="str">
            <v>PWI13-73</v>
          </cell>
        </row>
        <row r="39">
          <cell r="A39" t="str">
            <v>PWI7-72</v>
          </cell>
        </row>
        <row r="40">
          <cell r="A40" t="str">
            <v>K2-918/10</v>
          </cell>
        </row>
        <row r="41">
          <cell r="A41" t="str">
            <v>PWI12-90</v>
          </cell>
        </row>
        <row r="42">
          <cell r="A42" t="str">
            <v>T1-24ZM/186A</v>
          </cell>
        </row>
        <row r="43">
          <cell r="A43" t="str">
            <v>K2-102/1</v>
          </cell>
        </row>
        <row r="44">
          <cell r="A44" t="str">
            <v>K2-640</v>
          </cell>
        </row>
        <row r="45">
          <cell r="A45" t="str">
            <v>SYG1-44</v>
          </cell>
        </row>
        <row r="46">
          <cell r="A46" t="str">
            <v>PWI5-62</v>
          </cell>
        </row>
        <row r="47">
          <cell r="A47" t="str">
            <v>MGN6-232</v>
          </cell>
        </row>
        <row r="48">
          <cell r="A48" t="str">
            <v>PWI8-61</v>
          </cell>
        </row>
        <row r="49">
          <cell r="A49" t="str">
            <v>T1-24ZM/144</v>
          </cell>
        </row>
        <row r="50">
          <cell r="A50">
            <v>0</v>
          </cell>
        </row>
        <row r="51">
          <cell r="A51">
            <v>0</v>
          </cell>
        </row>
        <row r="52">
          <cell r="A52">
            <v>0</v>
          </cell>
        </row>
        <row r="53">
          <cell r="A53">
            <v>0</v>
          </cell>
        </row>
        <row r="54">
          <cell r="A54">
            <v>0</v>
          </cell>
        </row>
        <row r="55">
          <cell r="A55">
            <v>0</v>
          </cell>
        </row>
        <row r="56">
          <cell r="A56">
            <v>0</v>
          </cell>
        </row>
        <row r="57">
          <cell r="A57">
            <v>0</v>
          </cell>
        </row>
        <row r="58">
          <cell r="A58">
            <v>0</v>
          </cell>
        </row>
        <row r="59">
          <cell r="A59">
            <v>0</v>
          </cell>
        </row>
        <row r="60">
          <cell r="A60">
            <v>0</v>
          </cell>
        </row>
        <row r="61">
          <cell r="A61">
            <v>0</v>
          </cell>
        </row>
        <row r="62">
          <cell r="A62">
            <v>0</v>
          </cell>
        </row>
        <row r="63">
          <cell r="A63">
            <v>0</v>
          </cell>
        </row>
      </sheetData>
      <sheetData sheetId="5">
        <row r="2">
          <cell r="A2" t="str">
            <v>#</v>
          </cell>
        </row>
      </sheetData>
      <sheetData sheetId="6" refreshError="1"/>
      <sheetData sheetId="7" refreshError="1"/>
      <sheetData sheetId="8">
        <row r="3">
          <cell r="A3" t="str">
            <v>#</v>
          </cell>
        </row>
      </sheetData>
      <sheetData sheetId="9">
        <row r="2">
          <cell r="A2">
            <v>0</v>
          </cell>
        </row>
      </sheetData>
      <sheetData sheetId="10" refreshError="1"/>
      <sheetData sheetId="11" refreshError="1"/>
      <sheetData sheetId="12" refreshError="1"/>
      <sheetData sheetId="13">
        <row r="1">
          <cell r="A1" t="str">
            <v>Januari</v>
          </cell>
        </row>
        <row r="2">
          <cell r="A2" t="str">
            <v>Februari</v>
          </cell>
        </row>
        <row r="3">
          <cell r="A3" t="str">
            <v>Maret</v>
          </cell>
        </row>
        <row r="4">
          <cell r="A4" t="str">
            <v>April</v>
          </cell>
        </row>
        <row r="5">
          <cell r="A5" t="str">
            <v>Mei</v>
          </cell>
        </row>
        <row r="6">
          <cell r="A6" t="str">
            <v>Juni</v>
          </cell>
        </row>
        <row r="7">
          <cell r="A7" t="str">
            <v>Juli</v>
          </cell>
        </row>
        <row r="8">
          <cell r="A8" t="str">
            <v>Agustus</v>
          </cell>
        </row>
        <row r="9">
          <cell r="A9" t="str">
            <v>September</v>
          </cell>
        </row>
        <row r="10">
          <cell r="A10" t="str">
            <v>Oktober</v>
          </cell>
        </row>
        <row r="11">
          <cell r="A11" t="str">
            <v>Nopember</v>
          </cell>
        </row>
        <row r="12">
          <cell r="A12" t="str">
            <v>Desember</v>
          </cell>
        </row>
      </sheetData>
      <sheetData sheetId="14" refreshError="1"/>
      <sheetData sheetId="15" refreshError="1"/>
      <sheetData sheetId="16">
        <row r="2">
          <cell r="A2" t="str">
            <v>JANUARI</v>
          </cell>
        </row>
        <row r="3">
          <cell r="A3" t="str">
            <v>FEBRUARI</v>
          </cell>
        </row>
        <row r="4">
          <cell r="A4" t="str">
            <v>MARET</v>
          </cell>
        </row>
        <row r="5">
          <cell r="A5" t="str">
            <v>APRIL</v>
          </cell>
        </row>
        <row r="6">
          <cell r="A6" t="str">
            <v>MEI</v>
          </cell>
        </row>
        <row r="7">
          <cell r="A7" t="str">
            <v>JUNI</v>
          </cell>
        </row>
        <row r="8">
          <cell r="A8" t="str">
            <v>JULI</v>
          </cell>
        </row>
        <row r="9">
          <cell r="A9" t="str">
            <v>AGUSTUS</v>
          </cell>
        </row>
        <row r="10">
          <cell r="A10" t="str">
            <v>SEPTEMBER</v>
          </cell>
        </row>
        <row r="11">
          <cell r="A11" t="str">
            <v>OKTOBER</v>
          </cell>
        </row>
        <row r="12">
          <cell r="A12" t="str">
            <v>NOPEMBER</v>
          </cell>
        </row>
        <row r="13">
          <cell r="A13" t="str">
            <v>DESEMBER</v>
          </cell>
        </row>
      </sheetData>
      <sheetData sheetId="17">
        <row r="9">
          <cell r="F9" t="str">
            <v>JAN</v>
          </cell>
        </row>
      </sheetData>
      <sheetData sheetId="18">
        <row r="9">
          <cell r="F9" t="str">
            <v>JAN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  <sheetName val="Sheet1"/>
      <sheetName val="Cover"/>
      <sheetName val="graf2"/>
      <sheetName val="Catatan"/>
      <sheetName val="Beli"/>
      <sheetName val="Sewa"/>
      <sheetName val="BBkr"/>
      <sheetName val="Jual"/>
      <sheetName val="Prod2"/>
      <sheetName val="RKAP"/>
      <sheetName val="kCal"/>
      <sheetName val="BOQ"/>
      <sheetName val="46"/>
      <sheetName val="minggu (2)"/>
      <sheetName val="LK2004"/>
      <sheetName val="input"/>
      <sheetName val="mgg"/>
      <sheetName val="Sheet3"/>
      <sheetName val="UshDeb00"/>
      <sheetName val="DASHBORAD TEKNIS JAN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Ex-Rate"/>
      <sheetName val="GeneralInfo"/>
      <sheetName val="Top"/>
      <sheetName val="XREF"/>
      <sheetName val="PDPKonstruksi"/>
      <sheetName val="Marshal"/>
      <sheetName val="TDL2003 (2)"/>
      <sheetName val="bahan"/>
      <sheetName val="Upah"/>
      <sheetName val="ANALISA"/>
      <sheetName val="AN-MAJOR"/>
      <sheetName val="FLI - Sec.1"/>
      <sheetName val="Inv_NAD"/>
      <sheetName val="Inv_RIAU"/>
      <sheetName val="Inv_MALUKU"/>
      <sheetName val="Inv_SUMUT"/>
      <sheetName val="Transver kWh"/>
      <sheetName val="DbGab"/>
      <sheetName val="Grafik Wil"/>
      <sheetName val="NRCPTK01"/>
      <sheetName val="DeVIASI"/>
      <sheetName val="KoMposisi"/>
      <sheetName val="BBaku(12C3)"/>
      <sheetName val="BiLuOp(14)"/>
      <sheetName val="BOLain(12E2)"/>
      <sheetName val="BPeg-F(12D1)"/>
      <sheetName val="PendaLuOp(13)"/>
      <sheetName val="PenjTL(18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Uraian"/>
      <sheetName val="rkap2008"/>
      <sheetName val="List"/>
      <sheetName val="Bipeg-U(12D2)"/>
      <sheetName val="AHS - Personel"/>
      <sheetName val="AHS - Non Personel"/>
      <sheetName val="Analisa Struktur Data"/>
      <sheetName val="Resume"/>
      <sheetName val="RKAP_06_UAI"/>
      <sheetName val="aruskas"/>
      <sheetName val="L20Keu"/>
      <sheetName val="ASUMSI"/>
      <sheetName val="A"/>
      <sheetName val="Assumptions (2)"/>
      <sheetName val="L_23"/>
      <sheetName val="P&amp;L98"/>
      <sheetName val="HPS"/>
      <sheetName val="REF"/>
      <sheetName val="SortSheet"/>
      <sheetName val="VALUE"/>
      <sheetName val="HARGA SATUAN"/>
      <sheetName val="PRK"/>
      <sheetName val="Parameter"/>
      <sheetName val="REAL-LR"/>
      <sheetName val="TRANS"/>
      <sheetName val="FAS"/>
      <sheetName val="Sheet5"/>
      <sheetName val="Kamus"/>
      <sheetName val="ANALISA SNI'13 "/>
      <sheetName val="Calc Inst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  <sheetName val="APBN"/>
      <sheetName val="Rekap PMG."/>
      <sheetName val="BQ Gardu Induk"/>
      <sheetName val="BQ Training"/>
      <sheetName val="Ref"/>
      <sheetName val="131 (Piutang PJB)"/>
      <sheetName val="132 (Piutang PLN)"/>
      <sheetName val="133 pihak ke3"/>
      <sheetName val="136.01(piutang belum faktur)"/>
      <sheetName val="Parameter"/>
      <sheetName val="bahan"/>
      <sheetName val="Upah"/>
      <sheetName val="INLAND FACTOR DISTANCE"/>
      <sheetName val="GeneralInfo"/>
      <sheetName val="XREF"/>
      <sheetName val="Submission Form"/>
      <sheetName val="UshDeb00"/>
      <sheetName val="bantu"/>
      <sheetName val="Monitoring_Harian"/>
      <sheetName val="bantu_rec"/>
      <sheetName val="KINERJA_PMT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DAT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Sheet1"/>
      <sheetName val="By Non HPP"/>
      <sheetName val="Beban-Usaha"/>
      <sheetName val="LK2004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W-NAD"/>
      <sheetName val="Uraian"/>
      <sheetName val="rkap2008"/>
      <sheetName val="List"/>
      <sheetName val="CashFlow"/>
      <sheetName val="TRANS"/>
      <sheetName val="Sheet3"/>
      <sheetName val="REAL-LR"/>
      <sheetName val="Peny."/>
      <sheetName val="RESUME"/>
      <sheetName val="Kamus"/>
      <sheetName val="BOQ"/>
      <sheetName val="46"/>
      <sheetName val="minggu (2)"/>
      <sheetName val="Bipeg-U(12D2)"/>
      <sheetName val="L20Keu"/>
      <sheetName val="Aku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  <sheetName val="Uraian"/>
      <sheetName val="LK2004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  <sheetName val="Sheet1"/>
      <sheetName val="FORM.A3"/>
      <sheetName val="Kamus"/>
      <sheetName val="bahan"/>
      <sheetName val="SuMBER"/>
      <sheetName val="prod03"/>
      <sheetName val="DivVI"/>
      <sheetName val="E7"/>
      <sheetName val="REFERENSI"/>
      <sheetName val="TRANS"/>
      <sheetName val="FAS"/>
      <sheetName val="Penjualan"/>
      <sheetName val="ProdSendiri"/>
      <sheetName val="PS&amp;Susut TL"/>
      <sheetName val="SewaBeli"/>
      <sheetName val="Transfer"/>
      <sheetName val="Sudah Berjalan"/>
      <sheetName val="W1"/>
      <sheetName val="Akun"/>
      <sheetName val="Marshal"/>
      <sheetName val="Iron Curtain Method-CY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Permanent info"/>
      <sheetName val="DebtH12012"/>
      <sheetName val="Balance Sheet"/>
      <sheetName val="Income Statement"/>
      <sheetName val="Inv_Indonesia"/>
      <sheetName val="Inv_I"/>
      <sheetName val="Inv_II"/>
      <sheetName val="Inv_III"/>
      <sheetName val="Inv_IV"/>
      <sheetName val="Inv_V"/>
      <sheetName val="Inv_VI"/>
      <sheetName val="Inv_VII"/>
      <sheetName val="Inv_VIII"/>
      <sheetName val="Inv_IX"/>
      <sheetName val="Inv_Batam"/>
      <sheetName val="Inv_LJawa"/>
      <sheetName val="Inv_X"/>
      <sheetName val="Inv_XI"/>
      <sheetName val="GABLUARJAWA1 (2)"/>
      <sheetName val="XREF"/>
      <sheetName val="PDPKonstruksi"/>
      <sheetName val="HARGA MATERIAL"/>
      <sheetName val="CECK LIST"/>
      <sheetName val="gd_rab"/>
      <sheetName val="tm_rab"/>
      <sheetName val="Twr (15)"/>
      <sheetName val="PRK"/>
      <sheetName val="Calc_Inst"/>
      <sheetName val="NerSubsis"/>
      <sheetName val="MENU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VARIABEL"/>
      <sheetName val="KINERJA"/>
      <sheetName val="LABARUGI"/>
      <sheetName val="NERACA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Resume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SortSheet"/>
      <sheetName val="LK2004"/>
      <sheetName val="HON-KT"/>
      <sheetName val="REAL-LR"/>
      <sheetName val="W-NAD"/>
      <sheetName val="Asumsi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UshDeb00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L20Keu"/>
      <sheetName val="L_23"/>
      <sheetName val="assumption"/>
      <sheetName val="REF"/>
      <sheetName val="Uraian"/>
      <sheetName val="rkap2008"/>
      <sheetName val="List"/>
      <sheetName val="Calc Inst"/>
      <sheetName val="Harga BBM Indonesia"/>
      <sheetName val="4SM00369 &amp; 4SM00370 "/>
      <sheetName val="PLANT"/>
      <sheetName val="ACUAN"/>
      <sheetName val="ACUANBARU"/>
      <sheetName val="A"/>
      <sheetName val="Download_Data"/>
      <sheetName val="tabel1"/>
      <sheetName val="E450"/>
      <sheetName val="Summary"/>
      <sheetName val="Ongkos_Angkut"/>
      <sheetName val="BAB_Lainnya"/>
      <sheetName val="Assumptions_(2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>
        <row r="54">
          <cell r="E54">
            <v>8600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12RB"/>
      <sheetName val="EDP"/>
      <sheetName val="NERACA"/>
      <sheetName val="NERACA lama"/>
      <sheetName val="Resume"/>
      <sheetName val="COVER"/>
      <sheetName val="PAKTA"/>
      <sheetName val="UND"/>
      <sheetName val="lamp und"/>
      <sheetName val="BA EVA"/>
      <sheetName val="BA NEGO"/>
      <sheetName val="NO DINAS"/>
      <sheetName val="PENUNJUKAN PEMENANG"/>
      <sheetName val="SPK"/>
      <sheetName val="Sheet1"/>
      <sheetName val="Sheet2"/>
      <sheetName val="REKAP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mg"/>
      <sheetName val="MENU1"/>
      <sheetName val="DATAVARIABEL"/>
      <sheetName val="KINERJA"/>
      <sheetName val="LABARUGI"/>
      <sheetName val="SPDN"/>
      <sheetName val="CASHFLOW"/>
      <sheetName val="PEREQ"/>
      <sheetName val="PPem"/>
      <sheetName val="LRANG"/>
      <sheetName val="NRANG"/>
      <sheetName val="ROE"/>
      <sheetName val="PenTL"/>
      <sheetName val="PenGol"/>
      <sheetName val="SalesUnit"/>
      <sheetName val="KVAGOL"/>
      <sheetName val="PendBP"/>
      <sheetName val="Pembelian"/>
      <sheetName val="Ongkos Angkut"/>
      <sheetName val="Pendukung"/>
      <sheetName val="BBM"/>
      <sheetName val="OIL"/>
      <sheetName val="AOHAR"/>
      <sheetName val="Peg"/>
      <sheetName val="Har"/>
      <sheetName val="POLain"/>
      <sheetName val="Dana"/>
      <sheetName val="Piutang"/>
      <sheetName val="CFBulanan"/>
      <sheetName val="Inv-SD"/>
      <sheetName val="INVES-F"/>
      <sheetName val="NRCunit2004"/>
      <sheetName val="LRUnit2004"/>
      <sheetName val="BiAdm"/>
      <sheetName val="adm_dat"/>
      <sheetName val="SewaD"/>
      <sheetName val="DEPRES"/>
      <sheetName val="Revaldll"/>
      <sheetName val="BAB Lainnya"/>
      <sheetName val="LISWAS4"/>
      <sheetName val="CashBudget"/>
      <sheetName val="DataLR"/>
      <sheetName val="DataNRC"/>
      <sheetName val="F-KIT"/>
      <sheetName val="F-DIST"/>
      <sheetName val="RISD"/>
      <sheetName val="JAN09"/>
      <sheetName val="Asumsi"/>
      <sheetName val="Asumsi &amp; Hasil"/>
      <sheetName val="Data Pelanggan TM"/>
      <sheetName val="Uraian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CUAN"/>
      <sheetName val="LK2004"/>
      <sheetName val="RKS"/>
      <sheetName val="Fixset"/>
      <sheetName val="dengan pembangkitan"/>
      <sheetName val="RAB"/>
      <sheetName val="Bipeg-U(12D2)"/>
      <sheetName val="BBaku(12C3)"/>
      <sheetName val="BiLuOp(14)"/>
      <sheetName val="BOLain(12E2)"/>
      <sheetName val="BPeg-F(12D1)"/>
      <sheetName val="PendaLuOp(13)"/>
      <sheetName val="Jasa"/>
      <sheetName val="Mat"/>
      <sheetName val="DTU"/>
      <sheetName val="x"/>
    </sheetNames>
    <sheetDataSet>
      <sheetData sheetId="0" refreshError="1">
        <row r="1">
          <cell r="L1">
            <v>6</v>
          </cell>
        </row>
        <row r="8">
          <cell r="A8">
            <v>1</v>
          </cell>
          <cell r="B8" t="str">
            <v>JAN</v>
          </cell>
          <cell r="C8" t="str">
            <v>BULAN JANUARI 2004</v>
          </cell>
          <cell r="D8">
            <v>16415.999999999967</v>
          </cell>
          <cell r="E8">
            <v>178</v>
          </cell>
          <cell r="F8">
            <v>56396799.234500051</v>
          </cell>
          <cell r="G8">
            <v>33017</v>
          </cell>
          <cell r="H8">
            <v>465170.09920008259</v>
          </cell>
          <cell r="I8">
            <v>2301234.0624000058</v>
          </cell>
          <cell r="J8">
            <v>31799.999999999956</v>
          </cell>
          <cell r="K8">
            <v>378699.75</v>
          </cell>
          <cell r="L8">
            <v>2165633.3304000003</v>
          </cell>
          <cell r="M8">
            <v>56342128.885299966</v>
          </cell>
          <cell r="N8">
            <v>50714579</v>
          </cell>
          <cell r="O8">
            <v>140071</v>
          </cell>
          <cell r="P8">
            <v>16415.999999999967</v>
          </cell>
          <cell r="Q8">
            <v>178</v>
          </cell>
          <cell r="R8">
            <v>56396799.234500051</v>
          </cell>
          <cell r="S8">
            <v>33017</v>
          </cell>
          <cell r="T8">
            <v>465170.09920008259</v>
          </cell>
          <cell r="U8">
            <v>2301234.0624000058</v>
          </cell>
          <cell r="V8">
            <v>31799.999999999956</v>
          </cell>
          <cell r="W8">
            <v>378699.75</v>
          </cell>
          <cell r="X8">
            <v>2165633.3304000003</v>
          </cell>
          <cell r="Y8">
            <v>56342128.885299966</v>
          </cell>
          <cell r="Z8">
            <v>50714579</v>
          </cell>
          <cell r="AA8">
            <v>140071</v>
          </cell>
        </row>
        <row r="9">
          <cell r="A9">
            <v>2</v>
          </cell>
          <cell r="B9" t="str">
            <v>FEB</v>
          </cell>
          <cell r="C9" t="str">
            <v>BULAN PEBRUARI 2004</v>
          </cell>
          <cell r="D9">
            <v>13608.000000000065</v>
          </cell>
          <cell r="E9">
            <v>177</v>
          </cell>
          <cell r="F9">
            <v>52638060.529499933</v>
          </cell>
          <cell r="G9">
            <v>31063</v>
          </cell>
          <cell r="H9">
            <v>2291702.987903255</v>
          </cell>
          <cell r="I9">
            <v>2273088.6360000027</v>
          </cell>
          <cell r="J9">
            <v>557800</v>
          </cell>
          <cell r="K9">
            <v>318743.3599999994</v>
          </cell>
          <cell r="L9">
            <v>1973708.3269935255</v>
          </cell>
          <cell r="M9">
            <v>51222900.90159668</v>
          </cell>
          <cell r="N9">
            <v>45217847</v>
          </cell>
          <cell r="O9">
            <v>103887</v>
          </cell>
          <cell r="P9">
            <v>30024.000000000033</v>
          </cell>
          <cell r="Q9">
            <v>355</v>
          </cell>
          <cell r="R9">
            <v>109034859.76399998</v>
          </cell>
          <cell r="S9">
            <v>64080</v>
          </cell>
          <cell r="T9">
            <v>2756873.0871033375</v>
          </cell>
          <cell r="U9">
            <v>4574322.6984000085</v>
          </cell>
          <cell r="V9">
            <v>589600</v>
          </cell>
          <cell r="W9">
            <v>697443.1099999994</v>
          </cell>
          <cell r="X9">
            <v>4139341.6573935258</v>
          </cell>
          <cell r="Y9">
            <v>107565029.78689665</v>
          </cell>
          <cell r="Z9">
            <v>95932426</v>
          </cell>
          <cell r="AA9">
            <v>243958</v>
          </cell>
        </row>
        <row r="10">
          <cell r="A10">
            <v>3</v>
          </cell>
          <cell r="B10" t="str">
            <v>MAR</v>
          </cell>
          <cell r="C10" t="str">
            <v>BULAN MARET 2004</v>
          </cell>
          <cell r="D10">
            <v>21744.000000000033</v>
          </cell>
          <cell r="E10">
            <v>187</v>
          </cell>
          <cell r="F10">
            <v>57026065.690399945</v>
          </cell>
          <cell r="G10">
            <v>33127</v>
          </cell>
          <cell r="H10">
            <v>374951.93860001658</v>
          </cell>
          <cell r="I10">
            <v>2307561.32879999</v>
          </cell>
          <cell r="J10">
            <v>922400.00000000012</v>
          </cell>
          <cell r="K10">
            <v>362440.98000000045</v>
          </cell>
          <cell r="L10">
            <v>2235949.2792000012</v>
          </cell>
          <cell r="M10">
            <v>57935954.731799923</v>
          </cell>
          <cell r="N10">
            <v>45067267</v>
          </cell>
          <cell r="O10">
            <v>103887</v>
          </cell>
          <cell r="P10">
            <v>51768.000000000065</v>
          </cell>
          <cell r="Q10">
            <v>542</v>
          </cell>
          <cell r="R10">
            <v>166060925.45439994</v>
          </cell>
          <cell r="S10">
            <v>97207</v>
          </cell>
          <cell r="T10">
            <v>3131825.0257033543</v>
          </cell>
          <cell r="U10">
            <v>6881884.0271999985</v>
          </cell>
          <cell r="V10">
            <v>1512000</v>
          </cell>
          <cell r="W10">
            <v>1059884.0899999999</v>
          </cell>
          <cell r="X10">
            <v>6375290.936593527</v>
          </cell>
          <cell r="Y10">
            <v>165500984.51869658</v>
          </cell>
          <cell r="Z10">
            <v>140999693</v>
          </cell>
          <cell r="AA10">
            <v>347845</v>
          </cell>
        </row>
        <row r="11">
          <cell r="A11">
            <v>4</v>
          </cell>
          <cell r="B11" t="str">
            <v>APR</v>
          </cell>
          <cell r="C11" t="str">
            <v>BULAN APRIL 2004</v>
          </cell>
          <cell r="D11">
            <v>0</v>
          </cell>
          <cell r="E11">
            <v>0</v>
          </cell>
          <cell r="P11">
            <v>51768.000000000065</v>
          </cell>
          <cell r="Q11">
            <v>542</v>
          </cell>
          <cell r="R11">
            <v>166060925.45439994</v>
          </cell>
          <cell r="S11">
            <v>97207</v>
          </cell>
          <cell r="T11">
            <v>3131825.0257033543</v>
          </cell>
          <cell r="U11">
            <v>6881884.0271999985</v>
          </cell>
          <cell r="V11">
            <v>1512000</v>
          </cell>
          <cell r="W11">
            <v>1059884.0899999999</v>
          </cell>
          <cell r="X11">
            <v>6375290.936593527</v>
          </cell>
          <cell r="Y11">
            <v>165500984.51869658</v>
          </cell>
          <cell r="Z11">
            <v>140999693</v>
          </cell>
          <cell r="AA11">
            <v>347845</v>
          </cell>
        </row>
        <row r="12">
          <cell r="A12">
            <v>5</v>
          </cell>
          <cell r="B12" t="str">
            <v>MEI</v>
          </cell>
          <cell r="C12" t="str">
            <v>BULAN MEI 2004</v>
          </cell>
          <cell r="D12">
            <v>60</v>
          </cell>
          <cell r="E12">
            <v>0</v>
          </cell>
          <cell r="P12">
            <v>51768.000000000065</v>
          </cell>
          <cell r="Q12">
            <v>542</v>
          </cell>
          <cell r="R12">
            <v>166060925.45439994</v>
          </cell>
          <cell r="S12">
            <v>97207</v>
          </cell>
          <cell r="T12">
            <v>3131825.0257033543</v>
          </cell>
          <cell r="U12">
            <v>6881884.0271999985</v>
          </cell>
          <cell r="V12">
            <v>1512000</v>
          </cell>
          <cell r="W12">
            <v>1059884.0899999999</v>
          </cell>
          <cell r="X12">
            <v>6375290.936593527</v>
          </cell>
          <cell r="Y12">
            <v>165500984.51869658</v>
          </cell>
          <cell r="Z12">
            <v>140999693</v>
          </cell>
          <cell r="AA12">
            <v>347845</v>
          </cell>
        </row>
        <row r="13">
          <cell r="A13">
            <v>6</v>
          </cell>
          <cell r="B13" t="str">
            <v>JUN</v>
          </cell>
          <cell r="C13" t="str">
            <v>BULAN JUNI 2004</v>
          </cell>
          <cell r="D13" t="str">
            <v xml:space="preserve">  24 April 2016</v>
          </cell>
          <cell r="P13">
            <v>51768.000000000065</v>
          </cell>
          <cell r="Q13">
            <v>542</v>
          </cell>
          <cell r="R13">
            <v>166060925.45439994</v>
          </cell>
          <cell r="S13">
            <v>97207</v>
          </cell>
          <cell r="T13">
            <v>3131825.0257033543</v>
          </cell>
          <cell r="U13">
            <v>6881884.0271999985</v>
          </cell>
          <cell r="V13">
            <v>1512000</v>
          </cell>
          <cell r="W13">
            <v>1059884.0899999999</v>
          </cell>
          <cell r="X13">
            <v>6375290.936593527</v>
          </cell>
          <cell r="Y13">
            <v>165500984.51869658</v>
          </cell>
          <cell r="Z13">
            <v>140999693</v>
          </cell>
          <cell r="AA13">
            <v>347845</v>
          </cell>
        </row>
        <row r="14">
          <cell r="A14">
            <v>7</v>
          </cell>
          <cell r="B14" t="str">
            <v>JUL</v>
          </cell>
          <cell r="C14" t="str">
            <v>BULAN JULI 2004</v>
          </cell>
          <cell r="D14" t="str">
            <v>25 Februari  2016</v>
          </cell>
          <cell r="P14">
            <v>51768.000000000065</v>
          </cell>
          <cell r="Q14">
            <v>542</v>
          </cell>
          <cell r="R14">
            <v>166060925.45439994</v>
          </cell>
          <cell r="S14">
            <v>97207</v>
          </cell>
          <cell r="U14">
            <v>6881884.0271999985</v>
          </cell>
          <cell r="W14">
            <v>1059884.0899999999</v>
          </cell>
          <cell r="X14">
            <v>6375290.936593527</v>
          </cell>
          <cell r="Y14">
            <v>165500984.51869658</v>
          </cell>
          <cell r="Z14">
            <v>140999693</v>
          </cell>
        </row>
        <row r="15">
          <cell r="A15">
            <v>8</v>
          </cell>
          <cell r="B15" t="str">
            <v>AGT</v>
          </cell>
          <cell r="C15" t="str">
            <v>BULAN AGUSTUS 2004</v>
          </cell>
          <cell r="D15">
            <v>0</v>
          </cell>
          <cell r="E15">
            <v>0</v>
          </cell>
          <cell r="P15">
            <v>51768.000000000065</v>
          </cell>
          <cell r="Q15">
            <v>542</v>
          </cell>
          <cell r="R15">
            <v>166060925.45439994</v>
          </cell>
          <cell r="S15">
            <v>97207</v>
          </cell>
          <cell r="U15">
            <v>6881884.0271999985</v>
          </cell>
          <cell r="W15">
            <v>1059884.0899999999</v>
          </cell>
          <cell r="X15">
            <v>6375290.936593527</v>
          </cell>
          <cell r="Y15">
            <v>165500984.51869658</v>
          </cell>
          <cell r="Z15">
            <v>140999693</v>
          </cell>
        </row>
        <row r="16">
          <cell r="A16">
            <v>9</v>
          </cell>
          <cell r="B16" t="str">
            <v>SEP</v>
          </cell>
          <cell r="C16" t="str">
            <v>BULAN SEPTEMBER 2004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P16">
            <v>51768.000000000065</v>
          </cell>
          <cell r="Q16">
            <v>542</v>
          </cell>
          <cell r="R16">
            <v>166060925.45439994</v>
          </cell>
          <cell r="S16">
            <v>97207</v>
          </cell>
          <cell r="U16">
            <v>6881884.0271999985</v>
          </cell>
          <cell r="W16">
            <v>1059884.0899999999</v>
          </cell>
          <cell r="X16">
            <v>6375290.936593527</v>
          </cell>
          <cell r="Y16">
            <v>165500984.51869658</v>
          </cell>
          <cell r="Z16">
            <v>140999693</v>
          </cell>
        </row>
        <row r="17">
          <cell r="A17">
            <v>10</v>
          </cell>
          <cell r="B17" t="str">
            <v>OKT</v>
          </cell>
          <cell r="C17" t="str">
            <v>BULAN OKTOBER 2004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P17">
            <v>51768.000000000065</v>
          </cell>
          <cell r="Q17">
            <v>542</v>
          </cell>
          <cell r="R17">
            <v>166060925.45439994</v>
          </cell>
          <cell r="S17">
            <v>97207</v>
          </cell>
          <cell r="U17">
            <v>6881884.0271999985</v>
          </cell>
          <cell r="W17">
            <v>1059884.0899999999</v>
          </cell>
          <cell r="X17">
            <v>6375290.936593527</v>
          </cell>
          <cell r="Y17">
            <v>165500984.51869658</v>
          </cell>
          <cell r="Z17">
            <v>140999693</v>
          </cell>
        </row>
        <row r="18">
          <cell r="A18">
            <v>11</v>
          </cell>
          <cell r="B18" t="str">
            <v>NOP</v>
          </cell>
          <cell r="C18" t="str">
            <v>BULAN NOPEMBER 2004</v>
          </cell>
          <cell r="D18" t="str">
            <v xml:space="preserve">   PT. HARTA JAYA</v>
          </cell>
          <cell r="E18" t="str">
            <v>direktur</v>
          </cell>
          <cell r="G18" t="str">
            <v>SUHARTONO</v>
          </cell>
          <cell r="P18">
            <v>51768.000000000065</v>
          </cell>
          <cell r="Q18">
            <v>542</v>
          </cell>
          <cell r="R18">
            <v>166060925.45439994</v>
          </cell>
          <cell r="S18">
            <v>97207</v>
          </cell>
          <cell r="U18">
            <v>6881884.0271999985</v>
          </cell>
          <cell r="W18">
            <v>1059884.0899999999</v>
          </cell>
          <cell r="X18">
            <v>6375290.936593527</v>
          </cell>
          <cell r="Y18">
            <v>165500984.51869658</v>
          </cell>
          <cell r="Z18">
            <v>140999693</v>
          </cell>
        </row>
        <row r="19">
          <cell r="A19">
            <v>12</v>
          </cell>
          <cell r="B19" t="str">
            <v>DES</v>
          </cell>
          <cell r="C19" t="str">
            <v>BULAN DESEMBER 2004</v>
          </cell>
          <cell r="D19" t="str">
            <v>Jl. Kaliyitno Kulon Ds. Samirejo Kiringan</v>
          </cell>
          <cell r="E19" t="str">
            <v xml:space="preserve">   Dawe Kudus</v>
          </cell>
          <cell r="P19">
            <v>51768.000000000065</v>
          </cell>
          <cell r="Q19">
            <v>542</v>
          </cell>
          <cell r="R19">
            <v>166060925.45439994</v>
          </cell>
          <cell r="S19">
            <v>97207</v>
          </cell>
          <cell r="U19">
            <v>6881884.0271999985</v>
          </cell>
          <cell r="W19">
            <v>1059884.0899999999</v>
          </cell>
          <cell r="X19">
            <v>6375290.936593527</v>
          </cell>
          <cell r="Y19">
            <v>165500984.51869658</v>
          </cell>
          <cell r="Z19">
            <v>140999693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54">
          <cell r="E54">
            <v>8600</v>
          </cell>
        </row>
      </sheetData>
      <sheetData sheetId="7">
        <row r="54">
          <cell r="E54">
            <v>8600</v>
          </cell>
        </row>
      </sheetData>
      <sheetData sheetId="8">
        <row r="54">
          <cell r="E54">
            <v>8600</v>
          </cell>
        </row>
      </sheetData>
      <sheetData sheetId="9">
        <row r="54">
          <cell r="E54">
            <v>8600</v>
          </cell>
        </row>
      </sheetData>
      <sheetData sheetId="10">
        <row r="54">
          <cell r="E54">
            <v>8600</v>
          </cell>
        </row>
      </sheetData>
      <sheetData sheetId="11">
        <row r="54">
          <cell r="E54">
            <v>8600</v>
          </cell>
        </row>
      </sheetData>
      <sheetData sheetId="12">
        <row r="54">
          <cell r="E54">
            <v>8600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54">
          <cell r="E54">
            <v>8600</v>
          </cell>
        </row>
      </sheetData>
      <sheetData sheetId="19">
        <row r="54">
          <cell r="E54">
            <v>8600</v>
          </cell>
        </row>
      </sheetData>
      <sheetData sheetId="20">
        <row r="54">
          <cell r="E54">
            <v>8600</v>
          </cell>
        </row>
      </sheetData>
      <sheetData sheetId="21">
        <row r="54">
          <cell r="E54">
            <v>8600</v>
          </cell>
        </row>
      </sheetData>
      <sheetData sheetId="22">
        <row r="54">
          <cell r="E54">
            <v>8600</v>
          </cell>
        </row>
      </sheetData>
      <sheetData sheetId="23">
        <row r="54">
          <cell r="E54">
            <v>8600</v>
          </cell>
        </row>
      </sheetData>
      <sheetData sheetId="24">
        <row r="54">
          <cell r="E54">
            <v>8600</v>
          </cell>
        </row>
      </sheetData>
      <sheetData sheetId="25">
        <row r="54">
          <cell r="E54">
            <v>8600</v>
          </cell>
        </row>
      </sheetData>
      <sheetData sheetId="26">
        <row r="54">
          <cell r="E54">
            <v>8600</v>
          </cell>
        </row>
      </sheetData>
      <sheetData sheetId="27">
        <row r="54">
          <cell r="E54">
            <v>8600</v>
          </cell>
        </row>
      </sheetData>
      <sheetData sheetId="28">
        <row r="54">
          <cell r="E54">
            <v>8600</v>
          </cell>
        </row>
      </sheetData>
      <sheetData sheetId="29">
        <row r="54">
          <cell r="E54">
            <v>8600</v>
          </cell>
        </row>
      </sheetData>
      <sheetData sheetId="30">
        <row r="54">
          <cell r="E54">
            <v>8600</v>
          </cell>
        </row>
      </sheetData>
      <sheetData sheetId="31">
        <row r="54">
          <cell r="E54">
            <v>8600</v>
          </cell>
        </row>
      </sheetData>
      <sheetData sheetId="32">
        <row r="54">
          <cell r="E54">
            <v>8600</v>
          </cell>
        </row>
      </sheetData>
      <sheetData sheetId="33">
        <row r="54">
          <cell r="E54">
            <v>8600</v>
          </cell>
        </row>
      </sheetData>
      <sheetData sheetId="34" refreshError="1"/>
      <sheetData sheetId="35">
        <row r="54">
          <cell r="E54">
            <v>8600</v>
          </cell>
        </row>
      </sheetData>
      <sheetData sheetId="36">
        <row r="54">
          <cell r="E54">
            <v>8600</v>
          </cell>
        </row>
      </sheetData>
      <sheetData sheetId="37">
        <row r="54">
          <cell r="E54">
            <v>8600</v>
          </cell>
        </row>
      </sheetData>
      <sheetData sheetId="38">
        <row r="54">
          <cell r="E54">
            <v>8600</v>
          </cell>
        </row>
      </sheetData>
      <sheetData sheetId="39">
        <row r="54">
          <cell r="E54">
            <v>8600</v>
          </cell>
        </row>
      </sheetData>
      <sheetData sheetId="40">
        <row r="54">
          <cell r="E54">
            <v>8600</v>
          </cell>
        </row>
      </sheetData>
      <sheetData sheetId="41">
        <row r="54">
          <cell r="E54">
            <v>8600</v>
          </cell>
        </row>
      </sheetData>
      <sheetData sheetId="42">
        <row r="54">
          <cell r="E54">
            <v>8600</v>
          </cell>
        </row>
      </sheetData>
      <sheetData sheetId="43">
        <row r="54">
          <cell r="E54">
            <v>8600</v>
          </cell>
        </row>
      </sheetData>
      <sheetData sheetId="44">
        <row r="54">
          <cell r="E54">
            <v>8600</v>
          </cell>
        </row>
      </sheetData>
      <sheetData sheetId="45">
        <row r="54">
          <cell r="E54">
            <v>8600</v>
          </cell>
        </row>
      </sheetData>
      <sheetData sheetId="46">
        <row r="54">
          <cell r="E54">
            <v>8600</v>
          </cell>
        </row>
      </sheetData>
      <sheetData sheetId="47">
        <row r="54">
          <cell r="E54">
            <v>8600</v>
          </cell>
        </row>
      </sheetData>
      <sheetData sheetId="48">
        <row r="54">
          <cell r="E54">
            <v>8600</v>
          </cell>
        </row>
      </sheetData>
      <sheetData sheetId="49">
        <row r="54">
          <cell r="E54">
            <v>8600</v>
          </cell>
        </row>
      </sheetData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arif_baru"/>
      <sheetName val="Sheet1"/>
      <sheetName val="Neraca seAPJ"/>
      <sheetName val="Menu"/>
    </sheetNames>
    <sheetDataSet>
      <sheetData sheetId="0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1"/>
      <sheetData sheetId="2" refreshError="1"/>
      <sheetData sheetId="3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  <sheetName val="\Documents and Settings\bram\My"/>
      <sheetName val="Menu"/>
      <sheetName val="[Harga BBM Indonesia.xls]\Docum"/>
      <sheetName val="[Harga BBM Indonesia.xls][Harga"/>
      <sheetName val="Cover"/>
      <sheetName val="Tabel Istilah"/>
      <sheetName val="APBN"/>
      <sheetName val="prod03"/>
      <sheetName val="MENU1"/>
      <sheetName val="[Harga BBM Indonesia.xls]_Doc_2"/>
      <sheetName val="[Harga BBM Indonesia.xls]_Har_2"/>
      <sheetName val="Jasa"/>
      <sheetName val="Mat"/>
      <sheetName val="REAL-LR"/>
    </sheetNames>
    <sheetDataSet>
      <sheetData sheetId="0" refreshError="1"/>
      <sheetData sheetId="1" refreshError="1">
        <row r="5">
          <cell r="B5" t="str">
            <v>DPCAC</v>
          </cell>
          <cell r="C5" t="str">
            <v>DPCAD</v>
          </cell>
          <cell r="D5" t="str">
            <v>DPCAH</v>
          </cell>
        </row>
        <row r="6">
          <cell r="B6" t="str">
            <v>IDR/Liter</v>
          </cell>
          <cell r="C6" t="str">
            <v>IDR/Liter</v>
          </cell>
          <cell r="D6" t="str">
            <v>IDR/Liter</v>
          </cell>
        </row>
        <row r="8">
          <cell r="A8">
            <v>37987</v>
          </cell>
          <cell r="B8">
            <v>1810</v>
          </cell>
          <cell r="C8">
            <v>1998.8426918131158</v>
          </cell>
          <cell r="D8">
            <v>700</v>
          </cell>
        </row>
        <row r="9">
          <cell r="A9">
            <v>38018</v>
          </cell>
          <cell r="B9">
            <v>1810</v>
          </cell>
          <cell r="C9">
            <v>2043.3096315449259</v>
          </cell>
          <cell r="D9">
            <v>700</v>
          </cell>
        </row>
        <row r="10">
          <cell r="A10">
            <v>38047</v>
          </cell>
          <cell r="B10">
            <v>1810</v>
          </cell>
          <cell r="C10">
            <v>2104.8250380352097</v>
          </cell>
          <cell r="D10">
            <v>700</v>
          </cell>
        </row>
        <row r="11">
          <cell r="A11">
            <v>38078</v>
          </cell>
          <cell r="B11">
            <v>1810</v>
          </cell>
          <cell r="C11">
            <v>2200.8520865195542</v>
          </cell>
          <cell r="D11">
            <v>700</v>
          </cell>
        </row>
        <row r="12">
          <cell r="A12">
            <v>38108</v>
          </cell>
          <cell r="B12">
            <v>1810</v>
          </cell>
          <cell r="C12">
            <v>2598.9541611036943</v>
          </cell>
          <cell r="D12">
            <v>700</v>
          </cell>
        </row>
        <row r="13">
          <cell r="A13">
            <v>38139</v>
          </cell>
          <cell r="B13">
            <v>1810</v>
          </cell>
          <cell r="C13">
            <v>2585.1127473538886</v>
          </cell>
          <cell r="D13">
            <v>700</v>
          </cell>
        </row>
        <row r="14">
          <cell r="A14">
            <v>38169</v>
          </cell>
          <cell r="B14">
            <v>1810</v>
          </cell>
          <cell r="C14">
            <v>2671.2174680194089</v>
          </cell>
          <cell r="D14">
            <v>700</v>
          </cell>
        </row>
        <row r="15">
          <cell r="A15">
            <v>38200</v>
          </cell>
          <cell r="B15">
            <v>1810</v>
          </cell>
          <cell r="C15">
            <v>2975.1226036558178</v>
          </cell>
          <cell r="D15">
            <v>700</v>
          </cell>
        </row>
        <row r="16">
          <cell r="A16">
            <v>38231</v>
          </cell>
          <cell r="B16">
            <v>1810</v>
          </cell>
          <cell r="C16">
            <v>3164.4518272425248</v>
          </cell>
          <cell r="D16">
            <v>700</v>
          </cell>
        </row>
        <row r="17">
          <cell r="A17">
            <v>38261</v>
          </cell>
          <cell r="B17">
            <v>1810</v>
          </cell>
          <cell r="C17">
            <v>3474.7412464214931</v>
          </cell>
          <cell r="D17">
            <v>700</v>
          </cell>
        </row>
        <row r="18">
          <cell r="A18">
            <v>38292</v>
          </cell>
          <cell r="B18">
            <v>1810</v>
          </cell>
          <cell r="C18">
            <v>3314.8355336764375</v>
          </cell>
          <cell r="D18">
            <v>700</v>
          </cell>
        </row>
        <row r="19">
          <cell r="A19">
            <v>38322</v>
          </cell>
          <cell r="B19">
            <v>1810</v>
          </cell>
          <cell r="C19">
            <v>3009.206498704968</v>
          </cell>
          <cell r="D19">
            <v>700</v>
          </cell>
        </row>
        <row r="20">
          <cell r="A20">
            <v>38353</v>
          </cell>
          <cell r="B20">
            <v>1810</v>
          </cell>
          <cell r="C20">
            <v>2976.8628381585195</v>
          </cell>
          <cell r="D20">
            <v>700</v>
          </cell>
        </row>
        <row r="21">
          <cell r="A21">
            <v>38384</v>
          </cell>
          <cell r="B21">
            <v>1810</v>
          </cell>
          <cell r="C21">
            <v>3177.3153716622564</v>
          </cell>
          <cell r="D21">
            <v>700</v>
          </cell>
        </row>
        <row r="22">
          <cell r="A22">
            <v>38412</v>
          </cell>
          <cell r="B22">
            <v>2400</v>
          </cell>
          <cell r="C22">
            <v>3865.6386595434674</v>
          </cell>
          <cell r="D22">
            <v>700</v>
          </cell>
        </row>
        <row r="23">
          <cell r="A23">
            <v>38443</v>
          </cell>
          <cell r="B23">
            <v>2400</v>
          </cell>
          <cell r="C23">
            <v>4289.8403483309148</v>
          </cell>
          <cell r="D23">
            <v>700</v>
          </cell>
        </row>
        <row r="24">
          <cell r="A24">
            <v>38473</v>
          </cell>
          <cell r="B24">
            <v>2400</v>
          </cell>
          <cell r="C24">
            <v>3940.3809523809527</v>
          </cell>
          <cell r="D24">
            <v>700</v>
          </cell>
        </row>
        <row r="25">
          <cell r="A25">
            <v>38504</v>
          </cell>
          <cell r="B25">
            <v>2400</v>
          </cell>
          <cell r="C25">
            <v>4282.1647058823528</v>
          </cell>
          <cell r="D25">
            <v>700</v>
          </cell>
        </row>
        <row r="26">
          <cell r="A26">
            <v>38534</v>
          </cell>
          <cell r="B26">
            <v>2400</v>
          </cell>
          <cell r="C26">
            <v>4351.0463202445335</v>
          </cell>
          <cell r="D26">
            <v>700</v>
          </cell>
        </row>
        <row r="27">
          <cell r="A27">
            <v>38565</v>
          </cell>
          <cell r="B27">
            <v>2400</v>
          </cell>
          <cell r="C27">
            <v>4835.4979403925372</v>
          </cell>
          <cell r="D27">
            <v>700</v>
          </cell>
        </row>
        <row r="28">
          <cell r="A28">
            <v>38596</v>
          </cell>
          <cell r="B28">
            <v>2400</v>
          </cell>
          <cell r="C28">
            <v>5159.4883258817681</v>
          </cell>
          <cell r="D28">
            <v>700</v>
          </cell>
        </row>
        <row r="29">
          <cell r="A29">
            <v>38626</v>
          </cell>
          <cell r="B29">
            <v>4500</v>
          </cell>
          <cell r="C29">
            <v>4794.6538556294654</v>
          </cell>
          <cell r="D29">
            <v>2000</v>
          </cell>
        </row>
        <row r="30">
          <cell r="A30">
            <v>38657</v>
          </cell>
          <cell r="B30">
            <v>4500</v>
          </cell>
          <cell r="C30">
            <v>6480</v>
          </cell>
          <cell r="D30">
            <v>2000</v>
          </cell>
        </row>
        <row r="31">
          <cell r="A31">
            <v>38687</v>
          </cell>
          <cell r="B31">
            <v>4500</v>
          </cell>
          <cell r="C31">
            <v>5550</v>
          </cell>
          <cell r="D31">
            <v>2000</v>
          </cell>
        </row>
        <row r="32">
          <cell r="A32">
            <v>38718</v>
          </cell>
          <cell r="B32">
            <v>4500</v>
          </cell>
          <cell r="C32">
            <v>5320</v>
          </cell>
          <cell r="D32">
            <v>2000</v>
          </cell>
        </row>
        <row r="33">
          <cell r="A33">
            <v>38749</v>
          </cell>
          <cell r="B33">
            <v>4500</v>
          </cell>
          <cell r="C33">
            <v>5740</v>
          </cell>
          <cell r="D33">
            <v>2000</v>
          </cell>
        </row>
        <row r="34">
          <cell r="A34">
            <v>38777</v>
          </cell>
          <cell r="B34">
            <v>4500</v>
          </cell>
          <cell r="C34">
            <v>5747.96</v>
          </cell>
          <cell r="D34">
            <v>2000</v>
          </cell>
        </row>
        <row r="35">
          <cell r="A35">
            <v>38808</v>
          </cell>
          <cell r="B35">
            <v>4500</v>
          </cell>
          <cell r="C35">
            <v>5507.06</v>
          </cell>
          <cell r="D35">
            <v>2000</v>
          </cell>
        </row>
        <row r="36">
          <cell r="A36">
            <v>38838</v>
          </cell>
          <cell r="B36">
            <v>4500</v>
          </cell>
          <cell r="C36">
            <v>5664.54</v>
          </cell>
          <cell r="D36">
            <v>2000</v>
          </cell>
        </row>
        <row r="37">
          <cell r="A37">
            <v>38869</v>
          </cell>
          <cell r="B37">
            <v>4500</v>
          </cell>
          <cell r="C37">
            <v>6181.69</v>
          </cell>
          <cell r="D37">
            <v>2000</v>
          </cell>
        </row>
        <row r="38">
          <cell r="A38">
            <v>38899</v>
          </cell>
          <cell r="B38">
            <v>4500</v>
          </cell>
          <cell r="C38">
            <v>6372.62</v>
          </cell>
          <cell r="D38">
            <v>2000</v>
          </cell>
        </row>
        <row r="39">
          <cell r="A39">
            <v>38930</v>
          </cell>
          <cell r="B39">
            <v>4500</v>
          </cell>
          <cell r="C39">
            <v>6372.3</v>
          </cell>
          <cell r="D39">
            <v>2000</v>
          </cell>
        </row>
        <row r="40">
          <cell r="A40">
            <v>38961</v>
          </cell>
          <cell r="B40">
            <v>4500</v>
          </cell>
          <cell r="C40">
            <v>6486.7</v>
          </cell>
          <cell r="D40">
            <v>2000</v>
          </cell>
        </row>
        <row r="41">
          <cell r="A41">
            <v>38991</v>
          </cell>
          <cell r="B41">
            <v>4500</v>
          </cell>
          <cell r="C41">
            <v>6039</v>
          </cell>
          <cell r="D41">
            <v>2000</v>
          </cell>
        </row>
        <row r="42">
          <cell r="A42">
            <v>39022</v>
          </cell>
          <cell r="B42">
            <v>4500</v>
          </cell>
          <cell r="C42">
            <v>5551.7</v>
          </cell>
          <cell r="D42">
            <v>2000</v>
          </cell>
        </row>
        <row r="43">
          <cell r="A43">
            <v>39052</v>
          </cell>
          <cell r="B43">
            <v>4500</v>
          </cell>
          <cell r="C43">
            <v>5282.2</v>
          </cell>
          <cell r="D43">
            <v>2000</v>
          </cell>
        </row>
        <row r="44">
          <cell r="A44">
            <v>39083</v>
          </cell>
          <cell r="B44">
            <v>4500</v>
          </cell>
          <cell r="C44">
            <v>5540.7</v>
          </cell>
          <cell r="D44">
            <v>2000</v>
          </cell>
        </row>
        <row r="45">
          <cell r="A45">
            <v>39114</v>
          </cell>
          <cell r="B45">
            <v>4500</v>
          </cell>
          <cell r="C45">
            <v>4813</v>
          </cell>
          <cell r="D45">
            <v>2000</v>
          </cell>
        </row>
        <row r="46">
          <cell r="A46">
            <v>39142</v>
          </cell>
          <cell r="B46">
            <v>4500</v>
          </cell>
          <cell r="C46">
            <v>5152.3999999999996</v>
          </cell>
          <cell r="D46">
            <v>2000</v>
          </cell>
        </row>
        <row r="47">
          <cell r="A47">
            <v>39173</v>
          </cell>
          <cell r="B47">
            <v>4500</v>
          </cell>
          <cell r="C47">
            <v>5370.2</v>
          </cell>
          <cell r="D47">
            <v>2000</v>
          </cell>
        </row>
        <row r="48">
          <cell r="A48">
            <v>39203</v>
          </cell>
          <cell r="B48">
            <v>4500</v>
          </cell>
          <cell r="C48">
            <v>5672.7</v>
          </cell>
          <cell r="D48">
            <v>2000</v>
          </cell>
        </row>
        <row r="49">
          <cell r="A49">
            <v>39234</v>
          </cell>
          <cell r="B49">
            <v>4500</v>
          </cell>
          <cell r="C49">
            <v>5834.4</v>
          </cell>
          <cell r="D49">
            <v>2000</v>
          </cell>
        </row>
        <row r="50">
          <cell r="A50">
            <v>39264</v>
          </cell>
          <cell r="B50">
            <v>4500</v>
          </cell>
          <cell r="C50">
            <v>5926.49</v>
          </cell>
          <cell r="D50">
            <v>2000</v>
          </cell>
        </row>
        <row r="51">
          <cell r="A51">
            <v>39295</v>
          </cell>
          <cell r="B51">
            <v>4500</v>
          </cell>
          <cell r="C51">
            <v>6256.8</v>
          </cell>
          <cell r="D51">
            <v>2000</v>
          </cell>
        </row>
        <row r="52">
          <cell r="A52">
            <v>39326</v>
          </cell>
          <cell r="B52">
            <v>4500</v>
          </cell>
          <cell r="C52">
            <v>6312.9</v>
          </cell>
          <cell r="D52">
            <v>2000</v>
          </cell>
        </row>
        <row r="53">
          <cell r="A53">
            <v>39356</v>
          </cell>
          <cell r="B53">
            <v>4500</v>
          </cell>
          <cell r="C53">
            <v>6635</v>
          </cell>
          <cell r="D53">
            <v>2000</v>
          </cell>
        </row>
        <row r="54">
          <cell r="A54">
            <v>39387</v>
          </cell>
          <cell r="B54">
            <v>4500</v>
          </cell>
          <cell r="C54">
            <v>6860.7</v>
          </cell>
          <cell r="D54">
            <v>2000</v>
          </cell>
        </row>
        <row r="55">
          <cell r="A55">
            <v>39417</v>
          </cell>
          <cell r="B55">
            <v>4500</v>
          </cell>
          <cell r="C55">
            <v>8220.2999999999993</v>
          </cell>
          <cell r="D55">
            <v>2000</v>
          </cell>
        </row>
        <row r="56">
          <cell r="A56">
            <v>39448</v>
          </cell>
          <cell r="B56">
            <v>4500</v>
          </cell>
          <cell r="C56">
            <v>8336.9</v>
          </cell>
          <cell r="D56">
            <v>2000</v>
          </cell>
        </row>
        <row r="57">
          <cell r="A57">
            <v>39479</v>
          </cell>
          <cell r="B57">
            <v>4500</v>
          </cell>
          <cell r="C57">
            <v>7715.17</v>
          </cell>
          <cell r="D57">
            <v>2000</v>
          </cell>
        </row>
        <row r="58">
          <cell r="A58">
            <v>39508</v>
          </cell>
          <cell r="B58">
            <v>4500</v>
          </cell>
          <cell r="C58">
            <v>8163.75</v>
          </cell>
          <cell r="D58">
            <v>2000</v>
          </cell>
        </row>
        <row r="59">
          <cell r="A59">
            <v>39539</v>
          </cell>
          <cell r="B59">
            <v>4500</v>
          </cell>
          <cell r="D59">
            <v>2000</v>
          </cell>
        </row>
        <row r="60">
          <cell r="A60">
            <v>39569</v>
          </cell>
          <cell r="B60">
            <v>4500</v>
          </cell>
          <cell r="D60">
            <v>2000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Harga BBM Indonesia"/>
      <sheetName val="HON-KT"/>
      <sheetName val="Resume"/>
      <sheetName val="SERI_A"/>
      <sheetName val="Uraian"/>
      <sheetName val="rkap2008"/>
      <sheetName val="List"/>
      <sheetName val="Kamus"/>
      <sheetName val="UshDeb00"/>
      <sheetName val="W-NAD"/>
      <sheetName val="E7"/>
      <sheetName val="|PRIVATE|Datasheets"/>
      <sheetName val="|PRIVATE|Template"/>
      <sheetName val="_Documents and Settings_bram_My"/>
      <sheetName val="Harga BBM Indonesia.xls"/>
      <sheetName val="DATA"/>
      <sheetName val="Catalog"/>
      <sheetName val="DAF- PEG"/>
      <sheetName val="DBF"/>
      <sheetName val="Calc Inst"/>
      <sheetName val="ACUAN"/>
      <sheetName val="L_23"/>
      <sheetName val="CashFlow"/>
      <sheetName val="_Harga BBM Indonesia.xls__Docum"/>
      <sheetName val="dumtk"/>
      <sheetName val="Parameter"/>
      <sheetName val="HARKIT"/>
      <sheetName val="LK2004"/>
      <sheetName val="Bipeg-U(12D2)"/>
      <sheetName val="koreksi"/>
      <sheetName val="tarif_m"/>
      <sheetName val="p2tl"/>
      <sheetName val="lap_m"/>
      <sheetName val="lap_p2tl"/>
      <sheetName val="ganda1"/>
      <sheetName val="ganda2"/>
      <sheetName val="ganda3"/>
      <sheetName val="ganda4"/>
      <sheetName val="ganda5"/>
      <sheetName val="ganda6"/>
      <sheetName val="ganda7"/>
      <sheetName val="ganda8"/>
      <sheetName val="ganda9"/>
      <sheetName val="dapeg lama"/>
      <sheetName val="TARIF"/>
      <sheetName val="RAB"/>
      <sheetName val="Alat"/>
      <sheetName val="Bahan"/>
      <sheetName val="Upah"/>
      <sheetName val="tabel1"/>
      <sheetName val="Submission Form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_Harga BBM Indonesia.xls__Harga"/>
      <sheetName val="Asumsi"/>
      <sheetName val="NRCPTK01"/>
      <sheetName val="KMS-DIS5"/>
      <sheetName val="Customer"/>
      <sheetName val="MS"/>
      <sheetName val="LK-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LabaRugi Lainnya 2005(20)"/>
      <sheetName val="LabaRugi Unsur2004(21A)"/>
      <sheetName val="L20Keu"/>
      <sheetName val="L_23"/>
      <sheetName val="Uraian"/>
      <sheetName val="rkap2008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  <sheetName val="tarif_baru"/>
      <sheetName val="RINCIAN HARGA MATERIAL"/>
      <sheetName val="sept"/>
      <sheetName val="SK62"/>
      <sheetName val="O &amp; M"/>
      <sheetName val="C"/>
      <sheetName val="M"/>
      <sheetName val="DATA PEG APRIL 2013"/>
      <sheetName val="KH-Q1,Q2,01"/>
      <sheetName val="DAF- PEG"/>
      <sheetName val="DIL (2)"/>
      <sheetName val="Isian Biodata"/>
      <sheetName val="x"/>
      <sheetName val="Sch-5"/>
      <sheetName val="Listrik Mati 05"/>
      <sheetName val="Wil-2"/>
      <sheetName val="Basic"/>
      <sheetName val="Yearly_acc"/>
      <sheetName val="Sensitivitas"/>
      <sheetName val="COVER A1_A3"/>
      <sheetName val="Du_lieu"/>
      <sheetName val="Analisa"/>
      <sheetName val="seri1"/>
      <sheetName val="MENU1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I (IS1)"/>
      <sheetName val="AI (IS2)(1)"/>
      <sheetName val="Cover"/>
      <sheetName val="Daftar Isi"/>
      <sheetName val="AI (IS2) (2)"/>
      <sheetName val="REK TRW (IS3)"/>
      <sheetName val="REK TRW (IS4)"/>
      <sheetName val="Harga BBM Indonesia"/>
      <sheetName val="Bipeg-U(12D2)"/>
      <sheetName val="Resume"/>
      <sheetName val="Calc Inst"/>
      <sheetName val="UshDeb00"/>
      <sheetName val="Data"/>
      <sheetName val="MENU1"/>
      <sheetName val="FORM-B"/>
      <sheetName val="Sheet5"/>
    </sheetNames>
    <sheetDataSet>
      <sheetData sheetId="0" refreshError="1"/>
      <sheetData sheetId="1" refreshError="1"/>
      <sheetData sheetId="2" refreshError="1"/>
      <sheetData sheetId="3"/>
      <sheetData sheetId="4"/>
      <sheetData sheetId="5"/>
      <sheetData sheetId="6" refreshError="1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bantu"/>
      <sheetName val="Monitoring_Harian"/>
      <sheetName val="bantu_rec"/>
      <sheetName val="KINERJA_PMT"/>
      <sheetName val="Customer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  <sheetName val="DAF- PEG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LK2004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PMT"/>
      <sheetName val="Customer"/>
      <sheetName val="bantu"/>
      <sheetName val="Monitoring_Harian"/>
      <sheetName val="bantu_rec"/>
      <sheetName val="KINERJA_PMT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FORM-B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  <sheetName val="Harga BBM Indonesia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  <sheetData sheetId="31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INPBA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LK2004"/>
      <sheetName val="W-NAD"/>
      <sheetName val="Sheet3"/>
      <sheetName val="TRANS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Harga BBM Indonesia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>
            <v>0</v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>
            <v>0</v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>
            <v>0</v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eVIASI"/>
      <sheetName val="KoMposisi"/>
      <sheetName val="DENPASAR"/>
      <sheetName val="JAN07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  <sheetName val="M_BEBAN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>
            <v>0</v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>
            <v>0</v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>
            <v>0</v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>
            <v>0</v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>
            <v>0</v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>
            <v>0</v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>
            <v>0</v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>
            <v>0</v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O &amp; M"/>
      <sheetName val="DENPASAR"/>
      <sheetName val="DeVIASI"/>
      <sheetName val="KoMposisi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Chart1"/>
      <sheetName val="DeVIASI"/>
      <sheetName val="KoMposisi"/>
      <sheetName val="Alat Kerja Us Unit"/>
      <sheetName val="Alat Kerja Komntar"/>
      <sheetName val="RAB"/>
      <sheetName val="Sheet3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graf2"/>
      <sheetName val="JAN07"/>
      <sheetName val="W-NAD"/>
      <sheetName val="JAN09"/>
      <sheetName val="Resume"/>
      <sheetName val="Input GENERATION-DATA"/>
      <sheetName val="O &amp; M"/>
      <sheetName val="LK2004"/>
      <sheetName val="Data"/>
      <sheetName val="Personil &amp; sarana"/>
      <sheetName val="aruskas"/>
      <sheetName val="Hal-1"/>
      <sheetName val="PMT"/>
      <sheetName val="MENU"/>
      <sheetName val="PARAMETER"/>
      <sheetName val="PkRp"/>
      <sheetName val="Daftar Kegiatan"/>
      <sheetName val="Skor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Income Statement"/>
      <sheetName val="Shareholders' Equity"/>
      <sheetName val="RKP"/>
      <sheetName val="Jasa"/>
      <sheetName val="Mat"/>
      <sheetName val="tarif_baru"/>
      <sheetName val="Rekap PMG."/>
      <sheetName val="UshDeb00"/>
    </sheetNames>
    <sheetDataSet>
      <sheetData sheetId="0" refreshError="1">
        <row r="1">
          <cell r="A1" t="str">
            <v>REKAP GANGGUAN PMT 20 KV</v>
          </cell>
        </row>
        <row r="2">
          <cell r="A2" t="str">
            <v>BULAN :   DESEMBER 2008</v>
          </cell>
        </row>
        <row r="4">
          <cell r="A4" t="str">
            <v>FEEDER</v>
          </cell>
          <cell r="E4" t="str">
            <v>LAMA
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6">
          <cell r="A6" t="str">
            <v>SYG.6</v>
          </cell>
          <cell r="E6">
            <v>44</v>
          </cell>
          <cell r="G6">
            <v>6925.2287999999999</v>
          </cell>
          <cell r="H6">
            <v>7</v>
          </cell>
          <cell r="I6">
            <v>9</v>
          </cell>
        </row>
        <row r="7">
          <cell r="A7" t="str">
            <v>TBL.5</v>
          </cell>
          <cell r="E7">
            <v>28</v>
          </cell>
          <cell r="G7">
            <v>5070.2568000000001</v>
          </cell>
          <cell r="H7">
            <v>4</v>
          </cell>
          <cell r="I7">
            <v>9</v>
          </cell>
        </row>
        <row r="8">
          <cell r="A8" t="str">
            <v>KLS.2</v>
          </cell>
          <cell r="E8">
            <v>29</v>
          </cell>
          <cell r="G8">
            <v>1568.9971499999999</v>
          </cell>
          <cell r="H8">
            <v>4</v>
          </cell>
          <cell r="I8">
            <v>9</v>
          </cell>
        </row>
        <row r="9">
          <cell r="A9" t="str">
            <v>KLS.5</v>
          </cell>
          <cell r="E9">
            <v>22</v>
          </cell>
          <cell r="G9">
            <v>1428.3284399999998</v>
          </cell>
          <cell r="H9">
            <v>2</v>
          </cell>
          <cell r="I9">
            <v>9</v>
          </cell>
        </row>
        <row r="10">
          <cell r="A10" t="str">
            <v>SRL.1</v>
          </cell>
          <cell r="E10">
            <v>7</v>
          </cell>
          <cell r="G10">
            <v>450.86124999999998</v>
          </cell>
          <cell r="H10">
            <v>4</v>
          </cell>
          <cell r="I10">
            <v>9</v>
          </cell>
        </row>
        <row r="11">
          <cell r="A11" t="str">
            <v>KPK.11</v>
          </cell>
          <cell r="E11">
            <v>23</v>
          </cell>
          <cell r="G11">
            <v>2879.8440300000002</v>
          </cell>
          <cell r="H11">
            <v>8</v>
          </cell>
          <cell r="I11">
            <v>9</v>
          </cell>
        </row>
        <row r="12">
          <cell r="A12" t="str">
            <v>BSB.3</v>
          </cell>
          <cell r="E12">
            <v>49</v>
          </cell>
          <cell r="G12">
            <v>5201.1353799999988</v>
          </cell>
          <cell r="H12">
            <v>2</v>
          </cell>
          <cell r="I12">
            <v>9</v>
          </cell>
        </row>
        <row r="13">
          <cell r="A13" t="str">
            <v>WLI.5</v>
          </cell>
          <cell r="E13">
            <v>44</v>
          </cell>
          <cell r="G13">
            <v>1337.6409199999998</v>
          </cell>
          <cell r="H13">
            <v>2</v>
          </cell>
          <cell r="I13">
            <v>9</v>
          </cell>
        </row>
        <row r="14">
          <cell r="A14" t="str">
            <v>PDL.7</v>
          </cell>
          <cell r="E14">
            <v>42</v>
          </cell>
          <cell r="G14">
            <v>0</v>
          </cell>
          <cell r="H14">
            <v>4</v>
          </cell>
          <cell r="I14">
            <v>9</v>
          </cell>
        </row>
        <row r="15">
          <cell r="A15" t="str">
            <v>WLI.5</v>
          </cell>
          <cell r="E15">
            <v>18</v>
          </cell>
          <cell r="G15">
            <v>482.29271999999992</v>
          </cell>
          <cell r="H15">
            <v>2</v>
          </cell>
          <cell r="I15">
            <v>9</v>
          </cell>
        </row>
        <row r="16">
          <cell r="A16" t="str">
            <v>KDO.2</v>
          </cell>
          <cell r="E16">
            <v>10</v>
          </cell>
          <cell r="G16">
            <v>66.985100000000003</v>
          </cell>
          <cell r="H16">
            <v>2</v>
          </cell>
          <cell r="I16">
            <v>9</v>
          </cell>
        </row>
        <row r="17">
          <cell r="A17" t="str">
            <v>KPK.1</v>
          </cell>
          <cell r="E17">
            <v>15</v>
          </cell>
          <cell r="G17">
            <v>1468.5194999999999</v>
          </cell>
          <cell r="H17">
            <v>7</v>
          </cell>
        </row>
        <row r="18">
          <cell r="A18" t="str">
            <v>SRL.4</v>
          </cell>
          <cell r="E18">
            <v>39</v>
          </cell>
          <cell r="G18">
            <v>6450.6651299999985</v>
          </cell>
          <cell r="H18">
            <v>5</v>
          </cell>
          <cell r="I18">
            <v>9</v>
          </cell>
        </row>
        <row r="19">
          <cell r="A19" t="str">
            <v>KPK.1</v>
          </cell>
          <cell r="E19">
            <v>9</v>
          </cell>
          <cell r="G19">
            <v>1066.6088999999997</v>
          </cell>
          <cell r="H19">
            <v>7</v>
          </cell>
        </row>
        <row r="20">
          <cell r="A20" t="str">
            <v>KLS.7</v>
          </cell>
          <cell r="E20">
            <v>46</v>
          </cell>
          <cell r="G20">
            <v>3721.2799399999999</v>
          </cell>
          <cell r="H20">
            <v>2</v>
          </cell>
          <cell r="I20">
            <v>9</v>
          </cell>
        </row>
        <row r="21">
          <cell r="A21" t="str">
            <v>PDL.7</v>
          </cell>
          <cell r="E21">
            <v>20</v>
          </cell>
          <cell r="G21">
            <v>20.610800000000001</v>
          </cell>
          <cell r="H21">
            <v>2</v>
          </cell>
          <cell r="I21">
            <v>9</v>
          </cell>
        </row>
        <row r="22">
          <cell r="A22" t="str">
            <v>TBL.6</v>
          </cell>
          <cell r="E22">
            <v>13</v>
          </cell>
          <cell r="G22">
            <v>1165.5407399999999</v>
          </cell>
          <cell r="H22">
            <v>7</v>
          </cell>
          <cell r="I22">
            <v>9</v>
          </cell>
        </row>
        <row r="23">
          <cell r="A23" t="str">
            <v>TBL.6</v>
          </cell>
          <cell r="E23">
            <v>105</v>
          </cell>
          <cell r="G23">
            <v>0</v>
          </cell>
          <cell r="H23">
            <v>7</v>
          </cell>
          <cell r="I23">
            <v>9</v>
          </cell>
        </row>
        <row r="24">
          <cell r="A24" t="str">
            <v>TBL.7</v>
          </cell>
          <cell r="E24">
            <v>86</v>
          </cell>
          <cell r="G24">
            <v>8419.5118000000002</v>
          </cell>
          <cell r="H24">
            <v>8</v>
          </cell>
          <cell r="I24">
            <v>9</v>
          </cell>
        </row>
        <row r="25">
          <cell r="A25" t="str">
            <v>PWI.7</v>
          </cell>
          <cell r="E25">
            <v>23</v>
          </cell>
          <cell r="G25">
            <v>4503.4597999999996</v>
          </cell>
          <cell r="H25">
            <v>7</v>
          </cell>
        </row>
        <row r="26">
          <cell r="A26" t="str">
            <v>BSB.3</v>
          </cell>
          <cell r="E26">
            <v>31</v>
          </cell>
          <cell r="G26">
            <v>2555.7392</v>
          </cell>
          <cell r="H26">
            <v>3</v>
          </cell>
        </row>
        <row r="27">
          <cell r="A27" t="str">
            <v>PWI.10</v>
          </cell>
          <cell r="E27">
            <v>101</v>
          </cell>
          <cell r="G27">
            <v>11969.722100000001</v>
          </cell>
          <cell r="H27">
            <v>4</v>
          </cell>
          <cell r="I27">
            <v>9</v>
          </cell>
        </row>
        <row r="28">
          <cell r="A28" t="str">
            <v>KLS.2</v>
          </cell>
          <cell r="E28">
            <v>52</v>
          </cell>
          <cell r="G28">
            <v>7020.0384800000002</v>
          </cell>
          <cell r="H28">
            <v>4</v>
          </cell>
          <cell r="I28">
            <v>9</v>
          </cell>
        </row>
        <row r="29">
          <cell r="A29" t="str">
            <v>BSB.3</v>
          </cell>
          <cell r="E29">
            <v>41</v>
          </cell>
          <cell r="G29">
            <v>1014.0513599999999</v>
          </cell>
          <cell r="H29">
            <v>3</v>
          </cell>
          <cell r="I29">
            <v>9</v>
          </cell>
        </row>
        <row r="30">
          <cell r="A30" t="str">
            <v>SYG.3</v>
          </cell>
          <cell r="E30">
            <v>29</v>
          </cell>
          <cell r="G30">
            <v>4527.67749</v>
          </cell>
          <cell r="H30">
            <v>8</v>
          </cell>
          <cell r="I30">
            <v>9</v>
          </cell>
        </row>
        <row r="31">
          <cell r="A31" t="str">
            <v>TBL.6</v>
          </cell>
          <cell r="E31">
            <v>38</v>
          </cell>
          <cell r="G31">
            <v>3641.928359999999</v>
          </cell>
          <cell r="H31">
            <v>8</v>
          </cell>
          <cell r="I31">
            <v>9</v>
          </cell>
        </row>
        <row r="32">
          <cell r="A32" t="str">
            <v>KLS.1</v>
          </cell>
          <cell r="E32">
            <v>28</v>
          </cell>
          <cell r="G32">
            <v>2640.2434800000001</v>
          </cell>
          <cell r="H32">
            <v>2</v>
          </cell>
          <cell r="I32">
            <v>9</v>
          </cell>
        </row>
        <row r="33">
          <cell r="A33" t="str">
            <v>BSB.3</v>
          </cell>
          <cell r="E33">
            <v>68</v>
          </cell>
          <cell r="G33">
            <v>3538.8743599999998</v>
          </cell>
          <cell r="H33">
            <v>2</v>
          </cell>
          <cell r="I33">
            <v>9</v>
          </cell>
        </row>
        <row r="34">
          <cell r="A34" t="str">
            <v>KLU.6</v>
          </cell>
          <cell r="E34">
            <v>110</v>
          </cell>
          <cell r="G34">
            <v>793.51580000000001</v>
          </cell>
          <cell r="H34">
            <v>4</v>
          </cell>
          <cell r="I34">
            <v>9</v>
          </cell>
        </row>
        <row r="35">
          <cell r="A35" t="str">
            <v>SPL.3</v>
          </cell>
          <cell r="E35">
            <v>31</v>
          </cell>
          <cell r="G35">
            <v>3018.96693</v>
          </cell>
          <cell r="H35">
            <v>2</v>
          </cell>
          <cell r="I35">
            <v>9</v>
          </cell>
        </row>
        <row r="36">
          <cell r="A36" t="str">
            <v>PDL.9</v>
          </cell>
          <cell r="E36">
            <v>8</v>
          </cell>
          <cell r="G36">
            <v>1607.6424</v>
          </cell>
          <cell r="H36">
            <v>7</v>
          </cell>
          <cell r="I36">
            <v>9</v>
          </cell>
        </row>
        <row r="37">
          <cell r="A37" t="str">
            <v>WLI.7</v>
          </cell>
          <cell r="E37">
            <v>22</v>
          </cell>
          <cell r="G37">
            <v>816.18767999999989</v>
          </cell>
          <cell r="H37">
            <v>4</v>
          </cell>
          <cell r="I37">
            <v>9</v>
          </cell>
        </row>
        <row r="38">
          <cell r="A38" t="str">
            <v>PDL.9</v>
          </cell>
          <cell r="E38">
            <v>59</v>
          </cell>
          <cell r="G38">
            <v>5137.757169999999</v>
          </cell>
          <cell r="H38">
            <v>3</v>
          </cell>
          <cell r="I38">
            <v>9</v>
          </cell>
        </row>
        <row r="39">
          <cell r="A39" t="str">
            <v>KLU.3</v>
          </cell>
          <cell r="E39">
            <v>10</v>
          </cell>
          <cell r="G39">
            <v>1102.6778000000002</v>
          </cell>
          <cell r="H39">
            <v>3</v>
          </cell>
          <cell r="I39">
            <v>9</v>
          </cell>
        </row>
        <row r="40">
          <cell r="A40" t="str">
            <v>SYG.9</v>
          </cell>
          <cell r="E40">
            <v>86</v>
          </cell>
          <cell r="G40">
            <v>2703.1064200000001</v>
          </cell>
          <cell r="H40">
            <v>8</v>
          </cell>
          <cell r="I40">
            <v>9</v>
          </cell>
        </row>
        <row r="41">
          <cell r="A41" t="str">
            <v>SYG.7</v>
          </cell>
          <cell r="E41">
            <v>89</v>
          </cell>
          <cell r="G41">
            <v>2659.8237400000003</v>
          </cell>
          <cell r="H41">
            <v>2</v>
          </cell>
          <cell r="I41">
            <v>9</v>
          </cell>
        </row>
        <row r="42">
          <cell r="A42" t="str">
            <v>WLI.5</v>
          </cell>
          <cell r="E42">
            <v>21</v>
          </cell>
          <cell r="G42">
            <v>844.01225999999997</v>
          </cell>
          <cell r="H42">
            <v>1</v>
          </cell>
        </row>
        <row r="43">
          <cell r="A43" t="str">
            <v>RDT.1</v>
          </cell>
          <cell r="E43">
            <v>54</v>
          </cell>
          <cell r="G43">
            <v>1057.33404</v>
          </cell>
          <cell r="H43">
            <v>2</v>
          </cell>
          <cell r="I43">
            <v>9</v>
          </cell>
        </row>
        <row r="44">
          <cell r="A44" t="str">
            <v>SYG.5</v>
          </cell>
          <cell r="E44">
            <v>11</v>
          </cell>
          <cell r="G44">
            <v>2034.8012299999998</v>
          </cell>
          <cell r="H44">
            <v>8</v>
          </cell>
        </row>
        <row r="45">
          <cell r="A45" t="str">
            <v>TBL.7</v>
          </cell>
          <cell r="E45">
            <v>81</v>
          </cell>
          <cell r="G45">
            <v>10183.79628</v>
          </cell>
          <cell r="H45">
            <v>8</v>
          </cell>
          <cell r="I45">
            <v>9</v>
          </cell>
        </row>
        <row r="46">
          <cell r="A46" t="str">
            <v>KLS.2</v>
          </cell>
          <cell r="E46">
            <v>36</v>
          </cell>
          <cell r="G46">
            <v>2411.4635999999996</v>
          </cell>
          <cell r="H46">
            <v>2</v>
          </cell>
          <cell r="I46">
            <v>9</v>
          </cell>
        </row>
        <row r="47">
          <cell r="A47" t="str">
            <v>KPK.11</v>
          </cell>
          <cell r="E47">
            <v>68</v>
          </cell>
          <cell r="G47">
            <v>7217.9021599999996</v>
          </cell>
          <cell r="H47">
            <v>8</v>
          </cell>
          <cell r="I47">
            <v>9</v>
          </cell>
        </row>
        <row r="48">
          <cell r="A48" t="str">
            <v>RDT.5</v>
          </cell>
          <cell r="E48">
            <v>97</v>
          </cell>
          <cell r="G48">
            <v>11995.485600000002</v>
          </cell>
          <cell r="H48">
            <v>8</v>
          </cell>
          <cell r="I48">
            <v>9</v>
          </cell>
        </row>
        <row r="49">
          <cell r="A49" t="str">
            <v>SRL.2</v>
          </cell>
          <cell r="E49">
            <v>24</v>
          </cell>
          <cell r="G49">
            <v>2040.4691999999998</v>
          </cell>
          <cell r="H49">
            <v>2</v>
          </cell>
          <cell r="I49">
            <v>9</v>
          </cell>
        </row>
        <row r="50">
          <cell r="A50" t="str">
            <v>KPK.6</v>
          </cell>
          <cell r="E50">
            <v>46</v>
          </cell>
          <cell r="G50">
            <v>1493.2524599999999</v>
          </cell>
          <cell r="H50">
            <v>2</v>
          </cell>
          <cell r="I50">
            <v>9</v>
          </cell>
        </row>
        <row r="51">
          <cell r="A51" t="str">
            <v>KLS.6</v>
          </cell>
          <cell r="E51">
            <v>42</v>
          </cell>
          <cell r="G51">
            <v>4458.1160399999999</v>
          </cell>
          <cell r="H51">
            <v>4</v>
          </cell>
          <cell r="I51">
            <v>9</v>
          </cell>
        </row>
        <row r="52">
          <cell r="A52" t="str">
            <v>KPK.11</v>
          </cell>
          <cell r="E52">
            <v>25</v>
          </cell>
          <cell r="G52">
            <v>2434.6507500000002</v>
          </cell>
          <cell r="H52">
            <v>8</v>
          </cell>
          <cell r="I52">
            <v>9</v>
          </cell>
        </row>
        <row r="53">
          <cell r="A53" t="str">
            <v>TBL.3</v>
          </cell>
          <cell r="E53">
            <v>28</v>
          </cell>
          <cell r="G53">
            <v>1255.1977199999999</v>
          </cell>
          <cell r="H53">
            <v>8</v>
          </cell>
          <cell r="I53">
            <v>9</v>
          </cell>
        </row>
        <row r="54">
          <cell r="A54" t="str">
            <v>SPL.5</v>
          </cell>
          <cell r="E54">
            <v>55</v>
          </cell>
          <cell r="G54">
            <v>4307.6572000000006</v>
          </cell>
          <cell r="H54">
            <v>4</v>
          </cell>
          <cell r="I54">
            <v>9</v>
          </cell>
        </row>
        <row r="55">
          <cell r="A55" t="str">
            <v>RDT.2</v>
          </cell>
          <cell r="E55">
            <v>24</v>
          </cell>
          <cell r="G55">
            <v>1830.2390399999999</v>
          </cell>
          <cell r="H55">
            <v>7</v>
          </cell>
          <cell r="I55">
            <v>9</v>
          </cell>
        </row>
        <row r="56">
          <cell r="A56" t="str">
            <v>RDT.2</v>
          </cell>
          <cell r="E56">
            <v>89</v>
          </cell>
          <cell r="G56">
            <v>4540.0439700000006</v>
          </cell>
          <cell r="H56">
            <v>2</v>
          </cell>
          <cell r="I56">
            <v>9</v>
          </cell>
        </row>
        <row r="57">
          <cell r="A57" t="str">
            <v>WLI.5</v>
          </cell>
          <cell r="E57">
            <v>17</v>
          </cell>
          <cell r="G57">
            <v>937.27612999999997</v>
          </cell>
          <cell r="H57">
            <v>4</v>
          </cell>
          <cell r="I57">
            <v>9</v>
          </cell>
        </row>
        <row r="58">
          <cell r="A58" t="str">
            <v>TBL.4</v>
          </cell>
          <cell r="E58">
            <v>53</v>
          </cell>
          <cell r="G58">
            <v>4014.46857</v>
          </cell>
          <cell r="H58">
            <v>7</v>
          </cell>
          <cell r="I58">
            <v>9</v>
          </cell>
        </row>
        <row r="59">
          <cell r="A59" t="str">
            <v>PWI.5</v>
          </cell>
          <cell r="E59">
            <v>14</v>
          </cell>
          <cell r="G59">
            <v>526.60594000000003</v>
          </cell>
          <cell r="H59">
            <v>5</v>
          </cell>
        </row>
        <row r="60">
          <cell r="A60" t="str">
            <v>KPK.11</v>
          </cell>
          <cell r="E60">
            <v>123</v>
          </cell>
          <cell r="G60">
            <v>10457.404649999999</v>
          </cell>
          <cell r="H60">
            <v>8</v>
          </cell>
          <cell r="I60">
            <v>9</v>
          </cell>
        </row>
        <row r="61">
          <cell r="A61" t="str">
            <v>RDT.4</v>
          </cell>
          <cell r="E61">
            <v>116</v>
          </cell>
          <cell r="G61">
            <v>4542.62032</v>
          </cell>
          <cell r="H61">
            <v>5</v>
          </cell>
          <cell r="I61">
            <v>9</v>
          </cell>
        </row>
        <row r="62">
          <cell r="A62" t="str">
            <v>PDL.9</v>
          </cell>
          <cell r="E62">
            <v>30</v>
          </cell>
          <cell r="G62">
            <v>3632.6534999999994</v>
          </cell>
          <cell r="H62">
            <v>3</v>
          </cell>
          <cell r="I62">
            <v>9</v>
          </cell>
        </row>
        <row r="63">
          <cell r="A63" t="str">
            <v>RDT.3</v>
          </cell>
          <cell r="E63">
            <v>45</v>
          </cell>
          <cell r="G63">
            <v>1460.79045</v>
          </cell>
          <cell r="H63">
            <v>6</v>
          </cell>
          <cell r="I63">
            <v>9</v>
          </cell>
        </row>
        <row r="64">
          <cell r="A64" t="str">
            <v>KPK.11</v>
          </cell>
          <cell r="E64">
            <v>30</v>
          </cell>
          <cell r="G64">
            <v>3107.0780999999997</v>
          </cell>
          <cell r="H64">
            <v>8</v>
          </cell>
          <cell r="I64">
            <v>9</v>
          </cell>
        </row>
        <row r="65">
          <cell r="A65" t="str">
            <v>KLS.5</v>
          </cell>
          <cell r="E65">
            <v>44</v>
          </cell>
          <cell r="G65">
            <v>2856.6568799999995</v>
          </cell>
          <cell r="H65">
            <v>2</v>
          </cell>
          <cell r="I65">
            <v>9</v>
          </cell>
        </row>
        <row r="66">
          <cell r="A66" t="str">
            <v>KDO.2</v>
          </cell>
          <cell r="E66">
            <v>89</v>
          </cell>
          <cell r="G66">
            <v>91.718060000000008</v>
          </cell>
          <cell r="H66">
            <v>8</v>
          </cell>
        </row>
        <row r="67">
          <cell r="A67" t="str">
            <v>PDP.3</v>
          </cell>
          <cell r="E67">
            <v>31</v>
          </cell>
          <cell r="G67">
            <v>750.74839000000009</v>
          </cell>
          <cell r="H67">
            <v>3</v>
          </cell>
          <cell r="I67">
            <v>9</v>
          </cell>
        </row>
        <row r="68">
          <cell r="A68" t="str">
            <v>SRL.2</v>
          </cell>
          <cell r="E68">
            <v>21</v>
          </cell>
          <cell r="G68">
            <v>1471.61112</v>
          </cell>
          <cell r="H68">
            <v>8</v>
          </cell>
          <cell r="I68">
            <v>9</v>
          </cell>
        </row>
        <row r="69">
          <cell r="A69" t="str">
            <v>KLS.6</v>
          </cell>
          <cell r="E69">
            <v>38</v>
          </cell>
          <cell r="G69">
            <v>2897.8784799999994</v>
          </cell>
          <cell r="H69">
            <v>5</v>
          </cell>
          <cell r="I69">
            <v>9</v>
          </cell>
        </row>
        <row r="70">
          <cell r="A70" t="str">
            <v>KLS.2</v>
          </cell>
          <cell r="E70">
            <v>34</v>
          </cell>
          <cell r="G70">
            <v>1611.7645599999998</v>
          </cell>
          <cell r="H70">
            <v>4</v>
          </cell>
          <cell r="I70">
            <v>9</v>
          </cell>
        </row>
        <row r="71">
          <cell r="A71" t="str">
            <v>KLS.6</v>
          </cell>
          <cell r="E71">
            <v>47</v>
          </cell>
          <cell r="G71">
            <v>4577.1434099999997</v>
          </cell>
          <cell r="H71">
            <v>7</v>
          </cell>
          <cell r="I71">
            <v>9</v>
          </cell>
        </row>
        <row r="72">
          <cell r="A72" t="str">
            <v>PWI.10</v>
          </cell>
          <cell r="E72">
            <v>30</v>
          </cell>
          <cell r="G72">
            <v>2195.0501999999997</v>
          </cell>
          <cell r="H72">
            <v>8</v>
          </cell>
        </row>
        <row r="73">
          <cell r="A73" t="str">
            <v>KPK.1</v>
          </cell>
          <cell r="E73">
            <v>13</v>
          </cell>
          <cell r="G73">
            <v>1688.0245199999999</v>
          </cell>
          <cell r="H73">
            <v>4</v>
          </cell>
          <cell r="I73">
            <v>9</v>
          </cell>
        </row>
        <row r="74">
          <cell r="A74" t="str">
            <v>KLS.7</v>
          </cell>
          <cell r="E74">
            <v>46</v>
          </cell>
          <cell r="G74">
            <v>4740.4840000000004</v>
          </cell>
          <cell r="H74">
            <v>3</v>
          </cell>
          <cell r="I74">
            <v>9</v>
          </cell>
        </row>
        <row r="75">
          <cell r="A75" t="str">
            <v>TBL.7</v>
          </cell>
          <cell r="E75">
            <v>76</v>
          </cell>
          <cell r="G75">
            <v>4346.8177199999991</v>
          </cell>
          <cell r="H75">
            <v>8</v>
          </cell>
          <cell r="I75">
            <v>9</v>
          </cell>
        </row>
        <row r="76">
          <cell r="A76" t="str">
            <v>PDL.6</v>
          </cell>
          <cell r="E76">
            <v>14</v>
          </cell>
          <cell r="G76">
            <v>2027.0721799999999</v>
          </cell>
          <cell r="H76">
            <v>4</v>
          </cell>
          <cell r="I76">
            <v>9</v>
          </cell>
        </row>
        <row r="77">
          <cell r="A77" t="str">
            <v>PDP.2</v>
          </cell>
          <cell r="E77">
            <v>23</v>
          </cell>
          <cell r="G77">
            <v>1279.9306799999999</v>
          </cell>
          <cell r="H77">
            <v>6</v>
          </cell>
          <cell r="I77">
            <v>9</v>
          </cell>
        </row>
        <row r="78">
          <cell r="A78" t="str">
            <v>KLS.8</v>
          </cell>
          <cell r="E78">
            <v>56</v>
          </cell>
          <cell r="G78">
            <v>3982.0065599999998</v>
          </cell>
          <cell r="H78">
            <v>7</v>
          </cell>
          <cell r="I78">
            <v>9</v>
          </cell>
        </row>
        <row r="79">
          <cell r="A79" t="str">
            <v>KLS.6</v>
          </cell>
          <cell r="E79">
            <v>29</v>
          </cell>
          <cell r="G79">
            <v>2839.1376999999998</v>
          </cell>
          <cell r="H79">
            <v>8</v>
          </cell>
        </row>
        <row r="80">
          <cell r="A80" t="str">
            <v>PDL.10</v>
          </cell>
          <cell r="E80">
            <v>51</v>
          </cell>
          <cell r="G80">
            <v>3495.0764099999992</v>
          </cell>
          <cell r="H80">
            <v>4</v>
          </cell>
          <cell r="I80">
            <v>9</v>
          </cell>
        </row>
        <row r="81">
          <cell r="A81" t="str">
            <v>PDL.1</v>
          </cell>
          <cell r="E81">
            <v>41</v>
          </cell>
          <cell r="G81">
            <v>3950.5750899999998</v>
          </cell>
          <cell r="H81">
            <v>2</v>
          </cell>
          <cell r="I81">
            <v>9</v>
          </cell>
        </row>
        <row r="82">
          <cell r="A82" t="str">
            <v>TBL.7</v>
          </cell>
          <cell r="E82">
            <v>25</v>
          </cell>
          <cell r="G82">
            <v>2511.9412499999999</v>
          </cell>
          <cell r="H82">
            <v>8</v>
          </cell>
          <cell r="I82">
            <v>9</v>
          </cell>
        </row>
        <row r="83">
          <cell r="A83" t="str">
            <v>WLI.7</v>
          </cell>
          <cell r="E83">
            <v>24</v>
          </cell>
          <cell r="G83">
            <v>1100.61672</v>
          </cell>
          <cell r="H83">
            <v>2</v>
          </cell>
          <cell r="I83">
            <v>9</v>
          </cell>
        </row>
        <row r="84">
          <cell r="A84" t="str">
            <v>PDP.4</v>
          </cell>
          <cell r="E84">
            <v>73</v>
          </cell>
          <cell r="G84">
            <v>3122.0209299999997</v>
          </cell>
          <cell r="H84">
            <v>8</v>
          </cell>
          <cell r="I84">
            <v>9</v>
          </cell>
        </row>
        <row r="85">
          <cell r="A85" t="str">
            <v>KPK.2</v>
          </cell>
          <cell r="E85">
            <v>18</v>
          </cell>
          <cell r="G85">
            <v>528.66701999999987</v>
          </cell>
          <cell r="H85">
            <v>3</v>
          </cell>
          <cell r="I85">
            <v>9</v>
          </cell>
        </row>
        <row r="86">
          <cell r="A86" t="str">
            <v>KLU.4</v>
          </cell>
          <cell r="E86">
            <v>31</v>
          </cell>
          <cell r="G86">
            <v>2491.8457200000003</v>
          </cell>
          <cell r="H86">
            <v>7</v>
          </cell>
        </row>
        <row r="87">
          <cell r="A87" t="str">
            <v>PWI.7</v>
          </cell>
          <cell r="E87">
            <v>7</v>
          </cell>
          <cell r="G87">
            <v>822.37091999999996</v>
          </cell>
          <cell r="H87">
            <v>7</v>
          </cell>
          <cell r="I87">
            <v>9</v>
          </cell>
        </row>
        <row r="88">
          <cell r="A88" t="str">
            <v>PWI.7</v>
          </cell>
          <cell r="E88">
            <v>9</v>
          </cell>
          <cell r="G88">
            <v>32.462009999999992</v>
          </cell>
          <cell r="H88">
            <v>4</v>
          </cell>
          <cell r="I88">
            <v>9</v>
          </cell>
        </row>
        <row r="89">
          <cell r="A89" t="str">
            <v>KDO.1</v>
          </cell>
          <cell r="E89">
            <v>42</v>
          </cell>
          <cell r="G89">
            <v>627.59885999999995</v>
          </cell>
          <cell r="H89">
            <v>3</v>
          </cell>
          <cell r="I89">
            <v>9</v>
          </cell>
        </row>
        <row r="90">
          <cell r="A90" t="str">
            <v>PWI.7</v>
          </cell>
          <cell r="E90">
            <v>16</v>
          </cell>
          <cell r="G90">
            <v>2646.4267199999999</v>
          </cell>
          <cell r="H90">
            <v>3</v>
          </cell>
          <cell r="I90">
            <v>9</v>
          </cell>
        </row>
        <row r="91">
          <cell r="A91" t="str">
            <v>KDO.2</v>
          </cell>
          <cell r="E91">
            <v>27</v>
          </cell>
          <cell r="G91">
            <v>111.29832</v>
          </cell>
          <cell r="H91">
            <v>2</v>
          </cell>
          <cell r="I91">
            <v>9</v>
          </cell>
        </row>
        <row r="92">
          <cell r="A92" t="str">
            <v>BSB.4</v>
          </cell>
          <cell r="E92">
            <v>39</v>
          </cell>
          <cell r="G92">
            <v>2009.5529999999997</v>
          </cell>
          <cell r="H92">
            <v>8</v>
          </cell>
          <cell r="I92">
            <v>9</v>
          </cell>
        </row>
        <row r="93">
          <cell r="A93" t="str">
            <v>KLU.1</v>
          </cell>
          <cell r="E93">
            <v>26</v>
          </cell>
          <cell r="G93">
            <v>2411.4636</v>
          </cell>
          <cell r="H93">
            <v>2</v>
          </cell>
          <cell r="I93">
            <v>9</v>
          </cell>
        </row>
        <row r="94">
          <cell r="A94" t="str">
            <v>KLS.1</v>
          </cell>
          <cell r="E94">
            <v>24</v>
          </cell>
          <cell r="G94">
            <v>2831.9239199999997</v>
          </cell>
          <cell r="H94">
            <v>4</v>
          </cell>
          <cell r="I94">
            <v>9</v>
          </cell>
        </row>
        <row r="95">
          <cell r="A95" t="str">
            <v>KLS.5</v>
          </cell>
          <cell r="E95">
            <v>45</v>
          </cell>
          <cell r="G95">
            <v>3849.0668999999998</v>
          </cell>
          <cell r="H95">
            <v>4</v>
          </cell>
          <cell r="I95">
            <v>9</v>
          </cell>
        </row>
        <row r="96">
          <cell r="A96" t="str">
            <v>TBL.4</v>
          </cell>
          <cell r="E96">
            <v>76</v>
          </cell>
          <cell r="G96">
            <v>5874.0779999999986</v>
          </cell>
          <cell r="H96">
            <v>4</v>
          </cell>
          <cell r="I96">
            <v>9</v>
          </cell>
        </row>
        <row r="97">
          <cell r="A97" t="str">
            <v>PDP.1</v>
          </cell>
          <cell r="E97">
            <v>26</v>
          </cell>
          <cell r="G97">
            <v>522.48378000000002</v>
          </cell>
          <cell r="H97">
            <v>2</v>
          </cell>
          <cell r="I97">
            <v>9</v>
          </cell>
        </row>
        <row r="98">
          <cell r="A98" t="str">
            <v>SYG.10</v>
          </cell>
          <cell r="E98">
            <v>7</v>
          </cell>
          <cell r="G98">
            <v>1017.14298</v>
          </cell>
          <cell r="H98">
            <v>3</v>
          </cell>
          <cell r="I98">
            <v>9</v>
          </cell>
        </row>
        <row r="99">
          <cell r="A99" t="str">
            <v>WLI.2</v>
          </cell>
          <cell r="E99">
            <v>15</v>
          </cell>
          <cell r="G99">
            <v>394.18154999999996</v>
          </cell>
          <cell r="H99">
            <v>2</v>
          </cell>
          <cell r="I99">
            <v>9</v>
          </cell>
        </row>
        <row r="100">
          <cell r="A100" t="str">
            <v>BSB.4</v>
          </cell>
          <cell r="E100">
            <v>48</v>
          </cell>
          <cell r="G100">
            <v>469.92623999999995</v>
          </cell>
          <cell r="H100">
            <v>8</v>
          </cell>
          <cell r="I100">
            <v>9</v>
          </cell>
        </row>
        <row r="101">
          <cell r="A101" t="str">
            <v>KLS.7</v>
          </cell>
          <cell r="E101">
            <v>41</v>
          </cell>
          <cell r="G101">
            <v>3760.4404599999998</v>
          </cell>
          <cell r="H101">
            <v>3</v>
          </cell>
          <cell r="I101">
            <v>9</v>
          </cell>
        </row>
        <row r="102">
          <cell r="A102" t="str">
            <v>PWI.7</v>
          </cell>
          <cell r="E102">
            <v>11</v>
          </cell>
          <cell r="G102">
            <v>2040.4691999999998</v>
          </cell>
          <cell r="H102">
            <v>2</v>
          </cell>
          <cell r="I102">
            <v>9</v>
          </cell>
        </row>
        <row r="103">
          <cell r="A103" t="str">
            <v>KDO.2</v>
          </cell>
          <cell r="E103">
            <v>48</v>
          </cell>
          <cell r="G103">
            <v>123.66479999999999</v>
          </cell>
          <cell r="H103">
            <v>5</v>
          </cell>
        </row>
        <row r="104">
          <cell r="A104" t="str">
            <v>TBL.4</v>
          </cell>
          <cell r="E104">
            <v>22</v>
          </cell>
          <cell r="G104">
            <v>1961.1176199999998</v>
          </cell>
          <cell r="H104">
            <v>8</v>
          </cell>
        </row>
        <row r="105">
          <cell r="A105" t="str">
            <v>SPL.4</v>
          </cell>
          <cell r="E105">
            <v>6</v>
          </cell>
          <cell r="G105">
            <v>766.7217599999999</v>
          </cell>
          <cell r="H105">
            <v>5</v>
          </cell>
          <cell r="I105">
            <v>9</v>
          </cell>
        </row>
        <row r="106">
          <cell r="A106" t="str">
            <v>KLU.7</v>
          </cell>
          <cell r="E106">
            <v>55</v>
          </cell>
          <cell r="G106">
            <v>6206.4271500000004</v>
          </cell>
          <cell r="H106">
            <v>4</v>
          </cell>
          <cell r="I106">
            <v>9</v>
          </cell>
        </row>
        <row r="107">
          <cell r="A107" t="str">
            <v>KDO.1</v>
          </cell>
          <cell r="E107">
            <v>136</v>
          </cell>
          <cell r="G107">
            <v>2312.5317599999998</v>
          </cell>
          <cell r="H107">
            <v>3</v>
          </cell>
          <cell r="I107">
            <v>9</v>
          </cell>
        </row>
        <row r="108">
          <cell r="A108" t="str">
            <v>TBL.10</v>
          </cell>
          <cell r="E108">
            <v>85</v>
          </cell>
          <cell r="G108">
            <v>7971.2268999999987</v>
          </cell>
          <cell r="H108">
            <v>4</v>
          </cell>
          <cell r="I108">
            <v>9</v>
          </cell>
        </row>
        <row r="109">
          <cell r="A109" t="str">
            <v>RDT.7</v>
          </cell>
          <cell r="E109">
            <v>56</v>
          </cell>
          <cell r="G109">
            <v>1962.14816</v>
          </cell>
          <cell r="H109">
            <v>2</v>
          </cell>
          <cell r="I109">
            <v>9</v>
          </cell>
        </row>
        <row r="110">
          <cell r="A110" t="str">
            <v>TBL.13</v>
          </cell>
          <cell r="E110">
            <v>36</v>
          </cell>
          <cell r="G110">
            <v>1502.5273199999997</v>
          </cell>
          <cell r="H110">
            <v>4</v>
          </cell>
          <cell r="I110">
            <v>9</v>
          </cell>
        </row>
        <row r="111">
          <cell r="A111" t="str">
            <v>KLS.1</v>
          </cell>
          <cell r="E111">
            <v>26</v>
          </cell>
          <cell r="G111">
            <v>3161.6967199999999</v>
          </cell>
          <cell r="H111">
            <v>8</v>
          </cell>
        </row>
        <row r="112">
          <cell r="A112" t="str">
            <v>KLS.6</v>
          </cell>
          <cell r="E112">
            <v>46</v>
          </cell>
          <cell r="G112">
            <v>4147.9234999999999</v>
          </cell>
          <cell r="H112">
            <v>8</v>
          </cell>
        </row>
        <row r="113">
          <cell r="A113" t="str">
            <v>PDP.1</v>
          </cell>
          <cell r="E113">
            <v>19</v>
          </cell>
          <cell r="G113">
            <v>430.76571999999987</v>
          </cell>
          <cell r="H113">
            <v>3</v>
          </cell>
          <cell r="I113">
            <v>9</v>
          </cell>
        </row>
        <row r="114">
          <cell r="E114">
            <v>0</v>
          </cell>
          <cell r="G114">
            <v>0</v>
          </cell>
        </row>
        <row r="115">
          <cell r="E115">
            <v>0</v>
          </cell>
          <cell r="G115">
            <v>0</v>
          </cell>
        </row>
        <row r="116">
          <cell r="E116">
            <v>0</v>
          </cell>
          <cell r="G116">
            <v>0</v>
          </cell>
        </row>
        <row r="117">
          <cell r="E117">
            <v>0</v>
          </cell>
          <cell r="G117">
            <v>0</v>
          </cell>
        </row>
        <row r="118">
          <cell r="E118">
            <v>0</v>
          </cell>
          <cell r="G118">
            <v>0</v>
          </cell>
        </row>
        <row r="119">
          <cell r="E119">
            <v>0</v>
          </cell>
          <cell r="G119">
            <v>0</v>
          </cell>
        </row>
        <row r="120">
          <cell r="E120">
            <v>0</v>
          </cell>
          <cell r="G120">
            <v>0</v>
          </cell>
        </row>
        <row r="121">
          <cell r="E121">
            <v>0</v>
          </cell>
          <cell r="G121">
            <v>0</v>
          </cell>
        </row>
        <row r="122">
          <cell r="E122">
            <v>0</v>
          </cell>
          <cell r="G122">
            <v>0</v>
          </cell>
        </row>
        <row r="123">
          <cell r="E123">
            <v>0</v>
          </cell>
          <cell r="G123">
            <v>0</v>
          </cell>
        </row>
        <row r="124">
          <cell r="E124">
            <v>0</v>
          </cell>
          <cell r="G124">
            <v>0</v>
          </cell>
        </row>
        <row r="125">
          <cell r="E125">
            <v>0</v>
          </cell>
          <cell r="G125">
            <v>0</v>
          </cell>
        </row>
        <row r="126">
          <cell r="E126">
            <v>0</v>
          </cell>
          <cell r="G126">
            <v>0</v>
          </cell>
        </row>
        <row r="127">
          <cell r="E127">
            <v>0</v>
          </cell>
          <cell r="G127">
            <v>0</v>
          </cell>
        </row>
        <row r="128">
          <cell r="E128">
            <v>0</v>
          </cell>
          <cell r="G128">
            <v>0</v>
          </cell>
        </row>
        <row r="129">
          <cell r="E129">
            <v>0</v>
          </cell>
          <cell r="G129">
            <v>0</v>
          </cell>
        </row>
        <row r="130">
          <cell r="E130">
            <v>0</v>
          </cell>
          <cell r="G130">
            <v>0</v>
          </cell>
        </row>
        <row r="131">
          <cell r="E131">
            <v>0</v>
          </cell>
          <cell r="G131">
            <v>0</v>
          </cell>
        </row>
        <row r="132">
          <cell r="E132">
            <v>0</v>
          </cell>
          <cell r="G132">
            <v>0</v>
          </cell>
        </row>
        <row r="133">
          <cell r="E133">
            <v>0</v>
          </cell>
          <cell r="G133">
            <v>0</v>
          </cell>
        </row>
        <row r="134">
          <cell r="E134">
            <v>0</v>
          </cell>
          <cell r="G134">
            <v>0</v>
          </cell>
        </row>
        <row r="135">
          <cell r="E135">
            <v>0</v>
          </cell>
          <cell r="G135">
            <v>0</v>
          </cell>
        </row>
        <row r="136">
          <cell r="E136">
            <v>0</v>
          </cell>
          <cell r="G136">
            <v>0</v>
          </cell>
        </row>
        <row r="137">
          <cell r="E137">
            <v>0</v>
          </cell>
          <cell r="G137">
            <v>0</v>
          </cell>
        </row>
        <row r="138">
          <cell r="E138">
            <v>0</v>
          </cell>
          <cell r="G138">
            <v>0</v>
          </cell>
        </row>
        <row r="139">
          <cell r="E139">
            <v>0</v>
          </cell>
          <cell r="G139">
            <v>0</v>
          </cell>
        </row>
        <row r="140">
          <cell r="E140">
            <v>0</v>
          </cell>
          <cell r="G140">
            <v>0</v>
          </cell>
        </row>
        <row r="141">
          <cell r="E141">
            <v>0</v>
          </cell>
          <cell r="G141">
            <v>0</v>
          </cell>
        </row>
        <row r="142">
          <cell r="E142">
            <v>0</v>
          </cell>
          <cell r="G142">
            <v>0</v>
          </cell>
        </row>
        <row r="143">
          <cell r="E143">
            <v>0</v>
          </cell>
          <cell r="G143">
            <v>0</v>
          </cell>
        </row>
        <row r="144">
          <cell r="E144">
            <v>0</v>
          </cell>
          <cell r="G144">
            <v>0</v>
          </cell>
        </row>
        <row r="145">
          <cell r="E145">
            <v>0</v>
          </cell>
          <cell r="G145">
            <v>0</v>
          </cell>
        </row>
        <row r="146">
          <cell r="E146">
            <v>0</v>
          </cell>
          <cell r="G146">
            <v>0</v>
          </cell>
        </row>
        <row r="147">
          <cell r="E147">
            <v>0</v>
          </cell>
          <cell r="G147">
            <v>0</v>
          </cell>
        </row>
        <row r="148">
          <cell r="E148">
            <v>0</v>
          </cell>
          <cell r="G148">
            <v>0</v>
          </cell>
        </row>
        <row r="149">
          <cell r="E149">
            <v>0</v>
          </cell>
          <cell r="G149">
            <v>0</v>
          </cell>
        </row>
        <row r="150">
          <cell r="E150">
            <v>0</v>
          </cell>
          <cell r="G150">
            <v>0</v>
          </cell>
        </row>
        <row r="151">
          <cell r="E151">
            <v>0</v>
          </cell>
          <cell r="G151">
            <v>0</v>
          </cell>
        </row>
        <row r="152">
          <cell r="E152">
            <v>0</v>
          </cell>
          <cell r="G152">
            <v>0</v>
          </cell>
        </row>
        <row r="153">
          <cell r="E153">
            <v>0</v>
          </cell>
          <cell r="G153">
            <v>0</v>
          </cell>
        </row>
        <row r="154">
          <cell r="E154">
            <v>0</v>
          </cell>
          <cell r="G154">
            <v>0</v>
          </cell>
        </row>
        <row r="155">
          <cell r="E155">
            <v>0</v>
          </cell>
          <cell r="G155">
            <v>0</v>
          </cell>
        </row>
        <row r="156">
          <cell r="E156">
            <v>0</v>
          </cell>
          <cell r="G156">
            <v>0</v>
          </cell>
        </row>
        <row r="157">
          <cell r="E157">
            <v>0</v>
          </cell>
          <cell r="G157">
            <v>0</v>
          </cell>
        </row>
        <row r="158">
          <cell r="E158">
            <v>0</v>
          </cell>
          <cell r="G158">
            <v>0</v>
          </cell>
        </row>
        <row r="159">
          <cell r="E159">
            <v>0</v>
          </cell>
          <cell r="G159">
            <v>0</v>
          </cell>
        </row>
        <row r="160">
          <cell r="E160">
            <v>0</v>
          </cell>
          <cell r="G160">
            <v>0</v>
          </cell>
        </row>
        <row r="161">
          <cell r="E161">
            <v>0</v>
          </cell>
          <cell r="G161">
            <v>0</v>
          </cell>
        </row>
        <row r="162">
          <cell r="E162">
            <v>0</v>
          </cell>
          <cell r="G162">
            <v>0</v>
          </cell>
        </row>
        <row r="163">
          <cell r="E163">
            <v>0</v>
          </cell>
          <cell r="G163">
            <v>0</v>
          </cell>
        </row>
        <row r="164">
          <cell r="E164">
            <v>0</v>
          </cell>
          <cell r="G164">
            <v>0</v>
          </cell>
        </row>
        <row r="165">
          <cell r="E165">
            <v>0</v>
          </cell>
          <cell r="G165">
            <v>0</v>
          </cell>
        </row>
        <row r="166">
          <cell r="E166">
            <v>0</v>
          </cell>
          <cell r="G166">
            <v>0</v>
          </cell>
        </row>
        <row r="167">
          <cell r="E167">
            <v>0</v>
          </cell>
          <cell r="G167">
            <v>0</v>
          </cell>
        </row>
        <row r="168">
          <cell r="E168">
            <v>0</v>
          </cell>
          <cell r="G168">
            <v>0</v>
          </cell>
        </row>
        <row r="169">
          <cell r="E169">
            <v>0</v>
          </cell>
          <cell r="G169">
            <v>0</v>
          </cell>
        </row>
        <row r="170">
          <cell r="E170">
            <v>0</v>
          </cell>
          <cell r="G170">
            <v>0</v>
          </cell>
        </row>
        <row r="171">
          <cell r="E171">
            <v>0</v>
          </cell>
          <cell r="G171">
            <v>0</v>
          </cell>
        </row>
        <row r="172">
          <cell r="E172">
            <v>0</v>
          </cell>
          <cell r="G172">
            <v>0</v>
          </cell>
        </row>
        <row r="173">
          <cell r="E173">
            <v>0</v>
          </cell>
          <cell r="G173">
            <v>0</v>
          </cell>
        </row>
        <row r="174">
          <cell r="E174">
            <v>0</v>
          </cell>
          <cell r="G174">
            <v>0</v>
          </cell>
        </row>
        <row r="175">
          <cell r="E175">
            <v>0</v>
          </cell>
          <cell r="G175">
            <v>0</v>
          </cell>
        </row>
        <row r="176">
          <cell r="E176">
            <v>0</v>
          </cell>
          <cell r="G176">
            <v>0</v>
          </cell>
        </row>
        <row r="177">
          <cell r="E177">
            <v>0</v>
          </cell>
          <cell r="G177">
            <v>0</v>
          </cell>
        </row>
        <row r="178">
          <cell r="E178">
            <v>0</v>
          </cell>
          <cell r="G178">
            <v>0</v>
          </cell>
        </row>
        <row r="179">
          <cell r="E179">
            <v>0</v>
          </cell>
          <cell r="G179">
            <v>0</v>
          </cell>
        </row>
        <row r="180">
          <cell r="E180">
            <v>0</v>
          </cell>
          <cell r="G180">
            <v>0</v>
          </cell>
        </row>
        <row r="181">
          <cell r="E181">
            <v>0</v>
          </cell>
          <cell r="G181">
            <v>0</v>
          </cell>
        </row>
        <row r="182">
          <cell r="E182">
            <v>0</v>
          </cell>
          <cell r="G182">
            <v>0</v>
          </cell>
        </row>
        <row r="183">
          <cell r="E183">
            <v>0</v>
          </cell>
          <cell r="G183">
            <v>0</v>
          </cell>
        </row>
        <row r="184">
          <cell r="E184">
            <v>0</v>
          </cell>
          <cell r="G184">
            <v>0</v>
          </cell>
        </row>
        <row r="185">
          <cell r="E185">
            <v>0</v>
          </cell>
          <cell r="G185">
            <v>0</v>
          </cell>
        </row>
        <row r="186">
          <cell r="E186">
            <v>0</v>
          </cell>
          <cell r="G186">
            <v>0</v>
          </cell>
        </row>
        <row r="187">
          <cell r="E187">
            <v>0</v>
          </cell>
          <cell r="G187">
            <v>0</v>
          </cell>
        </row>
        <row r="188">
          <cell r="E188">
            <v>0</v>
          </cell>
          <cell r="G188">
            <v>0</v>
          </cell>
        </row>
        <row r="189">
          <cell r="E189">
            <v>0</v>
          </cell>
          <cell r="G189">
            <v>0</v>
          </cell>
        </row>
        <row r="190">
          <cell r="E190">
            <v>0</v>
          </cell>
          <cell r="G190">
            <v>0</v>
          </cell>
        </row>
        <row r="191">
          <cell r="E191">
            <v>0</v>
          </cell>
          <cell r="G191">
            <v>0</v>
          </cell>
        </row>
        <row r="192">
          <cell r="E192">
            <v>0</v>
          </cell>
          <cell r="G192">
            <v>0</v>
          </cell>
        </row>
        <row r="193">
          <cell r="E193">
            <v>0</v>
          </cell>
          <cell r="G193">
            <v>0</v>
          </cell>
        </row>
        <row r="194">
          <cell r="E194">
            <v>0</v>
          </cell>
          <cell r="G194">
            <v>0</v>
          </cell>
        </row>
        <row r="195">
          <cell r="E195">
            <v>0</v>
          </cell>
          <cell r="G195">
            <v>0</v>
          </cell>
        </row>
        <row r="196">
          <cell r="E196">
            <v>0</v>
          </cell>
          <cell r="G196">
            <v>0</v>
          </cell>
        </row>
        <row r="197">
          <cell r="E197">
            <v>0</v>
          </cell>
          <cell r="G197">
            <v>0</v>
          </cell>
        </row>
        <row r="198">
          <cell r="E198">
            <v>0</v>
          </cell>
          <cell r="G198">
            <v>0</v>
          </cell>
        </row>
        <row r="199">
          <cell r="E199">
            <v>0</v>
          </cell>
          <cell r="G199">
            <v>0</v>
          </cell>
        </row>
        <row r="200">
          <cell r="E200">
            <v>0</v>
          </cell>
          <cell r="G200">
            <v>0</v>
          </cell>
        </row>
        <row r="201">
          <cell r="E201">
            <v>0</v>
          </cell>
          <cell r="G201">
            <v>0</v>
          </cell>
        </row>
        <row r="202">
          <cell r="E202">
            <v>0</v>
          </cell>
          <cell r="G202">
            <v>0</v>
          </cell>
        </row>
        <row r="203">
          <cell r="E203">
            <v>0</v>
          </cell>
          <cell r="G203">
            <v>0</v>
          </cell>
        </row>
        <row r="204">
          <cell r="E204">
            <v>0</v>
          </cell>
          <cell r="G204">
            <v>0</v>
          </cell>
        </row>
        <row r="205">
          <cell r="E205">
            <v>0</v>
          </cell>
          <cell r="G205">
            <v>0</v>
          </cell>
        </row>
        <row r="206">
          <cell r="E206">
            <v>0</v>
          </cell>
          <cell r="G206">
            <v>0</v>
          </cell>
        </row>
        <row r="207">
          <cell r="E207">
            <v>0</v>
          </cell>
          <cell r="G207">
            <v>0</v>
          </cell>
        </row>
        <row r="208">
          <cell r="E208">
            <v>0</v>
          </cell>
          <cell r="G208">
            <v>0</v>
          </cell>
        </row>
        <row r="209">
          <cell r="E209">
            <v>0</v>
          </cell>
          <cell r="G209">
            <v>0</v>
          </cell>
        </row>
        <row r="210">
          <cell r="E210">
            <v>0</v>
          </cell>
          <cell r="G210">
            <v>0</v>
          </cell>
        </row>
        <row r="211">
          <cell r="E211">
            <v>0</v>
          </cell>
          <cell r="G211">
            <v>0</v>
          </cell>
        </row>
        <row r="212">
          <cell r="E212">
            <v>0</v>
          </cell>
          <cell r="G212">
            <v>0</v>
          </cell>
        </row>
        <row r="213">
          <cell r="E213">
            <v>0</v>
          </cell>
          <cell r="G213">
            <v>0</v>
          </cell>
        </row>
        <row r="214">
          <cell r="E214">
            <v>0</v>
          </cell>
          <cell r="G214">
            <v>0</v>
          </cell>
        </row>
        <row r="215">
          <cell r="E215">
            <v>0</v>
          </cell>
          <cell r="G215">
            <v>0</v>
          </cell>
        </row>
        <row r="216">
          <cell r="E216">
            <v>0</v>
          </cell>
          <cell r="G216">
            <v>0</v>
          </cell>
        </row>
        <row r="217">
          <cell r="E217">
            <v>0</v>
          </cell>
          <cell r="G217">
            <v>0</v>
          </cell>
        </row>
        <row r="218">
          <cell r="E218">
            <v>0</v>
          </cell>
          <cell r="G218">
            <v>0</v>
          </cell>
        </row>
        <row r="219">
          <cell r="E219">
            <v>0</v>
          </cell>
          <cell r="G219">
            <v>0</v>
          </cell>
        </row>
        <row r="220">
          <cell r="E220">
            <v>0</v>
          </cell>
          <cell r="G220">
            <v>0</v>
          </cell>
        </row>
        <row r="221">
          <cell r="E221">
            <v>0</v>
          </cell>
          <cell r="G221">
            <v>0</v>
          </cell>
        </row>
        <row r="222">
          <cell r="E222">
            <v>0</v>
          </cell>
          <cell r="G222">
            <v>0</v>
          </cell>
        </row>
        <row r="223">
          <cell r="E223">
            <v>0</v>
          </cell>
          <cell r="G223">
            <v>0</v>
          </cell>
        </row>
        <row r="224">
          <cell r="E224">
            <v>0</v>
          </cell>
          <cell r="G224">
            <v>0</v>
          </cell>
        </row>
        <row r="225">
          <cell r="E225">
            <v>0</v>
          </cell>
          <cell r="G225">
            <v>0</v>
          </cell>
        </row>
        <row r="226">
          <cell r="E226">
            <v>0</v>
          </cell>
          <cell r="G226">
            <v>0</v>
          </cell>
        </row>
        <row r="227">
          <cell r="E227">
            <v>0</v>
          </cell>
          <cell r="G227">
            <v>0</v>
          </cell>
        </row>
        <row r="228">
          <cell r="E228">
            <v>0</v>
          </cell>
          <cell r="G228">
            <v>0</v>
          </cell>
        </row>
        <row r="229">
          <cell r="E229">
            <v>0</v>
          </cell>
          <cell r="G229">
            <v>0</v>
          </cell>
        </row>
        <row r="230">
          <cell r="E230">
            <v>0</v>
          </cell>
          <cell r="G230">
            <v>0</v>
          </cell>
        </row>
        <row r="231">
          <cell r="E231">
            <v>0</v>
          </cell>
          <cell r="G231">
            <v>0</v>
          </cell>
        </row>
        <row r="232">
          <cell r="E232">
            <v>0</v>
          </cell>
          <cell r="G232">
            <v>0</v>
          </cell>
        </row>
        <row r="233">
          <cell r="E233">
            <v>0</v>
          </cell>
          <cell r="G233">
            <v>0</v>
          </cell>
        </row>
        <row r="234">
          <cell r="E234">
            <v>0</v>
          </cell>
          <cell r="G234">
            <v>0</v>
          </cell>
        </row>
        <row r="235">
          <cell r="E235">
            <v>0</v>
          </cell>
          <cell r="G235">
            <v>0</v>
          </cell>
        </row>
        <row r="236">
          <cell r="E236">
            <v>0</v>
          </cell>
          <cell r="G236">
            <v>0</v>
          </cell>
        </row>
        <row r="237">
          <cell r="E237">
            <v>0</v>
          </cell>
          <cell r="G237">
            <v>0</v>
          </cell>
        </row>
        <row r="238">
          <cell r="E238">
            <v>0</v>
          </cell>
          <cell r="G238">
            <v>0</v>
          </cell>
        </row>
        <row r="239">
          <cell r="E239">
            <v>0</v>
          </cell>
          <cell r="G239">
            <v>0</v>
          </cell>
        </row>
        <row r="240">
          <cell r="E240">
            <v>0</v>
          </cell>
          <cell r="G240">
            <v>0</v>
          </cell>
        </row>
        <row r="241">
          <cell r="E241">
            <v>0</v>
          </cell>
          <cell r="G241">
            <v>0</v>
          </cell>
        </row>
        <row r="242">
          <cell r="E242">
            <v>0</v>
          </cell>
          <cell r="G242">
            <v>0</v>
          </cell>
        </row>
        <row r="243">
          <cell r="E243">
            <v>0</v>
          </cell>
          <cell r="G243">
            <v>0</v>
          </cell>
        </row>
        <row r="244">
          <cell r="E244">
            <v>0</v>
          </cell>
          <cell r="G244">
            <v>0</v>
          </cell>
        </row>
        <row r="245">
          <cell r="E245">
            <v>0</v>
          </cell>
          <cell r="G245">
            <v>0</v>
          </cell>
        </row>
        <row r="246">
          <cell r="E246">
            <v>0</v>
          </cell>
          <cell r="G246">
            <v>0</v>
          </cell>
        </row>
        <row r="247">
          <cell r="E247">
            <v>0</v>
          </cell>
          <cell r="G247">
            <v>0</v>
          </cell>
        </row>
        <row r="248">
          <cell r="E248">
            <v>0</v>
          </cell>
          <cell r="G248">
            <v>0</v>
          </cell>
        </row>
        <row r="249">
          <cell r="E249">
            <v>0</v>
          </cell>
          <cell r="G249">
            <v>0</v>
          </cell>
        </row>
        <row r="250">
          <cell r="E250">
            <v>0</v>
          </cell>
          <cell r="G250">
            <v>0</v>
          </cell>
        </row>
        <row r="251">
          <cell r="E251">
            <v>0</v>
          </cell>
          <cell r="G251">
            <v>0</v>
          </cell>
        </row>
        <row r="252">
          <cell r="E252">
            <v>0</v>
          </cell>
          <cell r="G252">
            <v>0</v>
          </cell>
        </row>
        <row r="253">
          <cell r="E253">
            <v>0</v>
          </cell>
          <cell r="G253">
            <v>0</v>
          </cell>
        </row>
        <row r="254">
          <cell r="E254">
            <v>0</v>
          </cell>
          <cell r="G254">
            <v>0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>
        <row r="12">
          <cell r="F12" t="str">
            <v>TANGGA FIBER SLIDING 9 MTR</v>
          </cell>
        </row>
      </sheetData>
      <sheetData sheetId="6" refreshError="1"/>
      <sheetData sheetId="7">
        <row r="12">
          <cell r="F12" t="str">
            <v>TANGGA FIBER SLIDING 9 MTR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  <sheetName val="Smg"/>
      <sheetName val="SKTM-SD JAN (24)"/>
      <sheetName val="Calc Inst"/>
      <sheetName val="Rekap 2011"/>
      <sheetName val="GABIP07"/>
      <sheetName val="DeVIASI"/>
      <sheetName val="KoMposisi"/>
      <sheetName val="W-NAD"/>
      <sheetName val="PkRp"/>
      <sheetName val="ProdSendiri"/>
      <sheetName val="PS&amp;Susut TL"/>
      <sheetName val="SewaBeli"/>
      <sheetName val="Transfer"/>
      <sheetName val="Listing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JML MDU"/>
      <sheetName val="Mar 2004"/>
      <sheetName val="WAN"/>
      <sheetName val="Menu"/>
      <sheetName val="SBS-SBT"/>
      <sheetName val="NRCPTK01"/>
      <sheetName val="Source1"/>
      <sheetName val="Source2"/>
      <sheetName val="Sheet6"/>
      <sheetName val="sept"/>
      <sheetName val="neraca 1999-2000"/>
      <sheetName val="TRANS"/>
      <sheetName val="FAS"/>
      <sheetName val="TRNS-C1"/>
      <sheetName val="Preventif"/>
      <sheetName val="B.3.a.3"/>
      <sheetName val="LOAD"/>
      <sheetName val="Inv_NAD"/>
      <sheetName val="Inv_RIAU"/>
      <sheetName val="Inv_MALUKU"/>
      <sheetName val="Inv_SUMUT"/>
      <sheetName val="MyTugas"/>
      <sheetName val="Data I"/>
      <sheetName val="GenlistHI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PESUT TW2"/>
      <sheetName val="Hg.Sat"/>
      <sheetName val="FORM BQ TL PRATU 4cct"/>
      <sheetName val="REKAP"/>
      <sheetName val="Premi Iuran"/>
      <sheetName val="61005"/>
      <sheetName val="61007"/>
      <sheetName val="MAP"/>
      <sheetName val="H.Dasar"/>
      <sheetName val="PREDIKSI PRODUKSI"/>
      <sheetName val="RAB GI"/>
      <sheetName val="Penyulang Padam"/>
      <sheetName val="LabaRugi"/>
      <sheetName val="INLAND FACTOR DISTANCE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8.b Lamp B-1 BAHP Evaluasi SPH"/>
      <sheetName val="FORM.A3"/>
      <sheetName val="pddk"/>
      <sheetName val="tabel JHT"/>
      <sheetName val="Usi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Rekap rutin psb"/>
      <sheetName val="Program Strategis"/>
      <sheetName val="Twr (15)"/>
      <sheetName val="KMS-DIS5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QlocSgl"/>
      <sheetName val="COVER A1_A3"/>
      <sheetName val="Hal-1"/>
      <sheetName val="Analisa"/>
      <sheetName val="Sub"/>
      <sheetName val="RAB"/>
      <sheetName val="Factor"/>
      <sheetName val="SATPAM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TAP"/>
      <sheetName val="LK2004"/>
      <sheetName val="Kontrak vs Realisasi Gas"/>
      <sheetName val="DSCR"/>
      <sheetName val="dengan pembangkitan"/>
      <sheetName val="Yearly_acc"/>
      <sheetName val="Scope"/>
      <sheetName val="RAP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  <sheetName val="UPAH 2012"/>
      <sheetName val="Daftar Harga 2012 mmk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Sheet3"/>
      <sheetName val="CashFlow012001Anggaran"/>
      <sheetName val="DENPASAR"/>
      <sheetName val="Asumsi"/>
      <sheetName val="Ref"/>
      <sheetName val="L_23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CFLK2 01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ca"/>
      <sheetName val="Resume"/>
      <sheetName val="Sheet5"/>
      <sheetName val="SL3"/>
      <sheetName val="ENERGI MIX 2005-2010-OK-rev2"/>
      <sheetName val="Submission Form"/>
      <sheetName val="Harga BBM Indonesia"/>
      <sheetName val="L20Keu"/>
      <sheetName val="Sheet1 (2)"/>
      <sheetName val="Bln2.1"/>
      <sheetName val="Data_Gang_U1"/>
      <sheetName val="NERACA DAYA"/>
      <sheetName val="DATA"/>
      <sheetName val="PRK"/>
      <sheetName val="Rtn-09"/>
      <sheetName val="Rek-1"/>
      <sheetName val="PRK-09"/>
      <sheetName val="Uraian"/>
      <sheetName val="rkap2008"/>
      <sheetName val="List"/>
      <sheetName val="aruska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al 14b"/>
      <sheetName val="TABGAJI"/>
      <sheetName val="FORM-B"/>
      <sheetName val="Template-WBS APP"/>
      <sheetName val="dengan pembangkitan"/>
      <sheetName val="AHS-JTR"/>
      <sheetName val="PESUT TW2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DATA JML KEL"/>
      <sheetName val="Hopf"/>
      <sheetName val="LR"/>
      <sheetName val="PSP Master JEIA "/>
      <sheetName val="Cover_sheet"/>
      <sheetName val="DC REAL PER TW"/>
      <sheetName val="3-DIV2"/>
      <sheetName val="FJ per BLN"/>
      <sheetName val="AnalisaFas.O&amp;P"/>
      <sheetName val="As"/>
      <sheetName val="JSiar"/>
      <sheetName val="Hyp"/>
      <sheetName val="input-cost"/>
      <sheetName val="Usulan"/>
      <sheetName val="4SM00369 &amp; 4SM00370 "/>
      <sheetName val="RKAP"/>
      <sheetName val="007 CRANE MILL UNIT 3"/>
      <sheetName val="REFERENSI"/>
      <sheetName val="Data Customer"/>
      <sheetName val="JAN07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>
        <row r="120">
          <cell r="H120">
            <v>9000</v>
          </cell>
        </row>
      </sheetData>
      <sheetData sheetId="214"/>
      <sheetData sheetId="215">
        <row r="120">
          <cell r="H120">
            <v>9000</v>
          </cell>
        </row>
      </sheetData>
      <sheetData sheetId="216"/>
      <sheetData sheetId="217">
        <row r="120">
          <cell r="H120">
            <v>9000</v>
          </cell>
        </row>
      </sheetData>
      <sheetData sheetId="218"/>
      <sheetData sheetId="219">
        <row r="120">
          <cell r="H120">
            <v>9000</v>
          </cell>
        </row>
      </sheetData>
      <sheetData sheetId="220">
        <row r="120">
          <cell r="H120">
            <v>9000</v>
          </cell>
        </row>
      </sheetData>
      <sheetData sheetId="221"/>
      <sheetData sheetId="222">
        <row r="120">
          <cell r="H120">
            <v>9000</v>
          </cell>
        </row>
      </sheetData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>
        <row r="120">
          <cell r="H120">
            <v>9000</v>
          </cell>
        </row>
      </sheetData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Rupiah"/>
      <sheetName val="HarJabor(12C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9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Rekap PMG."/>
      <sheetName val="dengan pembangkitan"/>
      <sheetName val="LK2004"/>
      <sheetName val="Uraian"/>
      <sheetName val="01 A"/>
      <sheetName val="Rupiah"/>
      <sheetName val="Resume"/>
      <sheetName val="MENU"/>
      <sheetName val="PARAMETER"/>
      <sheetName val="Fixset"/>
      <sheetName val="Format"/>
    </sheetNames>
    <sheetDataSet>
      <sheetData sheetId="0" refreshError="1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5500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>
            <v>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</sheetDataSet>
  </externalBook>
</externalLink>
</file>

<file path=xl/externalLinks/externalLink9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  <sheetName val=" DATA 2"/>
      <sheetName val="FLI - Sec.1"/>
      <sheetName val="Reff"/>
      <sheetName val="RINCIAN HARGA MATERIAL"/>
      <sheetName val="REKAP  (1)"/>
      <sheetName val="RAB"/>
      <sheetName val="PB(B)"/>
      <sheetName val="INDEX"/>
      <sheetName val="AREAS"/>
      <sheetName val="Selisih_Prod"/>
      <sheetName val="Visi_Dis_2012"/>
      <sheetName val="Compatibility_Report"/>
      <sheetName val="Meter_merek_Ganz"/>
      <sheetName val="IkhtisarBiop(12_0)"/>
      <sheetName val="Hg_Sat"/>
      <sheetName val="PESUT_TW2"/>
      <sheetName val="MRT-03_"/>
      <sheetName val="Grf_Pedp_Lain2"/>
      <sheetName val="Analisa Prov'07"/>
      <sheetName val="SEX"/>
      <sheetName val="PL-2"/>
      <sheetName val="Bipeg-U(12D2)"/>
      <sheetName val="Submission Form"/>
      <sheetName val="Input GENERATION-DATA"/>
      <sheetName val="UPDATE 25 JANUARI 2007"/>
      <sheetName val="DeVIASI"/>
      <sheetName val="KoMposisi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41">
          <cell r="D41">
            <v>41495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</sheetDataSet>
  </externalBook>
</externalLink>
</file>

<file path=xl/externalLinks/externalLink9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Pembelian"/>
      <sheetName val="Beli"/>
      <sheetName val="Sw&amp;Bl"/>
      <sheetName val="Tap2006"/>
      <sheetName val="Sheet3"/>
      <sheetName val="NEKons"/>
      <sheetName val="NerSubsis"/>
      <sheetName val="Penjualan08"/>
      <sheetName val="Penjualan09"/>
      <sheetName val="Visi Dis 2012"/>
      <sheetName val="rkap2009"/>
      <sheetName val="Uraian"/>
      <sheetName val="Prod01"/>
      <sheetName val="Prod2"/>
      <sheetName val="TaraKalor"/>
      <sheetName val="Catatan"/>
      <sheetName val="Sheet2"/>
      <sheetName val="KSU"/>
      <sheetName val="KSS"/>
      <sheetName val="Kamus"/>
      <sheetName val="Sampul"/>
      <sheetName val="Chek"/>
      <sheetName val="kCal"/>
      <sheetName val="HitBln"/>
      <sheetName val="BBkr"/>
      <sheetName val="Compatibility Report"/>
      <sheetName val="UshDeb00"/>
      <sheetName val="Ref"/>
      <sheetName val="Asumsi"/>
      <sheetName val="NeracaEnergi"/>
      <sheetName val="Meter merek Ganz"/>
      <sheetName val="IkhtisarBiop(12.0)"/>
      <sheetName val="TM1Beli"/>
      <sheetName val="Hg.Sat"/>
      <sheetName val="MENU"/>
      <sheetName val="PARAMETER"/>
      <sheetName val="EPC"/>
      <sheetName val="PESUT TW2"/>
      <sheetName val="LK2004"/>
      <sheetName val="Grf Pedp Lain2"/>
      <sheetName val="Data"/>
      <sheetName val="PERHITUNGAN 2009"/>
      <sheetName val="HPSI-Portion"/>
      <sheetName val="Resource Plan (2)"/>
      <sheetName val="bahan"/>
      <sheetName val="ACUAN"/>
      <sheetName val="Resume"/>
      <sheetName val="DAF- PEG"/>
      <sheetName val="3-DIV2"/>
      <sheetName val="D"/>
      <sheetName val="C"/>
      <sheetName val="E"/>
      <sheetName val="3-DIV4"/>
      <sheetName val="L_23"/>
      <sheetName val="Agregat Halus &amp; Kasar"/>
      <sheetName val="rkap2008"/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EKAP UNIT 1"/>
      <sheetName val="RIP 1"/>
      <sheetName val="RKAI 1"/>
      <sheetName val="RISD 1"/>
      <sheetName val="RIP"/>
      <sheetName val="RKAI"/>
      <sheetName val="RISD"/>
      <sheetName val="DAF PROY"/>
      <sheetName val="Kontrol"/>
      <sheetName val="Hitung_Energi"/>
      <sheetName val="MRT-03 "/>
      <sheetName val="PendOpLain(11B)"/>
      <sheetName val="R-SM-KIN"/>
      <sheetName val="FORM REN RUTIN KIT"/>
      <sheetName val="AHS-JTR"/>
      <sheetName val="HPS"/>
      <sheetName val="SortSheet"/>
      <sheetName val="REAL-LR"/>
      <sheetName val="W1"/>
      <sheetName val="AHS-JTM"/>
      <sheetName val="RKAP"/>
      <sheetName val="01 A"/>
      <sheetName val="analis"/>
      <sheetName val="Penjualan"/>
      <sheetName val="ProdSendiri"/>
      <sheetName val="PS&amp;Susut TL"/>
      <sheetName val="SewaBeli"/>
      <sheetName val="Transfer"/>
      <sheetName val="Harga Satuan"/>
      <sheetName val="Database (1)"/>
      <sheetName val="R_SM_KIN"/>
      <sheetName val="TB_Dec09"/>
      <sheetName val="TB_Dec08"/>
      <sheetName val="Pipe"/>
      <sheetName val="dengan pembangkitan"/>
      <sheetName val="Div2"/>
      <sheetName val="M"/>
      <sheetName val="TRANS"/>
      <sheetName val="Harga BBM Indonesia"/>
      <sheetName val="RCPS Investasi"/>
      <sheetName val="A1 pri123"/>
      <sheetName val="FORM-B"/>
      <sheetName val="Cover"/>
      <sheetName val="SL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>
        <row r="41">
          <cell r="D41">
            <v>41495</v>
          </cell>
        </row>
      </sheetData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</sheetDataSet>
  </externalBook>
</externalLink>
</file>

<file path=xl/externalLinks/externalLink9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D2. ANALISA HS INSHAR"/>
      <sheetName val="01 A"/>
      <sheetName val="REAL-LR"/>
      <sheetName val="Rekap PMG."/>
      <sheetName val="Harga BBM Indonesia"/>
      <sheetName val="Fixset"/>
      <sheetName val="x"/>
      <sheetName val="PMT"/>
    </sheetNames>
    <sheetDataSet>
      <sheetData sheetId="0" refreshError="1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</sheetDataSet>
  </externalBook>
</externalLink>
</file>

<file path=xl/externalLinks/externalLink9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L20Keu"/>
      <sheetName val="DeVIASI"/>
      <sheetName val="KoMposisi"/>
      <sheetName val="DENPASAR"/>
      <sheetName val="Resume"/>
      <sheetName val="Usulan"/>
      <sheetName val="rkap2008"/>
      <sheetName val="List"/>
      <sheetName val="Harga BBM Indonesia"/>
      <sheetName val="x"/>
      <sheetName val="Fixset"/>
      <sheetName val="Kamus"/>
      <sheetName val="JAN07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>
            <v>0</v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</sheetDataSet>
  </externalBook>
</externalLink>
</file>

<file path=xl/externalLinks/externalLink9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UshDeb00"/>
      <sheetName val="A1 pri123"/>
      <sheetName val="ACUAN"/>
      <sheetName val="SAA"/>
      <sheetName val="PRK"/>
      <sheetName val="REAL-LR"/>
      <sheetName val="KKO"/>
      <sheetName val="PD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</sheetDataSet>
  </externalBook>
</externalLink>
</file>

<file path=xl/externalLinks/externalLink10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  <sheetName val="KKO"/>
      <sheetName val="PDL"/>
      <sheetName val="Neraca seAPJ"/>
      <sheetName val="NerSub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</sheetDataSet>
  </externalBook>
</externalLink>
</file>

<file path=xl/externalLinks/externalLink10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  <sheetName val="RAB"/>
      <sheetName val="DTU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10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APBN"/>
      <sheetName val="dengan pembangkitan"/>
      <sheetName val="Data"/>
      <sheetName val="SAA"/>
      <sheetName val="PRK"/>
      <sheetName val="A1 pri123"/>
      <sheetName val="Submission Form"/>
      <sheetName val="NerSubsis"/>
      <sheetName val="x"/>
      <sheetName val="Kamus"/>
      <sheetName val="Fixset"/>
      <sheetName val="PUNCAK-89"/>
      <sheetName val="Format"/>
    </sheetNames>
    <sheetDataSet>
      <sheetData sheetId="0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 refreshError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</sheetDataSet>
  </externalBook>
</externalLink>
</file>

<file path=xl/externalLinks/externalLink10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  <sheetName val="Format"/>
      <sheetName val="W-NAD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0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Kode"/>
      <sheetName val="HARGA SATUAN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REKAP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Da AN BRAT TWR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KUMULATIP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graf2"/>
      <sheetName val="Beltra  (7)"/>
      <sheetName val="Peralatan"/>
      <sheetName val="Basic Price"/>
      <sheetName val="NP-7"/>
      <sheetName val="HSLAIN-LAIN"/>
      <sheetName val="Master Edit"/>
      <sheetName val="AC"/>
      <sheetName val="Pareto_SKR#4"/>
      <sheetName val="DivVII"/>
      <sheetName val="Div2"/>
      <sheetName val="Div3"/>
      <sheetName val="DAFGED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PUNCAK-89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CH"/>
      <sheetName val="JAN09"/>
      <sheetName val="BHN"/>
      <sheetName val="DFTR GARDIST"/>
      <sheetName val="Hg.Sat"/>
      <sheetName val="HARGA"/>
      <sheetName val="SATUAN"/>
      <sheetName val="61005"/>
      <sheetName val="61007"/>
      <sheetName val="MAP"/>
      <sheetName val="H.Dasar"/>
      <sheetName val="LOGRESUME"/>
      <sheetName val="List of Inventory"/>
      <sheetName val="APBN"/>
      <sheetName val="ATRIBUT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Currency Rate"/>
      <sheetName val="SEX"/>
      <sheetName val="PRK"/>
      <sheetName val="Section 2 MastlisteRev02"/>
      <sheetName val="TAP"/>
      <sheetName val="Overview"/>
      <sheetName val="Material"/>
      <sheetName val="divI"/>
      <sheetName val="divII"/>
      <sheetName val="LISDES"/>
      <sheetName val="JSO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CPI"/>
      <sheetName val="KURS"/>
      <sheetName val="IKK 2018"/>
      <sheetName val="INKINDO 2018"/>
      <sheetName val="IKK 2017"/>
      <sheetName val="Upah"/>
      <sheetName val="DExp.Lmb"/>
      <sheetName val="VALIDASI PRK"/>
      <sheetName val="Daftar Peserta"/>
      <sheetName val="Simulasi SPPD"/>
      <sheetName val="Data asli"/>
      <sheetName val="Database SPPD ke JKT"/>
      <sheetName val="DAF- PEG"/>
      <sheetName val="BAG-2"/>
      <sheetName val="new kinerja"/>
      <sheetName val="Data Kit"/>
      <sheetName val="Data Kit Kaltim"/>
      <sheetName val="Formula"/>
      <sheetName val="SAPITO"/>
      <sheetName val="SALDO PERSEDIAAN"/>
      <sheetName val="JOURNAL"/>
      <sheetName val="JOURNAL2"/>
      <sheetName val="JURNAL JAN'98"/>
      <sheetName val="grafi kesiapan versi p3b dan pe"/>
      <sheetName val="Rekap rutin psb"/>
      <sheetName val="Macro"/>
      <sheetName val="R_ccode"/>
      <sheetName val="StU"/>
      <sheetName val="Upah Bahan"/>
      <sheetName val="LOAD"/>
      <sheetName val="DATA PENGUSAHAAN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KATALOG"/>
      <sheetName val="Rekap per Jenis"/>
      <sheetName val="WP"/>
      <sheetName val="LISTS"/>
      <sheetName val="RKS"/>
      <sheetName val="chemcal"/>
      <sheetName val="2008_rev1"/>
      <sheetName val="R_SM_KIN"/>
      <sheetName val="I.5 ADDITION"/>
      <sheetName val="000000"/>
      <sheetName val="dataKIT"/>
      <sheetName val="dataPHT"/>
      <sheetName val="dataIBT"/>
      <sheetName val="Sheet42"/>
      <sheetName val="TUL III-09 UNIT"/>
      <sheetName val="01 A"/>
      <sheetName val="LK-1"/>
      <sheetName val="USAHA"/>
      <sheetName val="Hal-1"/>
      <sheetName val="aruskas"/>
      <sheetName val="06b"/>
      <sheetName val="WBS 2"/>
      <sheetName val="D7(1)"/>
      <sheetName val="PDPT - BL"/>
      <sheetName val="AHS "/>
      <sheetName val="pricing"/>
      <sheetName val="5-Peralatan"/>
      <sheetName val="WIL"/>
      <sheetName val="Sentra"/>
      <sheetName val="POWER"/>
      <sheetName val="Posisi"/>
      <sheetName val="Amr"/>
      <sheetName val="QlocSgl"/>
      <sheetName val="For Report-Akum"/>
      <sheetName val="TOP"/>
      <sheetName val="Input"/>
      <sheetName val="Pengalaman Per"/>
      <sheetName val="SITE-E"/>
      <sheetName val="2013"/>
      <sheetName val="Hitung_Energi"/>
      <sheetName val="Marshal"/>
      <sheetName val="GeneralInfo"/>
      <sheetName val="AKTIVA TETAP"/>
      <sheetName val="Galian 1"/>
      <sheetName val="anal"/>
      <sheetName val="uba"/>
      <sheetName val="KH"/>
      <sheetName val="Umum"/>
      <sheetName val="Energi Disalurkan"/>
      <sheetName val="KWH_RPJual"/>
      <sheetName val="Adj"/>
      <sheetName val="Valuation"/>
      <sheetName val="DESEMBER"/>
      <sheetName val="NERACA SESUAI PROGRAM GL MAGIC"/>
      <sheetName val="Links"/>
      <sheetName val="Lead"/>
      <sheetName val="MAIN"/>
      <sheetName val="PESANTREN"/>
      <sheetName val="G"/>
      <sheetName val="Curup"/>
      <sheetName val="Prabu"/>
      <sheetName val="On Time"/>
      <sheetName val="BQ"/>
      <sheetName val="Invoice"/>
      <sheetName val="URA E450"/>
      <sheetName val="2-JTW"/>
      <sheetName val="GAJI"/>
      <sheetName val="AkumAT"/>
      <sheetName val="Komposisi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KWH 12BL (2)"/>
      <sheetName val="Data Penyulang"/>
      <sheetName val="Progress"/>
      <sheetName val="Permanent info"/>
      <sheetName val="Konstruksi"/>
      <sheetName val="Daftar Tabel"/>
      <sheetName val="analhps"/>
      <sheetName val="BiPinjaman(15)"/>
      <sheetName val="LabaRugi Fungsi th (t-1)(21B)"/>
      <sheetName val="LabaRugi Lainnya(20)"/>
      <sheetName val="LabaRugi Unsur th(t-1)(21A)"/>
      <sheetName val="PembelianTL(12A1)"/>
      <sheetName val="GABUNGAN"/>
      <sheetName val="K.6DEPOSIT"/>
      <sheetName val="Contract &amp; Assumptions"/>
      <sheetName val="mob (2)"/>
      <sheetName val="LOADDAT"/>
      <sheetName val="Mobilisasi-pnw"/>
      <sheetName val="Land Clearing-pnw"/>
      <sheetName val="Note"/>
      <sheetName val="Download_Data"/>
      <sheetName val="Grf Pedp Lain2"/>
      <sheetName val="Ex-Rate"/>
      <sheetName val="AKTIVA"/>
      <sheetName val="Bln3_4"/>
      <sheetName val="Akun"/>
      <sheetName val="DataReferensi"/>
      <sheetName val="ProdSendiri"/>
      <sheetName val="Resource Plan (2)"/>
      <sheetName val="Rekap 2002 mod"/>
      <sheetName val="Penjualan"/>
      <sheetName val="PS&amp;Susut TL"/>
      <sheetName val="neraca 1999-2000"/>
      <sheetName val="KONTRAK"/>
      <sheetName val="PROG"/>
      <sheetName val="MyTugas"/>
      <sheetName val="Listing"/>
      <sheetName val="Test Accrue"/>
      <sheetName val="XREF"/>
      <sheetName val="PDPKonstruksi"/>
      <sheetName val="FG"/>
      <sheetName val="BBM-03"/>
      <sheetName val="sch 1.2"/>
      <sheetName val="M-01-PJB"/>
      <sheetName val="LK2004"/>
      <sheetName val="Data Realisasi"/>
      <sheetName val="Curah Hujan Bulanan"/>
      <sheetName val="Pola Beban (2)"/>
      <sheetName val="L20Keu"/>
      <sheetName val="TAHAP_5"/>
      <sheetName val="DATA-BASE_SUTT"/>
      <sheetName val="analhps_Pasng"/>
      <sheetName val="Beltra__(7)"/>
      <sheetName val="Basic_Price"/>
      <sheetName val="Master_Edit"/>
      <sheetName val="rekmodiPtk_(MAP)"/>
      <sheetName val="RATE_TENAGA_KERJA"/>
      <sheetName val="Peralatan_(2)"/>
      <sheetName val="Prog_Desc"/>
      <sheetName val="FORM.A3"/>
      <sheetName val="TUK BPJS KES okt"/>
      <sheetName val="spta"/>
      <sheetName val="bakup1"/>
      <sheetName val="D2 BOQ LE TWR"/>
      <sheetName val="Ea. ANA POND"/>
      <sheetName val="Sag1"/>
      <sheetName val="drawing"/>
      <sheetName val="SWENG_Risk"/>
      <sheetName val="TRA_TS"/>
      <sheetName val="Price_List"/>
      <sheetName val="Analisa Mrg1"/>
      <sheetName val="Pipe"/>
      <sheetName val="HB "/>
      <sheetName val="villa"/>
      <sheetName val="SAP"/>
      <sheetName val="struktur tdk dipakai"/>
      <sheetName val="anal-drainase,tanah&amp;ps batu"/>
      <sheetName val="anal-beton"/>
      <sheetName val="LR"/>
      <sheetName val="MENU1"/>
      <sheetName val="D_ANALISA"/>
      <sheetName val="Laba Rugi Smt I"/>
      <sheetName val="kali-2001"/>
      <sheetName val="INVESTIGASI JTR"/>
      <sheetName val="HPE-Non-Person"/>
      <sheetName val="HPS-Person"/>
      <sheetName val="Analisa Harga"/>
      <sheetName val="UK110301"/>
      <sheetName val="DISC Profile"/>
      <sheetName val="TDL2001"/>
      <sheetName val="AnConW"/>
      <sheetName val="AnEarthW"/>
      <sheetName val="AnLandW"/>
      <sheetName val="BasicPrice"/>
      <sheetName val="AnStoneW"/>
      <sheetName val="BA25"/>
      <sheetName val="JAN07"/>
      <sheetName val="Prod~Alt"/>
      <sheetName val="Shedule"/>
      <sheetName val="Sensitivitas"/>
      <sheetName val="R.A.B"/>
      <sheetName val="Query2"/>
      <sheetName val="Gangg_PL"/>
      <sheetName val="Du_lieu"/>
      <sheetName val="rkap2008"/>
      <sheetName val="TB Juni2011Gabungan"/>
      <sheetName val="Sche-Harvest-Monodon"/>
      <sheetName val="P1"/>
      <sheetName val="AA.1.1 BNI"/>
      <sheetName val="bhn_upah"/>
      <sheetName val="WILAYAH-CABANG"/>
      <sheetName val="CPC"/>
      <sheetName val="A.4.3"/>
      <sheetName val="SE"/>
      <sheetName val="Hua Yang Quarterly"/>
      <sheetName val="Operating Cycle"/>
      <sheetName val="A12A.350.SSD"/>
      <sheetName val="FA Movement"/>
      <sheetName val="FA sd APRIL 07"/>
      <sheetName val="Sumber Asset"/>
      <sheetName val="bayar_04_fak"/>
      <sheetName val="EE-PROP"/>
      <sheetName val="Rekap Piutang"/>
      <sheetName val="PL (MONTHLY)"/>
      <sheetName val="Detail_313"/>
      <sheetName val="SheetGMP"/>
      <sheetName val="SheetGMT"/>
      <sheetName val="Sch"/>
      <sheetName val="Estimate"/>
      <sheetName val="PBR110 "/>
      <sheetName val="REKAP HP"/>
      <sheetName val="|PRIVATE|Datasheets"/>
      <sheetName val="|PRIVATE|Template"/>
      <sheetName val="Real Lunas"/>
      <sheetName val="Monitoring Juli"/>
      <sheetName val="Scoreboard"/>
      <sheetName val="GET ULP"/>
      <sheetName val="Tw I,II,III,IV"/>
      <sheetName val="PELUNASAN P2TL"/>
      <sheetName val="P2TL KWH&amp;RP GET WIL"/>
      <sheetName val="P2TL KWH&amp;RP GET WIL (2)"/>
      <sheetName val="TARGET WILSU VS PPJ"/>
      <sheetName val="Monitoring Feb"/>
      <sheetName val="Monitoring Mar"/>
      <sheetName val="Monitoring April"/>
      <sheetName val="Monitoring Mei"/>
      <sheetName val="Monitoring Juni"/>
      <sheetName val="sht1"/>
      <sheetName val="TARIF"/>
      <sheetName val="Harsat Bahan"/>
      <sheetName val="Harsat Upah"/>
      <sheetName val="ap lt angung"/>
      <sheetName val="Sheet8"/>
      <sheetName val="03"/>
      <sheetName val="Table1 MASTER"/>
      <sheetName val="Table4"/>
      <sheetName val="Table2 MASTER"/>
      <sheetName val="Table5 Master"/>
      <sheetName val="RPP"/>
      <sheetName val="18"/>
      <sheetName val="01"/>
      <sheetName val="17"/>
      <sheetName val="22"/>
      <sheetName val="15"/>
      <sheetName val="08"/>
      <sheetName val="20"/>
      <sheetName val="05"/>
      <sheetName val="16"/>
      <sheetName val="Tabel-Tk Komp"/>
      <sheetName val="DATA_NOV04"/>
      <sheetName val="REVISI-10"/>
      <sheetName val="REVISI-16"/>
      <sheetName val="REVISI-25"/>
      <sheetName val="025"/>
      <sheetName val="REVISI-29"/>
      <sheetName val="HBU"/>
      <sheetName val="lamp"/>
      <sheetName val="Customer"/>
      <sheetName val="H.Satuan"/>
      <sheetName val="Hrg.Dasar"/>
      <sheetName val="Mob."/>
      <sheetName val="AHS - Personel"/>
      <sheetName val="AHS - Non Personel"/>
      <sheetName val="Analisa Struktur Data"/>
      <sheetName val="INDEX"/>
      <sheetName val="C2 HARGA MAT CFIA"/>
      <sheetName val="OFFER DX FRANCE "/>
      <sheetName val="Coef"/>
      <sheetName val="IMPUT"/>
      <sheetName val="inst.pemrintah"/>
      <sheetName val="dasar"/>
      <sheetName val="HS"/>
      <sheetName val="Harga Dasar"/>
      <sheetName val="Schedule(S-Curve)"/>
      <sheetName val="Unit Rate"/>
      <sheetName val="AHSbj"/>
      <sheetName val="CHITIET VL_NC"/>
      <sheetName val="REF.ONLY"/>
      <sheetName val="Hargasatuan"/>
      <sheetName val="TB"/>
      <sheetName val="PileCap"/>
      <sheetName val="INDEKS"/>
      <sheetName val="lahan"/>
      <sheetName val="stone"/>
      <sheetName val="sche MJ sari"/>
      <sheetName val="RAW MATERIALS "/>
      <sheetName val="Waktu"/>
      <sheetName val="Anls"/>
      <sheetName val="BASIC-PRICE"/>
      <sheetName val="HRG BAHAN &amp; UPAH okk"/>
      <sheetName val="Ana. PU"/>
      <sheetName val="Analis Kusen okk"/>
      <sheetName val="Schedule 11a"/>
      <sheetName val="Temporary"/>
      <sheetName val="Septick tank"/>
      <sheetName val="Subkon"/>
      <sheetName val="anal-aspal"/>
      <sheetName val="anal-mos"/>
      <sheetName val="mob-demob"/>
      <sheetName val="duct"/>
      <sheetName val="Daftmat"/>
      <sheetName val="HARSAT"/>
      <sheetName val="TS X 200"/>
      <sheetName val="TS VIBRO"/>
      <sheetName val="DIV 7"/>
      <sheetName val="mg"/>
      <sheetName val="DaftarHarga"/>
      <sheetName val="Asumsi2"/>
      <sheetName val="hsd"/>
      <sheetName val="daftar harga dan upah"/>
      <sheetName val="ANALISA SNI'13 "/>
      <sheetName val="Input GENERATION-DATA"/>
      <sheetName val="ACCOUNT"/>
      <sheetName val="ProductionTarget50Pct"/>
      <sheetName val="CAPEX"/>
      <sheetName val="4"/>
      <sheetName val="DAFTAR ISI"/>
      <sheetName val="Rtn-09"/>
      <sheetName val="Rek-1"/>
      <sheetName val="PRK-09"/>
      <sheetName val="갑지"/>
      <sheetName val="BIL"/>
      <sheetName val="PROTECTION "/>
      <sheetName val="ADM_TEK_TPG"/>
      <sheetName val="MDU"/>
      <sheetName val="SULSEL"/>
      <sheetName val="SULBAR"/>
      <sheetName val="Indikator215"/>
      <sheetName val="Penyulang Padam"/>
      <sheetName val="A.Alat"/>
      <sheetName val="Supl.X"/>
      <sheetName val="BDG"/>
      <sheetName val="REAL-LR"/>
      <sheetName val="E3. ANALISA HS HAR TEK SUTM"/>
      <sheetName val="E6. ANALISA HS HAR"/>
      <sheetName val="O &amp; M"/>
      <sheetName val="NEnergi"/>
      <sheetName val="Area_Data"/>
      <sheetName val="Working Page"/>
      <sheetName val="Regional Overhead Allocation_WJ"/>
      <sheetName val="Service Mapping"/>
      <sheetName val="Central Overhead Allocation"/>
      <sheetName val="SCHDUL"/>
      <sheetName val="Catalog"/>
      <sheetName val="D2. ANALISA HS INSHAR"/>
      <sheetName val="GJ09"/>
      <sheetName val="CAB"/>
      <sheetName val="TKalor&amp;Rasio"/>
      <sheetName val="HARGA SATUAN MDU"/>
      <sheetName val="Isian"/>
      <sheetName val="SEWA ALAT"/>
      <sheetName val="SortShee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/>
      <sheetData sheetId="21"/>
      <sheetData sheetId="22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/>
      <sheetData sheetId="537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  <sheetData sheetId="772" refreshError="1"/>
      <sheetData sheetId="773" refreshError="1"/>
      <sheetData sheetId="774" refreshError="1"/>
      <sheetData sheetId="775" refreshError="1"/>
      <sheetData sheetId="776" refreshError="1"/>
      <sheetData sheetId="777" refreshError="1"/>
      <sheetData sheetId="778" refreshError="1"/>
      <sheetData sheetId="779" refreshError="1"/>
      <sheetData sheetId="780" refreshError="1"/>
      <sheetData sheetId="781" refreshError="1"/>
      <sheetData sheetId="782" refreshError="1"/>
      <sheetData sheetId="783" refreshError="1"/>
      <sheetData sheetId="784" refreshError="1"/>
      <sheetData sheetId="785" refreshError="1"/>
      <sheetData sheetId="786" refreshError="1"/>
      <sheetData sheetId="787" refreshError="1"/>
      <sheetData sheetId="788" refreshError="1"/>
      <sheetData sheetId="789" refreshError="1"/>
      <sheetData sheetId="790" refreshError="1"/>
      <sheetData sheetId="791" refreshError="1"/>
      <sheetData sheetId="792"/>
      <sheetData sheetId="793" refreshError="1"/>
      <sheetData sheetId="794" refreshError="1"/>
      <sheetData sheetId="795" refreshError="1"/>
      <sheetData sheetId="796" refreshError="1"/>
      <sheetData sheetId="797" refreshError="1"/>
      <sheetData sheetId="798" refreshError="1"/>
      <sheetData sheetId="799" refreshError="1"/>
      <sheetData sheetId="800" refreshError="1"/>
      <sheetData sheetId="801" refreshError="1"/>
      <sheetData sheetId="802" refreshError="1"/>
      <sheetData sheetId="803" refreshError="1"/>
      <sheetData sheetId="804" refreshError="1"/>
      <sheetData sheetId="805" refreshError="1"/>
      <sheetData sheetId="806" refreshError="1"/>
      <sheetData sheetId="807" refreshError="1"/>
      <sheetData sheetId="808" refreshError="1"/>
      <sheetData sheetId="809" refreshError="1"/>
      <sheetData sheetId="810" refreshError="1"/>
      <sheetData sheetId="811"/>
      <sheetData sheetId="812" refreshError="1"/>
      <sheetData sheetId="813" refreshError="1"/>
      <sheetData sheetId="814" refreshError="1"/>
      <sheetData sheetId="815" refreshError="1"/>
      <sheetData sheetId="816" refreshError="1"/>
      <sheetData sheetId="817" refreshError="1"/>
      <sheetData sheetId="818" refreshError="1"/>
      <sheetData sheetId="819" refreshError="1"/>
      <sheetData sheetId="820" refreshError="1"/>
      <sheetData sheetId="821" refreshError="1"/>
      <sheetData sheetId="822" refreshError="1"/>
      <sheetData sheetId="823" refreshError="1"/>
      <sheetData sheetId="824" refreshError="1"/>
      <sheetData sheetId="825" refreshError="1"/>
      <sheetData sheetId="826" refreshError="1"/>
      <sheetData sheetId="827" refreshError="1"/>
      <sheetData sheetId="828" refreshError="1"/>
      <sheetData sheetId="829" refreshError="1"/>
      <sheetData sheetId="830" refreshError="1"/>
      <sheetData sheetId="831" refreshError="1"/>
      <sheetData sheetId="832" refreshError="1"/>
      <sheetData sheetId="833" refreshError="1"/>
      <sheetData sheetId="834" refreshError="1"/>
      <sheetData sheetId="835" refreshError="1"/>
      <sheetData sheetId="836" refreshError="1"/>
      <sheetData sheetId="837" refreshError="1"/>
      <sheetData sheetId="838" refreshError="1"/>
      <sheetData sheetId="839" refreshError="1"/>
      <sheetData sheetId="840" refreshError="1"/>
      <sheetData sheetId="841" refreshError="1"/>
      <sheetData sheetId="842" refreshError="1"/>
      <sheetData sheetId="843" refreshError="1"/>
      <sheetData sheetId="844" refreshError="1"/>
      <sheetData sheetId="845" refreshError="1"/>
      <sheetData sheetId="846" refreshError="1"/>
      <sheetData sheetId="847" refreshError="1"/>
      <sheetData sheetId="848" refreshError="1"/>
      <sheetData sheetId="849" refreshError="1"/>
      <sheetData sheetId="850" refreshError="1"/>
      <sheetData sheetId="851" refreshError="1"/>
      <sheetData sheetId="852" refreshError="1"/>
      <sheetData sheetId="853" refreshError="1"/>
      <sheetData sheetId="854" refreshError="1"/>
      <sheetData sheetId="855" refreshError="1"/>
      <sheetData sheetId="856" refreshError="1"/>
      <sheetData sheetId="857" refreshError="1"/>
      <sheetData sheetId="858" refreshError="1"/>
      <sheetData sheetId="859" refreshError="1"/>
      <sheetData sheetId="860" refreshError="1"/>
      <sheetData sheetId="861" refreshError="1"/>
      <sheetData sheetId="862" refreshError="1"/>
      <sheetData sheetId="863" refreshError="1"/>
      <sheetData sheetId="864" refreshError="1"/>
      <sheetData sheetId="865" refreshError="1"/>
      <sheetData sheetId="866" refreshError="1"/>
      <sheetData sheetId="867" refreshError="1"/>
      <sheetData sheetId="868" refreshError="1"/>
      <sheetData sheetId="869" refreshError="1"/>
      <sheetData sheetId="870" refreshError="1"/>
      <sheetData sheetId="871" refreshError="1"/>
      <sheetData sheetId="872" refreshError="1"/>
      <sheetData sheetId="873" refreshError="1"/>
      <sheetData sheetId="874" refreshError="1"/>
      <sheetData sheetId="875" refreshError="1"/>
      <sheetData sheetId="876" refreshError="1"/>
      <sheetData sheetId="877" refreshError="1"/>
      <sheetData sheetId="878" refreshError="1"/>
      <sheetData sheetId="879" refreshError="1"/>
      <sheetData sheetId="880" refreshError="1"/>
      <sheetData sheetId="881" refreshError="1"/>
      <sheetData sheetId="882" refreshError="1"/>
      <sheetData sheetId="883" refreshError="1"/>
      <sheetData sheetId="884" refreshError="1"/>
      <sheetData sheetId="885" refreshError="1"/>
      <sheetData sheetId="886" refreshError="1"/>
      <sheetData sheetId="887" refreshError="1"/>
      <sheetData sheetId="888" refreshError="1"/>
      <sheetData sheetId="889" refreshError="1"/>
      <sheetData sheetId="890" refreshError="1"/>
      <sheetData sheetId="891" refreshError="1"/>
      <sheetData sheetId="892" refreshError="1"/>
      <sheetData sheetId="893" refreshError="1"/>
      <sheetData sheetId="894" refreshError="1"/>
      <sheetData sheetId="895" refreshError="1"/>
      <sheetData sheetId="896" refreshError="1"/>
      <sheetData sheetId="897" refreshError="1"/>
      <sheetData sheetId="898" refreshError="1"/>
      <sheetData sheetId="899" refreshError="1"/>
      <sheetData sheetId="900" refreshError="1"/>
      <sheetData sheetId="901" refreshError="1"/>
      <sheetData sheetId="902" refreshError="1"/>
      <sheetData sheetId="903" refreshError="1"/>
      <sheetData sheetId="904" refreshError="1"/>
      <sheetData sheetId="905" refreshError="1"/>
      <sheetData sheetId="906" refreshError="1"/>
      <sheetData sheetId="907" refreshError="1"/>
      <sheetData sheetId="908" refreshError="1"/>
      <sheetData sheetId="909" refreshError="1"/>
      <sheetData sheetId="910" refreshError="1"/>
      <sheetData sheetId="911" refreshError="1"/>
      <sheetData sheetId="912" refreshError="1"/>
      <sheetData sheetId="913" refreshError="1"/>
      <sheetData sheetId="914" refreshError="1"/>
      <sheetData sheetId="915" refreshError="1"/>
      <sheetData sheetId="916" refreshError="1"/>
      <sheetData sheetId="917" refreshError="1"/>
      <sheetData sheetId="918" refreshError="1"/>
      <sheetData sheetId="919" refreshError="1"/>
      <sheetData sheetId="920" refreshError="1"/>
      <sheetData sheetId="921" refreshError="1"/>
      <sheetData sheetId="922" refreshError="1"/>
      <sheetData sheetId="923" refreshError="1"/>
      <sheetData sheetId="924" refreshError="1"/>
      <sheetData sheetId="925" refreshError="1"/>
      <sheetData sheetId="926" refreshError="1"/>
      <sheetData sheetId="927" refreshError="1"/>
      <sheetData sheetId="928" refreshError="1"/>
      <sheetData sheetId="929" refreshError="1"/>
      <sheetData sheetId="930" refreshError="1"/>
      <sheetData sheetId="931" refreshError="1"/>
      <sheetData sheetId="932" refreshError="1"/>
      <sheetData sheetId="933" refreshError="1"/>
      <sheetData sheetId="934" refreshError="1"/>
      <sheetData sheetId="935" refreshError="1"/>
      <sheetData sheetId="936" refreshError="1"/>
      <sheetData sheetId="937" refreshError="1"/>
      <sheetData sheetId="938" refreshError="1"/>
      <sheetData sheetId="939" refreshError="1"/>
      <sheetData sheetId="940" refreshError="1"/>
      <sheetData sheetId="941" refreshError="1"/>
      <sheetData sheetId="942" refreshError="1"/>
      <sheetData sheetId="943" refreshError="1"/>
      <sheetData sheetId="944" refreshError="1"/>
      <sheetData sheetId="945" refreshError="1"/>
      <sheetData sheetId="946" refreshError="1"/>
      <sheetData sheetId="947" refreshError="1"/>
      <sheetData sheetId="948" refreshError="1"/>
      <sheetData sheetId="949" refreshError="1"/>
      <sheetData sheetId="950" refreshError="1"/>
      <sheetData sheetId="951" refreshError="1"/>
      <sheetData sheetId="952" refreshError="1"/>
      <sheetData sheetId="953" refreshError="1"/>
      <sheetData sheetId="954" refreshError="1"/>
      <sheetData sheetId="955" refreshError="1"/>
      <sheetData sheetId="956" refreshError="1"/>
      <sheetData sheetId="957" refreshError="1"/>
      <sheetData sheetId="958" refreshError="1"/>
      <sheetData sheetId="959" refreshError="1"/>
      <sheetData sheetId="960" refreshError="1"/>
      <sheetData sheetId="961" refreshError="1"/>
      <sheetData sheetId="962" refreshError="1"/>
      <sheetData sheetId="963" refreshError="1"/>
      <sheetData sheetId="964" refreshError="1"/>
      <sheetData sheetId="965" refreshError="1"/>
      <sheetData sheetId="966" refreshError="1"/>
      <sheetData sheetId="967" refreshError="1"/>
      <sheetData sheetId="968" refreshError="1"/>
      <sheetData sheetId="969" refreshError="1"/>
      <sheetData sheetId="970" refreshError="1"/>
      <sheetData sheetId="971" refreshError="1"/>
      <sheetData sheetId="972" refreshError="1"/>
      <sheetData sheetId="973" refreshError="1"/>
      <sheetData sheetId="974" refreshError="1"/>
    </sheetDataSet>
  </externalBook>
</externalLink>
</file>

<file path=xl/externalLinks/externalLink10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  <sheetName val="Div2"/>
      <sheetName val="analhps Pasng"/>
      <sheetName val="List of Eqp"/>
      <sheetName val="UPA"/>
      <sheetName val="BoQ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ssumptions (2)"/>
      <sheetName val="ACUAN"/>
      <sheetName val="Resume"/>
      <sheetName val="bahan"/>
      <sheetName val="upah"/>
      <sheetName val="TRANS"/>
      <sheetName val="FAS"/>
      <sheetName val="61005"/>
      <sheetName val="61007"/>
      <sheetName val="MAP"/>
      <sheetName val="H.Dasar"/>
      <sheetName val="Neraca seAPJ"/>
      <sheetName val="PS&amp;Susut_TL"/>
      <sheetName val="Meter_merek_Ganz"/>
      <sheetName val="ENERGI_MIX_2005-2010-OK-rev2"/>
      <sheetName val="JAN09"/>
      <sheetName val="Jasa"/>
      <sheetName val="Mat"/>
      <sheetName val="UPDATE 25 JANUARI 2007"/>
      <sheetName val="D2. ANALISA HS INSHAR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10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000000"/>
      <sheetName val="000001"/>
      <sheetName val="W1"/>
      <sheetName val="W2"/>
      <sheetName val="W3"/>
      <sheetName val="W4"/>
      <sheetName val="W5"/>
      <sheetName val="W6"/>
      <sheetName val="W7"/>
      <sheetName val="W8"/>
      <sheetName val="W9"/>
      <sheetName val="W10"/>
      <sheetName val="w11"/>
      <sheetName val="batam"/>
      <sheetName val="kitut"/>
      <sheetName val="kitsel"/>
      <sheetName val="GABWIL"/>
      <sheetName val="JATIM"/>
      <sheetName val="JATENG"/>
      <sheetName val="JABAR"/>
      <sheetName val="dki"/>
      <sheetName val="P3B"/>
      <sheetName val="BENGKEL"/>
      <sheetName val="GABDIS"/>
      <sheetName val="DKP"/>
      <sheetName val="LMK"/>
      <sheetName val="JASDIK"/>
      <sheetName val="PPE"/>
      <sheetName val="pusat"/>
      <sheetName val="PENGUS"/>
      <sheetName val="DAK"/>
      <sheetName val="HOLDING"/>
      <sheetName val="PJB1"/>
      <sheetName val="PJB2"/>
      <sheetName val="ANAK"/>
      <sheetName val="KONSOLIDASI"/>
      <sheetName val="UshDeb00"/>
      <sheetName val="Meter merek Ganz"/>
      <sheetName val="NerSubsis"/>
      <sheetName val="Penjualan"/>
      <sheetName val="ProdSendiri"/>
      <sheetName val="PS&amp;Susut TL"/>
      <sheetName val="SewaBeli"/>
      <sheetName val="Transfer"/>
      <sheetName val="Listing"/>
      <sheetName val="ENERGI MIX 2005-2010-OK-rev2"/>
      <sheetName val="Ref"/>
      <sheetName val="L_23"/>
      <sheetName val="Prdk 2000 (2)"/>
      <sheetName val="200412"/>
      <sheetName val="Kontrol"/>
      <sheetName val="ASUMSI"/>
      <sheetName val="Harga BBM Indonesia"/>
      <sheetName val="PRK"/>
      <sheetName val="Cover"/>
      <sheetName val="Kamus"/>
      <sheetName val="Sheet3"/>
      <sheetName val="AKPENY-J"/>
      <sheetName val="RINCIAN HARGA MATERIAL"/>
      <sheetName val="AHS-JTR"/>
      <sheetName val="Rekap 2002 mod"/>
      <sheetName val="REKAP"/>
      <sheetName val="Analisa"/>
      <sheetName val="B - Norelec"/>
      <sheetName val="MU"/>
      <sheetName val="HRG BHN"/>
      <sheetName val="W-NAD"/>
    </sheetNames>
    <sheetDataSet>
      <sheetData sheetId="0" refreshError="1"/>
      <sheetData sheetId="1" refreshError="1"/>
      <sheetData sheetId="2" refreshError="1">
        <row r="1">
          <cell r="A1" t="str">
            <v>PT PLN (PERSERO)</v>
          </cell>
          <cell r="J1" t="str">
            <v>Lampiran : 1.2.1</v>
          </cell>
        </row>
        <row r="2">
          <cell r="A2" t="str">
            <v>UNIT BISNIS  : WILAYAH  I ACEH</v>
          </cell>
        </row>
        <row r="4">
          <cell r="A4" t="str">
            <v>AKUMULASI PENYUSUTAN AKTIVA TETAP PER JENIS</v>
          </cell>
        </row>
        <row r="5">
          <cell r="A5" t="str">
            <v>(Diisi Dengan Angka Mutlak/Tanpa Kurung)</v>
          </cell>
        </row>
        <row r="7">
          <cell r="D7" t="str">
            <v>Tahun -  1998</v>
          </cell>
          <cell r="H7" t="str">
            <v>Tahun -  1999</v>
          </cell>
        </row>
        <row r="8">
          <cell r="A8" t="str">
            <v>No.</v>
          </cell>
          <cell r="D8" t="str">
            <v xml:space="preserve">Saldo </v>
          </cell>
          <cell r="G8" t="str">
            <v>Saldo</v>
          </cell>
          <cell r="J8" t="str">
            <v>Saldo</v>
          </cell>
        </row>
        <row r="9">
          <cell r="A9" t="str">
            <v>Urut</v>
          </cell>
          <cell r="C9" t="str">
            <v>Jenis  Aktiva Tetap</v>
          </cell>
          <cell r="D9" t="str">
            <v>Per 1 Jan. 1998</v>
          </cell>
          <cell r="E9" t="str">
            <v>Penambahan</v>
          </cell>
          <cell r="F9" t="str">
            <v>Pengurangan</v>
          </cell>
          <cell r="G9" t="str">
            <v>Per 31 Des 1998</v>
          </cell>
          <cell r="H9" t="str">
            <v>Penambahan</v>
          </cell>
          <cell r="I9" t="str">
            <v>Pengurangan</v>
          </cell>
          <cell r="J9" t="str">
            <v>Per 30 Des 1999</v>
          </cell>
        </row>
        <row r="10">
          <cell r="D10" t="str">
            <v>(Audited)</v>
          </cell>
        </row>
        <row r="11">
          <cell r="A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6= 3+4-5</v>
          </cell>
          <cell r="H11" t="str">
            <v>8</v>
          </cell>
          <cell r="I11" t="str">
            <v>9</v>
          </cell>
          <cell r="J11" t="str">
            <v>10= 6+8-9</v>
          </cell>
        </row>
        <row r="13">
          <cell r="A13" t="str">
            <v>1</v>
          </cell>
          <cell r="C13" t="str">
            <v>Bangunan dan Kelengkapan Halaman</v>
          </cell>
          <cell r="D13">
            <v>8039176059</v>
          </cell>
          <cell r="E13">
            <v>1955167931</v>
          </cell>
          <cell r="F13">
            <v>371985258</v>
          </cell>
          <cell r="G13">
            <v>9622358732</v>
          </cell>
          <cell r="H13">
            <v>1816981389</v>
          </cell>
          <cell r="I13">
            <v>13225527</v>
          </cell>
          <cell r="J13">
            <v>11426114594</v>
          </cell>
        </row>
        <row r="14">
          <cell r="A14" t="str">
            <v>2</v>
          </cell>
          <cell r="C14" t="str">
            <v>Bangunan Saluran Air &amp; Perlkpnya</v>
          </cell>
          <cell r="G14">
            <v>0</v>
          </cell>
          <cell r="H14">
            <v>100985464</v>
          </cell>
          <cell r="J14">
            <v>100985464</v>
          </cell>
        </row>
        <row r="15">
          <cell r="A15" t="str">
            <v>3</v>
          </cell>
          <cell r="C15" t="str">
            <v>Jalan Sepur Samping</v>
          </cell>
          <cell r="G15">
            <v>0</v>
          </cell>
          <cell r="J15">
            <v>0</v>
          </cell>
        </row>
        <row r="16">
          <cell r="A16" t="str">
            <v>4</v>
          </cell>
          <cell r="C16" t="str">
            <v>Instalasi dan Mesin</v>
          </cell>
          <cell r="D16">
            <v>24293933225</v>
          </cell>
          <cell r="E16">
            <v>9506080274</v>
          </cell>
          <cell r="F16">
            <v>214503266</v>
          </cell>
          <cell r="G16">
            <v>33585510233</v>
          </cell>
          <cell r="H16">
            <v>4216720142</v>
          </cell>
          <cell r="I16">
            <v>1080268059</v>
          </cell>
          <cell r="J16">
            <v>36721962316</v>
          </cell>
        </row>
        <row r="17">
          <cell r="A17" t="str">
            <v>5</v>
          </cell>
          <cell r="C17" t="str">
            <v>Reaktor Nuklir</v>
          </cell>
          <cell r="G17">
            <v>0</v>
          </cell>
          <cell r="J17">
            <v>0</v>
          </cell>
        </row>
        <row r="18">
          <cell r="A18" t="str">
            <v>6</v>
          </cell>
          <cell r="C18" t="str">
            <v>Pelkpan Penyaluran T. Listrik</v>
          </cell>
          <cell r="D18">
            <v>1511889184</v>
          </cell>
          <cell r="E18">
            <v>999206376</v>
          </cell>
          <cell r="F18">
            <v>29662794</v>
          </cell>
          <cell r="G18">
            <v>2481432766</v>
          </cell>
          <cell r="H18">
            <v>480532101</v>
          </cell>
          <cell r="I18">
            <v>64674305</v>
          </cell>
          <cell r="J18">
            <v>2897290562</v>
          </cell>
        </row>
        <row r="19">
          <cell r="A19" t="str">
            <v>7</v>
          </cell>
          <cell r="C19" t="str">
            <v>Gardu Induk</v>
          </cell>
          <cell r="D19">
            <v>0</v>
          </cell>
          <cell r="E19">
            <v>0</v>
          </cell>
          <cell r="G19">
            <v>0</v>
          </cell>
          <cell r="J19">
            <v>0</v>
          </cell>
        </row>
        <row r="20">
          <cell r="A20" t="str">
            <v>8</v>
          </cell>
          <cell r="C20" t="str">
            <v>Saluran Udara Tegangan Tinggi</v>
          </cell>
          <cell r="G20">
            <v>0</v>
          </cell>
          <cell r="J20">
            <v>0</v>
          </cell>
        </row>
        <row r="21">
          <cell r="A21" t="str">
            <v>9</v>
          </cell>
          <cell r="C21" t="str">
            <v>Kabel Dibawah Tanah</v>
          </cell>
          <cell r="G21">
            <v>0</v>
          </cell>
          <cell r="J21">
            <v>0</v>
          </cell>
        </row>
        <row r="22">
          <cell r="A22" t="str">
            <v>10</v>
          </cell>
          <cell r="C22" t="str">
            <v>Jaringan Distribusi</v>
          </cell>
          <cell r="D22">
            <v>32986665800</v>
          </cell>
          <cell r="E22">
            <v>12220574794</v>
          </cell>
          <cell r="F22">
            <v>0</v>
          </cell>
          <cell r="G22">
            <v>45207240594</v>
          </cell>
          <cell r="H22">
            <v>13277685267</v>
          </cell>
          <cell r="I22">
            <v>163270988</v>
          </cell>
          <cell r="J22">
            <v>58321654873</v>
          </cell>
        </row>
        <row r="23">
          <cell r="A23" t="str">
            <v>11</v>
          </cell>
          <cell r="C23" t="str">
            <v>Gardu Distribusi</v>
          </cell>
          <cell r="D23">
            <v>6520740953</v>
          </cell>
          <cell r="E23">
            <v>1935163638</v>
          </cell>
          <cell r="F23">
            <v>5037141</v>
          </cell>
          <cell r="G23">
            <v>8450867450</v>
          </cell>
          <cell r="H23">
            <v>2202486779</v>
          </cell>
          <cell r="I23">
            <v>49629275</v>
          </cell>
          <cell r="J23">
            <v>10603724954</v>
          </cell>
        </row>
        <row r="24">
          <cell r="A24" t="str">
            <v>12</v>
          </cell>
          <cell r="C24" t="str">
            <v>Perlengkapan Lain Lain Distribusi</v>
          </cell>
          <cell r="D24">
            <v>21725708188</v>
          </cell>
          <cell r="E24">
            <v>5206950325</v>
          </cell>
          <cell r="F24">
            <v>0</v>
          </cell>
          <cell r="G24">
            <v>26932658513</v>
          </cell>
          <cell r="H24">
            <v>5579496131</v>
          </cell>
          <cell r="I24">
            <v>16456350</v>
          </cell>
          <cell r="J24">
            <v>32495698294</v>
          </cell>
        </row>
        <row r="25">
          <cell r="A25" t="str">
            <v>13</v>
          </cell>
          <cell r="C25" t="str">
            <v>Perlengkapan Pengolahan Data</v>
          </cell>
          <cell r="D25">
            <v>429562339</v>
          </cell>
          <cell r="E25">
            <v>226454328</v>
          </cell>
          <cell r="F25">
            <v>71709295</v>
          </cell>
          <cell r="G25">
            <v>584307372</v>
          </cell>
          <cell r="H25">
            <v>222191920</v>
          </cell>
          <cell r="I25">
            <v>11764805</v>
          </cell>
          <cell r="J25">
            <v>794734487</v>
          </cell>
        </row>
        <row r="26">
          <cell r="A26" t="str">
            <v>14</v>
          </cell>
          <cell r="C26" t="str">
            <v>Perlengkapan Transmisi Data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</row>
        <row r="27">
          <cell r="A27" t="str">
            <v>15</v>
          </cell>
          <cell r="C27" t="str">
            <v>Perlengkapan Telekomunikasi</v>
          </cell>
          <cell r="D27">
            <v>605530593</v>
          </cell>
          <cell r="E27">
            <v>238779372</v>
          </cell>
          <cell r="F27">
            <v>0</v>
          </cell>
          <cell r="G27">
            <v>844309965</v>
          </cell>
          <cell r="H27">
            <v>244742483</v>
          </cell>
          <cell r="I27">
            <v>0</v>
          </cell>
          <cell r="J27">
            <v>1089052448</v>
          </cell>
        </row>
        <row r="28">
          <cell r="A28" t="str">
            <v>16</v>
          </cell>
          <cell r="C28" t="str">
            <v>Perlengkapan Umum</v>
          </cell>
          <cell r="D28">
            <v>10876668634</v>
          </cell>
          <cell r="E28">
            <v>2062549345</v>
          </cell>
          <cell r="F28">
            <v>274559065</v>
          </cell>
          <cell r="G28">
            <v>12664658914</v>
          </cell>
          <cell r="H28">
            <v>1674941453</v>
          </cell>
          <cell r="I28">
            <v>20788578</v>
          </cell>
          <cell r="J28">
            <v>14318811789</v>
          </cell>
        </row>
        <row r="29">
          <cell r="A29" t="str">
            <v>17</v>
          </cell>
          <cell r="C29" t="str">
            <v>Kendaraan Bermotor dan Alat yg Mobil</v>
          </cell>
          <cell r="D29">
            <v>1488704471</v>
          </cell>
          <cell r="E29">
            <v>264644163</v>
          </cell>
          <cell r="F29">
            <v>0</v>
          </cell>
          <cell r="G29">
            <v>1753348634</v>
          </cell>
          <cell r="H29">
            <v>239366687</v>
          </cell>
          <cell r="I29">
            <v>5361180</v>
          </cell>
          <cell r="J29">
            <v>1987354141</v>
          </cell>
        </row>
        <row r="30">
          <cell r="A30" t="str">
            <v>18</v>
          </cell>
          <cell r="C30" t="str">
            <v>Material Cadang</v>
          </cell>
          <cell r="D30">
            <v>129397646</v>
          </cell>
          <cell r="E30">
            <v>192835193</v>
          </cell>
          <cell r="F30">
            <v>4628550</v>
          </cell>
          <cell r="G30">
            <v>317604289</v>
          </cell>
          <cell r="H30">
            <v>474185081</v>
          </cell>
          <cell r="I30">
            <v>642151507</v>
          </cell>
          <cell r="J30">
            <v>149637863</v>
          </cell>
        </row>
        <row r="31">
          <cell r="C31" t="str">
            <v>SUB TOTAL</v>
          </cell>
          <cell r="D31">
            <v>108607977092</v>
          </cell>
          <cell r="E31">
            <v>34808405739</v>
          </cell>
          <cell r="F31">
            <v>972085369</v>
          </cell>
          <cell r="G31">
            <v>142444297462</v>
          </cell>
          <cell r="H31">
            <v>30530314897</v>
          </cell>
          <cell r="I31">
            <v>2067590574</v>
          </cell>
          <cell r="J31">
            <v>170907021785</v>
          </cell>
        </row>
        <row r="32">
          <cell r="A32" t="str">
            <v>19</v>
          </cell>
          <cell r="C32" t="str">
            <v>Tanah &amp; Hak atas Tanah</v>
          </cell>
          <cell r="G32">
            <v>0</v>
          </cell>
          <cell r="J32">
            <v>0</v>
          </cell>
        </row>
        <row r="33">
          <cell r="C33" t="str">
            <v>T O T A L</v>
          </cell>
          <cell r="D33">
            <v>108607977092</v>
          </cell>
          <cell r="E33">
            <v>34808405739</v>
          </cell>
          <cell r="F33">
            <v>972085369</v>
          </cell>
          <cell r="G33">
            <v>142444297462</v>
          </cell>
          <cell r="H33">
            <v>30530314897</v>
          </cell>
          <cell r="I33">
            <v>2067590574</v>
          </cell>
          <cell r="J33">
            <v>170907021785</v>
          </cell>
        </row>
        <row r="35">
          <cell r="A35" t="str">
            <v>Catatan :</v>
          </cell>
          <cell r="B35" t="str">
            <v>- Kolom 4, 5, 8 dan 9  adalah mutasi murni.</v>
          </cell>
          <cell r="J35" t="str">
            <v>file : AKPENY-J.wk1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0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pelanggan"/>
      <sheetName val="investasi"/>
      <sheetName val="PSO2005"/>
      <sheetName val="sfc&amp;hrgbbm"/>
      <sheetName val="biayabbm"/>
      <sheetName val="LISWAS"/>
      <sheetName val="PRODUKSI"/>
      <sheetName val="penjualantl"/>
      <sheetName val="HPP"/>
      <sheetName val="ASUMSI"/>
      <sheetName val="ANALISABBM"/>
      <sheetName val="LR"/>
      <sheetName val="NR"/>
      <sheetName val="CF"/>
      <sheetName val="SBDN"/>
      <sheetName val="ekuitas"/>
      <sheetName val="neracatlub"/>
      <sheetName val="neracatl"/>
      <sheetName val="lkbiayabbm"/>
      <sheetName val="pinjaman"/>
      <sheetName val="W-NAD"/>
      <sheetName val="NerSubsis"/>
      <sheetName val="W1"/>
      <sheetName val="BA1"/>
      <sheetName val="L_23"/>
      <sheetName val="Kontrol"/>
      <sheetName val="Penjualan"/>
      <sheetName val="ProdSendiri"/>
      <sheetName val="PS&amp;Susut TL"/>
      <sheetName val="SewaBeli"/>
      <sheetName val="Transfer"/>
      <sheetName val="UshDeb00"/>
      <sheetName val="spp mesin sn 1428 (Electric)"/>
      <sheetName val="biaya jasa borongan 1428"/>
      <sheetName val="Calc Inst"/>
      <sheetName val="DATA"/>
      <sheetName val="D"/>
      <sheetName val="C"/>
      <sheetName val="E"/>
      <sheetName val="analis"/>
      <sheetName val="JAN09"/>
      <sheetName val="Sheet3"/>
      <sheetName val="AHS-JTR"/>
      <sheetName val="AHS-JTM"/>
      <sheetName val="Isian Biodata"/>
      <sheetName val="Meter merek Ganz"/>
      <sheetName val="LabaRugi"/>
      <sheetName val="A"/>
      <sheetName val="Resume"/>
      <sheetName val="GeneralInfo"/>
      <sheetName val="BA-1"/>
      <sheetName val="Ex-Rate"/>
      <sheetName val="LK2004"/>
      <sheetName val="Download_Data"/>
      <sheetName val="Jasa"/>
      <sheetName val="Mat"/>
      <sheetName val="PkRp"/>
      <sheetName val="E3. ANALISA HS HAR TEK SUTM"/>
      <sheetName val="E6. ANALISA HS HA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>
        <row r="9">
          <cell r="W9">
            <v>8900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10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0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  <sheetName val="L-R"/>
      <sheetName val="W1"/>
      <sheetName val="Neraca seAPJ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NO. PRK"/>
      <sheetName val="Format"/>
      <sheetName val="NerSubsis"/>
      <sheetName val="Asumsi"/>
      <sheetName val="RAB"/>
      <sheetName val="Analisa Motor Sport"/>
      <sheetName val="Kamus"/>
      <sheetName val="PkRp"/>
      <sheetName val="RKS"/>
      <sheetName val="Data Pelanggan TM"/>
    </sheetNames>
    <sheetDataSet>
      <sheetData sheetId="0" refreshError="1"/>
      <sheetData sheetId="1" refreshError="1"/>
      <sheetData sheetId="2" refreshError="1"/>
      <sheetData sheetId="3" refreshError="1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</sheetDataSet>
  </externalBook>
</externalLink>
</file>

<file path=xl/externalLinks/externalLink11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-B"/>
      <sheetName val="REKAP"/>
      <sheetName val="FORM_B"/>
      <sheetName val="PMT"/>
      <sheetName val="Resume"/>
      <sheetName val="Asumsi"/>
      <sheetName val="Cover"/>
      <sheetName val="W-NAD"/>
      <sheetName val="Jasa"/>
      <sheetName val="Mat"/>
      <sheetName val="L_23"/>
      <sheetName val="Harga BBM Indonesia"/>
      <sheetName val="Catalog"/>
      <sheetName val="Smg"/>
      <sheetName val="Kontrol"/>
      <sheetName val="LR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 refreshError="1"/>
    </sheetDataSet>
  </externalBook>
</externalLink>
</file>

<file path=xl/externalLinks/externalLink11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  <sheetName val="D2. ANALISA HS INSHA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1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  <sheetName val="E3. ANALISA HS HAR TEK SUTM"/>
      <sheetName val="E6. ANALISA HS HAR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 refreshError="1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</sheetDataSet>
  </externalBook>
</externalLink>
</file>

<file path=xl/externalLinks/externalLink11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HS - Personel"/>
      <sheetName val="AHS - Non Personel"/>
      <sheetName val="FORM-B"/>
      <sheetName val="E3. ANALISA HS HAR TEK SUTM"/>
      <sheetName val="E6. ANALISA HS HAR"/>
      <sheetName val="Asumsi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11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  <sheetName val="Input GENERATION-DATA"/>
      <sheetName val="GABUNGAN"/>
      <sheetName val="a"/>
      <sheetName val="HRG BHN"/>
      <sheetName val="Analisa Upah &amp; Bahan Plum"/>
      <sheetName val="Harga Satuan"/>
      <sheetName val="Resource Plan (2)"/>
      <sheetName val="H_S_BAHAN"/>
      <sheetName val="H.Satuan"/>
      <sheetName val="PS&amp;Susut TL"/>
      <sheetName val="SewaBeli"/>
      <sheetName val="Transfer"/>
      <sheetName val="4SM00369 &amp; 4SM00370 "/>
      <sheetName val="dasar"/>
      <sheetName val="Penjualan"/>
      <sheetName val="ProdSendiri"/>
      <sheetName val="Tabel ND(Tb8)"/>
      <sheetName val="satdas"/>
      <sheetName val="sph"/>
      <sheetName val="spta"/>
      <sheetName val="Laba Rugi"/>
      <sheetName val="Daftar Kegiatan"/>
      <sheetName val="PESUT TW2"/>
      <sheetName val="Hrg"/>
      <sheetName val="Tabel Kode"/>
      <sheetName val="NRCPTK01"/>
      <sheetName val="Pilihan"/>
      <sheetName val="REFERENSI"/>
      <sheetName val="HARGA MATERIAL"/>
      <sheetName val="ENERGI_MIX_2005-2010-OK-rev2"/>
      <sheetName val="NAMA_NOMOR_HP"/>
      <sheetName val="12_REFERENSI"/>
      <sheetName val="FORM_A1_A2_APD"/>
      <sheetName val="FORM_A1_A2__Gambir"/>
      <sheetName val="FORM_A1_A2__Kebayoran"/>
      <sheetName val="FORM_A1_A2__Kramatjati"/>
      <sheetName val="FORM_A1_A2__Tangerang"/>
      <sheetName val="FORM_A1_A2_KD"/>
      <sheetName val="Basket_6"/>
      <sheetName val="laporan_pemakaian_blangko"/>
      <sheetName val="Listing"/>
      <sheetName val="rkap2008"/>
      <sheetName val="List"/>
      <sheetName val="MRT-03 "/>
      <sheetName val="Tabel Istilah"/>
      <sheetName val="Yearly_acc"/>
      <sheetName val="SL3"/>
      <sheetName val="INSP.ANALISA"/>
      <sheetName val="SUTM.SUTR.ANALISA"/>
      <sheetName val="HARDU.ANALISA"/>
      <sheetName val="List Material&amp;Jasa"/>
      <sheetName val="Indikator215"/>
      <sheetName val="Sheet5"/>
      <sheetName val="EQUIPMENT"/>
      <sheetName val="Equity"/>
      <sheetName val="AHS-JTM"/>
      <sheetName val="Manajemen Fee"/>
      <sheetName val="CiMaPlbStd"/>
      <sheetName val="dataupd"/>
      <sheetName val="MAP"/>
      <sheetName val="PERIODIK"/>
      <sheetName val="Hg.Sat"/>
      <sheetName val="INPBA"/>
      <sheetName val="Submission Form"/>
      <sheetName val="TABEL DATA"/>
      <sheetName val="EVA. ADM (PQ)"/>
      <sheetName val="Harga BBM Indonesia"/>
      <sheetName val="PMT"/>
      <sheetName val="Jasa"/>
      <sheetName val="Mat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</sheetDataSet>
  </externalBook>
</externalLink>
</file>

<file path=xl/externalLinks/externalLink11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3"/>
      <sheetName val="TRANS"/>
      <sheetName val="Cover"/>
      <sheetName val="Kamus"/>
      <sheetName val="W1"/>
      <sheetName val="LR"/>
      <sheetName val="Kontrol"/>
      <sheetName val="Asumsi"/>
      <sheetName val="Sheet1"/>
      <sheetName val="Sheet2"/>
      <sheetName val="FAS"/>
      <sheetName val="ENERGI MIX 2005-2010-OK-rev2"/>
      <sheetName val="NAMA NOMOR HP"/>
      <sheetName val="LOAD"/>
      <sheetName val="L_23"/>
      <sheetName val="UshDeb00"/>
      <sheetName val="DESEMBER"/>
      <sheetName val="LabaRugi"/>
      <sheetName val="Resume"/>
      <sheetName val="FORM-B"/>
      <sheetName val="analis"/>
      <sheetName val="BA1"/>
      <sheetName val="12.REFERENSI"/>
      <sheetName val="PRK"/>
      <sheetName val="LOGRESUME"/>
      <sheetName val="ELEKTRONIK"/>
      <sheetName val="ELEKTRIKAL"/>
      <sheetName val="MEKANIKAL"/>
      <sheetName val="REKAP BAHAN"/>
      <sheetName val="DivVI"/>
      <sheetName val="bahan"/>
      <sheetName val="FORM A1_A2 APD"/>
      <sheetName val="FORM A1_A2  Gambir"/>
      <sheetName val="FORM A1_A2  Kebayoran"/>
      <sheetName val="FORM A1_A2  Kramatjati"/>
      <sheetName val="FORM A1_A2  Tangerang"/>
      <sheetName val="FORM A1_A2 KD"/>
      <sheetName val="TID1_Old"/>
      <sheetName val="Basket 6"/>
      <sheetName val="Trunking"/>
      <sheetName val="LAMPIRAN"/>
      <sheetName val="laporan pemakaian blangko"/>
      <sheetName val="SAA"/>
      <sheetName val="Persed"/>
      <sheetName val="Legend"/>
      <sheetName val="assumption"/>
      <sheetName val="Bipeg-U(12D2)"/>
      <sheetName val="Lamp_1"/>
      <sheetName val="rnego"/>
      <sheetName val="001"/>
      <sheetName val="UNDANGAN"/>
      <sheetName val="JADWAL"/>
      <sheetName val="PERMINTAAN"/>
      <sheetName val="PJ link list 13,5 100 % BAYAR"/>
      <sheetName val="PJ KHS 13,5 link list"/>
      <sheetName val="RAB"/>
      <sheetName val="RINCIAN NEGO"/>
      <sheetName val="HPSS"/>
      <sheetName val="TAWAR"/>
      <sheetName val="negosiasi"/>
      <sheetName val="KULIT RKS (2)"/>
      <sheetName val="KULIT RKS"/>
      <sheetName val="ambil,absen,masuk"/>
      <sheetName val="BA JELAS"/>
      <sheetName val="Risalah"/>
      <sheetName val="BA BUKA1"/>
      <sheetName val="Lam BUKA 1"/>
      <sheetName val="BA BUKA 2"/>
      <sheetName val="Lam BUKA 2"/>
      <sheetName val="Lam BUKA 2 (2)"/>
      <sheetName val="Evaluasi ADM &amp; TEK"/>
      <sheetName val=" PENILAIAN"/>
      <sheetName val="BA NEGO"/>
      <sheetName val="Evaluasi sd penetapan"/>
      <sheetName val="Evaluasi HARGA"/>
      <sheetName val="LAP EVA"/>
      <sheetName val="ND USUL"/>
      <sheetName val="ND TETAP &amp; BA"/>
      <sheetName val="S-TUNJUK"/>
      <sheetName val="S-TUNJUK 2"/>
      <sheetName val="spk 90,10"/>
      <sheetName val="PJ link list 13,5 95 % BAY (2)"/>
      <sheetName val="PJ link list 13,5 95% BAY "/>
      <sheetName val="SPK barang"/>
      <sheetName val="PJ KHS (3)"/>
      <sheetName val="PJ KHS (2)"/>
      <sheetName val="PJ KHS 13,5"/>
      <sheetName val="PJ"/>
      <sheetName val="KULIT-1"/>
      <sheetName val="KULIT-2"/>
      <sheetName val="TUG"/>
      <sheetName val="KULIT-2 (2)"/>
      <sheetName val="Sheet6"/>
      <sheetName val="ND TETAP &amp; BA (2)"/>
      <sheetName val="Sheet4"/>
      <sheetName val="DASHBORAD TEKNIS JAN"/>
      <sheetName val="ca"/>
      <sheetName val="Kontrak vs Realisasi Gas"/>
      <sheetName val="gi"/>
      <sheetName val="harga"/>
      <sheetName val="Sch-5"/>
      <sheetName val="RJBR"/>
      <sheetName val="FORM BQ TL PRATU 4cct"/>
      <sheetName val="Analisa"/>
      <sheetName val="FORM.A3"/>
      <sheetName val="DATA"/>
      <sheetName val="Lamp_4"/>
      <sheetName val="Lamp_5"/>
      <sheetName val="Lamp_7"/>
      <sheetName val="Standart KKS (2)"/>
      <sheetName val="Laba (Rugi) Per Unsur"/>
      <sheetName val="W-NAD"/>
      <sheetName val="Catatan"/>
      <sheetName val="Sewa"/>
      <sheetName val="BBkr"/>
      <sheetName val="NerSubsis"/>
      <sheetName val="Uraian"/>
      <sheetName val="RKAP"/>
      <sheetName val="kCal"/>
      <sheetName val="ACUAN"/>
      <sheetName val="5-Peralatan"/>
      <sheetName val="DTU"/>
      <sheetName val="AHS-JTR"/>
      <sheetName val="HSTANAH"/>
      <sheetName val="HSTANAH.XLS"/>
      <sheetName val="HSBETON"/>
      <sheetName val="Hitung_Energi"/>
      <sheetName val="HPS"/>
      <sheetName val="REKAP"/>
      <sheetName val="Form-B-R1"/>
      <sheetName val="L20Keu"/>
      <sheetName val="Du_lieu"/>
      <sheetName val="HARGA BAHAN MEDAN"/>
      <sheetName val="manuver"/>
      <sheetName val="napeg"/>
      <sheetName val="TUJUAN"/>
      <sheetName val="D-2"/>
      <sheetName val="LK2004"/>
      <sheetName val="Database"/>
    </sheetNames>
    <sheetDataSet>
      <sheetData sheetId="0" refreshError="1"/>
      <sheetData sheetId="1" refreshError="1"/>
      <sheetData sheetId="2"/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</sheetDataSet>
  </externalBook>
</externalLink>
</file>

<file path=xl/externalLinks/externalLink11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  <sheetName val="data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11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Sheet3"/>
      <sheetName val="TRANS"/>
      <sheetName val="INPBA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DENPASAR"/>
      <sheetName val="PROG-RKA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</sheetDataSet>
  </externalBook>
</externalLink>
</file>

<file path=xl/externalLinks/externalLink12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12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  <sheetName val="W-NAD"/>
      <sheetName val="Hrg"/>
      <sheetName val="dasar"/>
      <sheetName val="DESEMBER"/>
      <sheetName val="WBS 2"/>
      <sheetName val="LAMA-4"/>
      <sheetName val="Material Distribusi"/>
      <sheetName val="RAB"/>
      <sheetName val="DASHBORAD TEKNIS JAN"/>
      <sheetName val="Harga BBM Indonesia"/>
      <sheetName val="DebtH12011"/>
      <sheetName val="PDPKonstruksi"/>
      <sheetName val="TB"/>
      <sheetName val="TB_Dec09"/>
      <sheetName val="TB_Dec08"/>
      <sheetName val="Hitung_Energi"/>
      <sheetName val="aktdit(WP)"/>
      <sheetName val="Tabel Istilah"/>
      <sheetName val="ACUAN"/>
      <sheetName val="Daftar Kegiatan"/>
      <sheetName val="SCRAP"/>
      <sheetName val="ATTB-AKTV"/>
      <sheetName val="List AT-Dedy"/>
      <sheetName val="FORM-B"/>
      <sheetName val="SALDO_KAS"/>
      <sheetName val="IPP_VOLUME"/>
      <sheetName val="Rp_kWh"/>
      <sheetName val="PS&amp;Susut_TL"/>
      <sheetName val="DRAFTREVISI090605_xls"/>
      <sheetName val="8_b_Lamp_B-1_BAHP_Evaluasi_SPH"/>
      <sheetName val="Legend"/>
      <sheetName val="TOTAL_MATERIAL"/>
      <sheetName val="HB"/>
      <sheetName val="SAA"/>
      <sheetName val="(L1.3) CFLOW Print"/>
      <sheetName val="3a-LR-GAB (tanpa alih aset)"/>
      <sheetName val="laporan pemakaian blangko"/>
      <sheetName val="LabaRugi Fungsi th (t-1)(21B)"/>
      <sheetName val="LabaRugi Lainnya(20)"/>
      <sheetName val="LabaRugi Unsur th(t-1)(21A)"/>
      <sheetName val="LOGRESUME"/>
      <sheetName val="INPBA"/>
      <sheetName val="[DRAFTREVISI090605.xls]_Docum_2"/>
      <sheetName val="[DRAFTREVISI090605.xls]_Docum_3"/>
      <sheetName val="AHS - Non Persone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</sheetDataSet>
  </externalBook>
</externalLink>
</file>

<file path=xl/externalLinks/externalLink12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  <sheetName val="DRAFTREVISI090605"/>
      <sheetName val="TRANS"/>
      <sheetName val="FAS"/>
      <sheetName val="Sheet3"/>
      <sheetName val="ca"/>
      <sheetName val="aruskas"/>
      <sheetName val="Cover"/>
      <sheetName val="Kamus"/>
      <sheetName val="Penjualan"/>
      <sheetName val="ProdSendiri"/>
      <sheetName val="PS&amp;Susut TL"/>
      <sheetName val="SewaBeli"/>
      <sheetName val="Transfer"/>
      <sheetName val="Hal-1"/>
      <sheetName val="DRAFTREVISI090605.xls"/>
      <sheetName val="UshDeb00"/>
      <sheetName val="Sheet5"/>
      <sheetName val="W1"/>
      <sheetName val="Bahan"/>
      <sheetName val="Sudah Berjalan"/>
      <sheetName val="Laba Rugi"/>
      <sheetName val="Mat.Group vs Val.Class"/>
      <sheetName val="REAL-LR"/>
      <sheetName val="Kontrol"/>
      <sheetName val="REKAP_AN"/>
      <sheetName val="UBAS"/>
      <sheetName val="basic-price"/>
      <sheetName val="Electrical "/>
      <sheetName val="SCADA ENG"/>
      <sheetName val="Supervisory Control System"/>
      <sheetName val="HARGA SATUAN"/>
      <sheetName val="8.b Lamp B-1 BAHP Evaluasi SPH"/>
      <sheetName val="\Documents and Settings\SONY\De"/>
      <sheetName val="uraian"/>
      <sheetName val="12.REFERENSI"/>
      <sheetName val="LabaRugi"/>
      <sheetName val="L_23"/>
      <sheetName val="_Documents and Settings_SONY_De"/>
      <sheetName val="LK200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12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12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  <sheetName val="Neraca seAPJ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2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esum-Uai"/>
      <sheetName val="DISBURSE"/>
      <sheetName val="FORM-murni"/>
      <sheetName val="FORM-lun"/>
      <sheetName val="JUSTIFIKASI"/>
      <sheetName val="urgen"/>
      <sheetName val="RAB"/>
      <sheetName val="ca"/>
      <sheetName val="Resume"/>
      <sheetName val="FORM-LKAI"/>
      <sheetName val="aruskas"/>
      <sheetName val="Permanent info"/>
      <sheetName val="Sheet3"/>
      <sheetName val="TRANS"/>
      <sheetName val="sept"/>
      <sheetName val="Cover"/>
      <sheetName val="Hal-1"/>
      <sheetName val="AKTIVA TETAP"/>
      <sheetName val="AHS-JTR"/>
      <sheetName val="Grafik Wil"/>
      <sheetName val="LabaRugi"/>
      <sheetName val="LR"/>
      <sheetName val="APBN"/>
      <sheetName val="Links"/>
      <sheetName val="Lead"/>
      <sheetName val="Kamus"/>
      <sheetName val="FLI - Sec.1"/>
      <sheetName val="HarJabor(12C2)"/>
      <sheetName val="IkhtisarBiop(12.0)"/>
      <sheetName val="JualGTarif(11A)"/>
      <sheetName val="LabaRugi Fungsi"/>
      <sheetName val="LabaRugi Fungsi2004(21B)"/>
      <sheetName val="ProduksiTL(12B2)"/>
      <sheetName val="ACUAN"/>
      <sheetName val="Penjualan"/>
      <sheetName val="ProdSendiri"/>
      <sheetName val="PS&amp;Susut TL"/>
      <sheetName val="SewaBeli"/>
      <sheetName val="Transfer"/>
      <sheetName val="Usia"/>
      <sheetName val="pddk"/>
      <sheetName val="tabel JHT"/>
      <sheetName val="L20Keu"/>
      <sheetName val="Data"/>
      <sheetName val="REFERENSI"/>
      <sheetName val="Asumsi"/>
      <sheetName val="UshDeb00"/>
      <sheetName val="WBS 2"/>
      <sheetName val="neraca 1999-2000"/>
      <sheetName val="FAS"/>
      <sheetName val="Sheet1"/>
      <sheetName val="Non Rutin TES"/>
      <sheetName val="BP-Harian"/>
      <sheetName val="KONTRAK"/>
      <sheetName val="Kontrol"/>
      <sheetName val="L_23"/>
      <sheetName val="rab.con"/>
      <sheetName val="MENU"/>
      <sheetName val="Factor"/>
      <sheetName val="01 A"/>
      <sheetName val="NerSubsis"/>
      <sheetName val="Twr (15)"/>
      <sheetName val="spta"/>
      <sheetName val="survey equipment"/>
      <sheetName val="input"/>
      <sheetName val="mgg"/>
      <sheetName val="8.b Lamp B-1 BAHP Evaluasi SPH"/>
      <sheetName val="Hitung_Energi"/>
      <sheetName val="Legend"/>
      <sheetName val="a"/>
      <sheetName val="entry kpj"/>
      <sheetName val="NPWP"/>
      <sheetName val="W1"/>
      <sheetName val="1721-A1"/>
      <sheetName val="1770S "/>
      <sheetName val="HARGA SAT"/>
      <sheetName val="RAB GI"/>
      <sheetName val="BA-1"/>
      <sheetName val="LK2004"/>
      <sheetName val="data-1"/>
      <sheetName val="Kontrak vs Realisasi Gas"/>
      <sheetName val="HSTANAH.XLS"/>
      <sheetName val="HSTANAH"/>
      <sheetName val="HSBETON"/>
      <sheetName val="analis"/>
      <sheetName val="Rekapitulasi"/>
      <sheetName val="bahan"/>
      <sheetName val="upah"/>
      <sheetName val="gvl"/>
      <sheetName val="HPS"/>
      <sheetName val="MO"/>
      <sheetName val="L-R"/>
      <sheetName val="Laba Rugi"/>
      <sheetName val="Mat.Group vs Val.Class"/>
      <sheetName val="lain"/>
      <sheetName val="SAA"/>
      <sheetName val="Hg.Sat"/>
      <sheetName val="har-AO"/>
      <sheetName val="SUTT"/>
      <sheetName val="Rekap"/>
      <sheetName val="Lamp_1"/>
      <sheetName val="Lamp_4"/>
      <sheetName val="Lamp_5"/>
      <sheetName val="Lamp_7"/>
      <sheetName val="Non-Statistical Sampling Master"/>
      <sheetName val="Two Step Revenue Testing Master"/>
      <sheetName val="Global Data"/>
      <sheetName val="form"/>
      <sheetName val="JAN09"/>
      <sheetName val="laporan pemakaian blangko"/>
      <sheetName val="Catatan"/>
      <sheetName val="Sewa"/>
      <sheetName val="BBkr"/>
      <sheetName val="Uraian"/>
      <sheetName val="RKAP"/>
      <sheetName val="kCal"/>
      <sheetName val="Harga BBM Indonesia"/>
      <sheetName val="Parameter"/>
      <sheetName val="Bipeg-U(12D2)"/>
      <sheetName val="Grf Pedp Lain2"/>
      <sheetName val="Transver kWh"/>
      <sheetName val=" DATA 2"/>
      <sheetName val="data OCR"/>
      <sheetName val="FORM-B"/>
      <sheetName val="HB"/>
      <sheetName val="R-SM-KIN"/>
      <sheetName val="NILAI"/>
      <sheetName val="PENCAPAIAN"/>
      <sheetName val="REALISASI"/>
      <sheetName val="Catalog"/>
      <sheetName val="F-5 Proy Posisi Keuangan"/>
      <sheetName val="F-14 Neraca Energi"/>
      <sheetName val="F-8 Rekapitulasi Penjualan"/>
      <sheetName val="F-10 Pendapatan Subsidi Listrik"/>
      <sheetName val="F-9 Penambahan Plgn,Daya &amp; BP"/>
      <sheetName val="F-12 Pendptan Usaha Lainnya"/>
      <sheetName val="F-13 Komp Prod, Vol, BBM &amp; Plms"/>
      <sheetName val="F-15 Pembelian TL IPP &amp; EP"/>
      <sheetName val="F-17 Pembelian TL antar Unit"/>
      <sheetName val="F-16 Sewa Pembangkit"/>
      <sheetName val="F-18 Biaya Pemeliharaan"/>
      <sheetName val="F-19 Biaya Kepegawaian"/>
      <sheetName val="F-20 Biaya Penyusutan"/>
      <sheetName val="F-21 Biaya Adm"/>
      <sheetName val="F-22 Biaya Bunga &amp; Bbn Keuangan"/>
      <sheetName val="Sch-5"/>
      <sheetName val="KesejahteraanKary&amp;Sumb"/>
      <sheetName val="JADWAL"/>
      <sheetName val="satdas"/>
      <sheetName val="SPT"/>
      <sheetName val="CMK"/>
      <sheetName val="PRK"/>
      <sheetName val="12.REFERENSI"/>
      <sheetName val="H_S_BAHAN"/>
      <sheetName val="Isian Biodata"/>
      <sheetName val="Basic Price"/>
      <sheetName val="M"/>
      <sheetName val="HARGA MATERIAL"/>
      <sheetName val="Harga Satuan"/>
      <sheetName val="Peralatan Dist"/>
      <sheetName val="H.Satuan"/>
      <sheetName val="sph"/>
      <sheetName val="HMS16"/>
      <sheetName val="KH-Q1,Q2,01"/>
      <sheetName val="harga"/>
      <sheetName val="Listing"/>
      <sheetName val="CashFlow"/>
      <sheetName val="KMS-DIS5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SISTEM SUMBAGSEL"/>
      <sheetName val="BQ-E20-02(Rp)"/>
      <sheetName val="hal 14b"/>
      <sheetName val="Analisa Upah &amp; Bahan Plum"/>
      <sheetName val="TDL2001"/>
      <sheetName val="SCRAP"/>
      <sheetName val="ATTB-AKTV"/>
      <sheetName val="prod03"/>
      <sheetName val="W-NAD"/>
      <sheetName val="TOTAL_MATERIAL"/>
      <sheetName val="Tables"/>
      <sheetName val="grafi kesiapan versi p3b dan pe"/>
      <sheetName val="13.REFERENSI"/>
      <sheetName val="Permanent_info"/>
      <sheetName val="AKTIVA_TETAP"/>
      <sheetName val="Grafik_Wil"/>
      <sheetName val="FLI_-_Sec_1"/>
      <sheetName val="IkhtisarBiop(12_0)"/>
      <sheetName val="LabaRugi_Fungsi"/>
      <sheetName val="LabaRugi_Fungsi2004(21B)"/>
      <sheetName val="PS&amp;Susut_TL"/>
      <sheetName val="WBS_2"/>
      <sheetName val="neraca_1999-2000"/>
      <sheetName val="tabel_JHT"/>
      <sheetName val="Non_Rutin_TES"/>
      <sheetName val="ANALISA"/>
      <sheetName val="3-DIV4"/>
      <sheetName val="NP"/>
      <sheetName val="00 received in 01"/>
      <sheetName val="Fixset"/>
      <sheetName val="kWh"/>
      <sheetName val="LabaRugi Lainnya 2005(20)"/>
      <sheetName val="LabaRugi Unsur2004(21A)"/>
      <sheetName val="Sheet2"/>
      <sheetName val="Perintah"/>
      <sheetName val="grafik-010B"/>
      <sheetName val="Summary"/>
      <sheetName val="Daftar Tabel"/>
      <sheetName val="HPSI-Portion"/>
      <sheetName val="D-2"/>
      <sheetName val="Faktor"/>
      <sheetName val="GABIP07"/>
      <sheetName val="LK-1"/>
      <sheetName val="USAHA"/>
      <sheetName val="LAIN2"/>
      <sheetName val="PendOpLain(11B)"/>
      <sheetName val="ANALISA OKE"/>
      <sheetName val="Instalasi"/>
      <sheetName val="6.2 ANALISA HS INSP"/>
      <sheetName val="7. Over Time"/>
      <sheetName val="7.1 Rincian biaya SPPD"/>
      <sheetName val="D2. ANALISA HS INSP"/>
      <sheetName val="E3. ANALISA HS HAR TEK SUTM"/>
      <sheetName val="E6. ANALISA HS HAR"/>
      <sheetName val="Master 1.0"/>
      <sheetName val="JASA"/>
      <sheetName val="Input GENERATION-DATA"/>
      <sheetName val="inst.pemrintah"/>
      <sheetName val="Prdk 2000 (2)"/>
      <sheetName val="DbGab"/>
      <sheetName val="Sheet6"/>
      <sheetName val="HPS-Person"/>
      <sheetName val="GABLUARJAWA1 (2)"/>
      <sheetName val="Kabel C&amp;S"/>
      <sheetName val="RESUM-MON"/>
      <sheetName val="Agregat Halus &amp; Kasar"/>
      <sheetName val="Sub"/>
      <sheetName val="HPE"/>
      <sheetName val="Daftar Harga"/>
      <sheetName val="TANJUNG-CONV"/>
      <sheetName val="DTU"/>
      <sheetName val="DKH"/>
      <sheetName val="Persed"/>
      <sheetName val="Sheet5"/>
      <sheetName val="Sudah Berjalan"/>
      <sheetName val="Usula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</sheetDataSet>
  </externalBook>
</externalLink>
</file>

<file path=xl/externalLinks/externalLink12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  <sheetName val="Bank Recon"/>
      <sheetName val="MASTER"/>
      <sheetName val="Resume"/>
      <sheetName val="PMT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2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  <sheetName val="PkRp"/>
      <sheetName val="SKTM-SD JAN (24)"/>
      <sheetName val="Harga BBM Indonesia"/>
      <sheetName val="L20Keu"/>
      <sheetName val="Sheet1 (2)"/>
      <sheetName val="ProdSendiri"/>
      <sheetName val="PS&amp;Susut TL"/>
      <sheetName val="SewaBeli"/>
      <sheetName val="Transfer"/>
      <sheetName val="Listing"/>
      <sheetName val="JML MDU"/>
      <sheetName val="WAN"/>
      <sheetName val="list"/>
      <sheetName val="pddk"/>
      <sheetName val="tabel JHT"/>
      <sheetName val="Usia"/>
      <sheetName val="Menu"/>
      <sheetName val="SBS-SBT"/>
      <sheetName val="NRCPTK01"/>
      <sheetName val="Sheet6"/>
      <sheetName val="sept"/>
      <sheetName val="neraca 1999-2000"/>
      <sheetName val="FAS"/>
      <sheetName val="TRNS-C1"/>
      <sheetName val="Preventif"/>
      <sheetName val="GenlistHI"/>
      <sheetName val="B.3.a.3"/>
      <sheetName val="LOAD"/>
      <sheetName val="Inv_NAD"/>
      <sheetName val="Inv_RIAU"/>
      <sheetName val="Inv_MALUKU"/>
      <sheetName val="Inv_SUMUT"/>
      <sheetName val="MyTugas"/>
      <sheetName val="Kuantitas &amp; Harga"/>
      <sheetName val="GrafikProd"/>
      <sheetName val="the list"/>
      <sheetName val="Mat&amp;PDP YAD"/>
      <sheetName val="Kontrol"/>
      <sheetName val="L-R"/>
      <sheetName val="assumption"/>
      <sheetName val="Proyeksi Produksi"/>
      <sheetName val="Bipeg-U(12D2)"/>
      <sheetName val="DATA"/>
      <sheetName val="PESUT TW2"/>
      <sheetName val="Hg.Sat"/>
      <sheetName val="FORM BQ TL PRATU 4cct"/>
      <sheetName val="REKAP"/>
      <sheetName val="Penyulang Padam"/>
      <sheetName val="LabaRugi"/>
      <sheetName val="matr aux"/>
      <sheetName val="matr engine"/>
      <sheetName val="jasa rehab"/>
      <sheetName val="jasa pondasi"/>
      <sheetName val="jasa rekon material"/>
      <sheetName val="bakup1"/>
      <sheetName val="ExchangeRate"/>
      <sheetName val="Premi Iuran"/>
      <sheetName val="61005"/>
      <sheetName val="61007"/>
      <sheetName val="MAP"/>
      <sheetName val="H.Dasar"/>
      <sheetName val="PREDIKSI PRODUKSI"/>
      <sheetName val="W-NAD"/>
      <sheetName val="RAB GI"/>
      <sheetName val="Uraian"/>
      <sheetName val="INLAND FACTOR DISTANCE"/>
      <sheetName val=""/>
      <sheetName val="QlocSgl"/>
      <sheetName val="COVER A1_A3"/>
      <sheetName val="8.b Lamp B-1 BAHP Evaluasi SPH"/>
      <sheetName val="Rekap rutin psb"/>
      <sheetName val="Program Strategis"/>
      <sheetName val="FORM.A3"/>
      <sheetName val="Rekap 2011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HARGA SATUAN"/>
      <sheetName val="Twr (15)"/>
      <sheetName val="rkap2008"/>
      <sheetName val="KMS-DIS5"/>
      <sheetName val="CFLK2_01"/>
      <sheetName val="NRC_ENERGI"/>
      <sheetName val="BiInves-Ikhtisar_CJI3"/>
      <sheetName val="Persd-Mat_APDP"/>
      <sheetName val="Persd-Mat_KTP"/>
      <sheetName val="Persd-Mat_skp"/>
      <sheetName val="Persd-Mat_ptk"/>
      <sheetName val="Persd-Mat_skw"/>
      <sheetName val="Persd-Mat_kwl"/>
      <sheetName val="Persd-Mat_SGU"/>
      <sheetName val="Submission_Form"/>
      <sheetName val="A1_pri123"/>
      <sheetName val="ENERGI_MIX_2005-2010-OK-rev2"/>
      <sheetName val="Bln2_1"/>
      <sheetName val="NERACA_DAYA"/>
      <sheetName val="Meter_merek_Ganz"/>
      <sheetName val="Resource_Plan_(2)"/>
      <sheetName val="SKTM-SD_JAN_(24)"/>
      <sheetName val="Harga_BBM_Indonesia"/>
      <sheetName val="Sheet1_(2)"/>
      <sheetName val="PS&amp;Susut_TL"/>
      <sheetName val="JML_MDU"/>
      <sheetName val="Mar_2004"/>
      <sheetName val="B_3_a_3"/>
      <sheetName val="neraca_1999-2000"/>
      <sheetName val="Data_I"/>
      <sheetName val="Kuantitas_&amp;_Harga"/>
      <sheetName val="the_list"/>
      <sheetName val="Mat&amp;PDP_YAD"/>
      <sheetName val="Proyeksi_Produksi"/>
      <sheetName val="PESUT_TW2"/>
      <sheetName val="Hg_Sat"/>
      <sheetName val="FORM_BQ_TL_PRATU_4cct"/>
      <sheetName val="Penyulang_Padam"/>
      <sheetName val="matr_aux"/>
      <sheetName val="matr_engine"/>
      <sheetName val="jasa_rehab"/>
      <sheetName val="jasa_pondasi"/>
      <sheetName val="jasa_rekon_material"/>
      <sheetName val="Premi_Iuran"/>
      <sheetName val="H_Dasar"/>
      <sheetName val="PREDIKSI_PRODUKSI"/>
      <sheetName val="RAB_GI"/>
      <sheetName val="INLAND_FACTOR_DISTANCE"/>
      <sheetName val="CALC"/>
      <sheetName val="BOQ-Indonesia"/>
      <sheetName val="Calc Inst"/>
      <sheetName val="Assumptions (2)"/>
      <sheetName val="Pk"/>
      <sheetName val="Transver kWh"/>
      <sheetName val="DbGab"/>
      <sheetName val="Grafik Wil"/>
      <sheetName val="W1"/>
      <sheetName val="Cover"/>
      <sheetName val="Kamus"/>
      <sheetName val="RPBL"/>
      <sheetName val="C"/>
      <sheetName val="M"/>
      <sheetName val="CashFlow"/>
      <sheetName val="Model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XREF"/>
      <sheetName val="AkumAT"/>
      <sheetName val="Macro"/>
      <sheetName val="Balance Sheet"/>
      <sheetName val="Income Statement"/>
      <sheetName val="prev-i"/>
      <sheetName val="D"/>
      <sheetName val="E"/>
      <sheetName val="PERHITUNGAN 2009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Breakfast"/>
      <sheetName val="Lunch"/>
      <sheetName val="mainDishes"/>
      <sheetName val="sideDishes"/>
      <sheetName val="Snacks"/>
      <sheetName val="REFERENSI"/>
      <sheetName val="DAF- PEG"/>
      <sheetName val="KONTRAK"/>
      <sheetName val="FailureMode_PLTU"/>
      <sheetName val="FailureMode_PLTG"/>
      <sheetName val="SATPAM"/>
      <sheetName val="Analisa"/>
      <sheetName val="Sub"/>
      <sheetName val="RAB"/>
      <sheetName val="Factor"/>
      <sheetName val="LK2004"/>
      <sheetName val="Kontrak vs Realisasi Gas"/>
      <sheetName val="RAP"/>
      <sheetName val="INPBA"/>
      <sheetName val="TAP"/>
      <sheetName val="DSCR"/>
      <sheetName val="dengan pembangkitan"/>
      <sheetName val="Yearly_acc"/>
      <sheetName val="Scope"/>
      <sheetName val="BBM-03"/>
      <sheetName val="Prdk 2000 (2)"/>
      <sheetName val="REAL"/>
      <sheetName val="1.2 SAIDI"/>
      <sheetName val="4.1 BPP"/>
      <sheetName val="Kurs"/>
      <sheetName val="DIV2"/>
      <sheetName val="DIV5"/>
      <sheetName val="ENBB"/>
      <sheetName val="LOGRESUME"/>
      <sheetName val="AKTIVA"/>
      <sheetName val="Sudah Berjalan"/>
      <sheetName val="Laba Rugi"/>
      <sheetName val="Form-B-R1"/>
      <sheetName val="huruf"/>
      <sheetName val="harga"/>
      <sheetName val="Valuation"/>
      <sheetName val="CiMaPlbStd"/>
      <sheetName val="TOP"/>
      <sheetName val="Grf Pedp Lain2"/>
      <sheetName val="Parameter"/>
      <sheetName val="Rek.Analisa"/>
      <sheetName val="06b"/>
      <sheetName val="PRK-SUTT"/>
      <sheetName val="grafik-010B"/>
      <sheetName val="Template-WBS APP"/>
      <sheetName val="HPSI-Portion"/>
      <sheetName val="BIAYA TIDAK LANGSUNG"/>
      <sheetName val="GABLUARJAWA1 (2)"/>
      <sheetName val="HARKIT"/>
      <sheetName val="AHS-JTR"/>
      <sheetName val="Hitung_Energi"/>
      <sheetName val="QSS"/>
      <sheetName val="Database"/>
      <sheetName val="E7"/>
      <sheetName val="Wil-2"/>
      <sheetName val="Project Data"/>
      <sheetName val="Basic Price"/>
      <sheetName val="BOM"/>
      <sheetName val="Breakdown"/>
      <sheetName val="Selling Price"/>
      <sheetName val="Akun"/>
      <sheetName val="Material Distribusi"/>
      <sheetName val="TB"/>
      <sheetName val="Kerusakan Trafo"/>
      <sheetName val="KLP"/>
      <sheetName val="KSN"/>
      <sheetName val="RYN"/>
      <sheetName val="TLK"/>
      <sheetName val="SAA"/>
      <sheetName val="Dasar Pemadaman"/>
      <sheetName val="hal 14b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"/>
      <sheetName val="WIL"/>
      <sheetName val="Tabel Kode"/>
      <sheetName val="CAL"/>
      <sheetName val="PUNCAK-89"/>
      <sheetName val="Rekap 2002 mod"/>
      <sheetName val="Tabel Istilah"/>
      <sheetName val="HS"/>
      <sheetName val="FORM A12 BJI"/>
      <sheetName val="FORM A12MED"/>
      <sheetName val="FORM A12PKM"/>
      <sheetName val="FORM A12PMS 2011"/>
      <sheetName val="FORM A12PSP"/>
      <sheetName val="FORM A12 SBG"/>
      <sheetName val="APP CAWANG"/>
      <sheetName val="LOAN"/>
      <sheetName val="form"/>
      <sheetName val="Ref Unggulan"/>
      <sheetName val="Sheet4"/>
      <sheetName val="CFLK2_011"/>
      <sheetName val="NRC_ENERGI1"/>
      <sheetName val="BiInves-Ikhtisar_CJI31"/>
      <sheetName val="Persd-Mat_APDP1"/>
      <sheetName val="Persd-Mat_KTP1"/>
      <sheetName val="Persd-Mat_skp1"/>
      <sheetName val="Persd-Mat_ptk1"/>
      <sheetName val="Persd-Mat_skw1"/>
      <sheetName val="Persd-Mat_kwl1"/>
      <sheetName val="Persd-Mat_SGU1"/>
      <sheetName val="Submission_Form1"/>
      <sheetName val="A1_pri1231"/>
      <sheetName val="ENERGI_MIX_2005-2010-OK-rev21"/>
      <sheetName val="Bln2_11"/>
      <sheetName val="NERACA_DAYA1"/>
      <sheetName val="SKTM-SD_JAN_(24)1"/>
      <sheetName val="Harga_BBM_Indonesia1"/>
      <sheetName val="Sheet1_(2)1"/>
      <sheetName val="PS&amp;Susut_TL1"/>
      <sheetName val="Meter_merek_Ganz1"/>
      <sheetName val="Resource_Plan_(2)1"/>
      <sheetName val="JML_MDU1"/>
      <sheetName val="Mar_20041"/>
      <sheetName val="neraca_1999-20001"/>
      <sheetName val="Mat&amp;PDP_YAD1"/>
      <sheetName val="Data_I1"/>
      <sheetName val="B_3_a_31"/>
      <sheetName val="Kuantitas_&amp;_Harga1"/>
      <sheetName val="the_list1"/>
      <sheetName val="Proyeksi_Produksi1"/>
      <sheetName val="PESUT_TW21"/>
      <sheetName val="Hg_Sat1"/>
      <sheetName val="FORM_BQ_TL_PRATU_4cct1"/>
      <sheetName val="Penyulang_Padam1"/>
      <sheetName val="matr_aux1"/>
      <sheetName val="matr_engine1"/>
      <sheetName val="jasa_rehab1"/>
      <sheetName val="jasa_pondasi1"/>
      <sheetName val="jasa_rekon_material1"/>
      <sheetName val="Premi_Iuran1"/>
      <sheetName val="H_Dasar1"/>
      <sheetName val="PREDIKSI_PRODUKSI1"/>
      <sheetName val="RAB_GI1"/>
      <sheetName val="INLAND_FACTOR_DISTANCE1"/>
      <sheetName val="8_b_Lamp_B-1_BAHP_Evaluasi_SPH"/>
      <sheetName val="FORM_A3"/>
      <sheetName val="Rekap_2011"/>
      <sheetName val="tabel_JHT"/>
      <sheetName val="dongia_(2)"/>
      <sheetName val="THPDMoi__(2)"/>
      <sheetName val="TONG_HOP_VL-NC"/>
      <sheetName val="TONGKE3p_"/>
      <sheetName val="TH_VL,_NC,_DDHT_Thanhphuoc"/>
      <sheetName val="DON_GIA"/>
      <sheetName val="t-h_HA_THE"/>
      <sheetName val="CHITIET_VL-NC-TT_-1p"/>
      <sheetName val="TONG_HOP_VL-NC_TT"/>
      <sheetName val="TH_XL"/>
      <sheetName val="CHITIET_VL-NC"/>
      <sheetName val="CHITIET_VL-NC-TT-3p"/>
      <sheetName val="KPVC-BD_"/>
      <sheetName val="HARGA_SATUAN"/>
      <sheetName val="Rekap_rutin_psb"/>
      <sheetName val="Program_Strategis"/>
      <sheetName val="Twr_(15)"/>
      <sheetName val="Calc_Inst"/>
      <sheetName val="Gab_Cab"/>
      <sheetName val="Assumptions_(2)"/>
      <sheetName val="Transver_kWh"/>
      <sheetName val="Grafik_Wil"/>
      <sheetName val="COVER_A1_A3"/>
      <sheetName val="PERHITUNGAN_2009"/>
      <sheetName val="I-Rutin_Switchgear"/>
      <sheetName val="I-Rutin_SUTT"/>
      <sheetName val="I-Rutin_Banghal"/>
      <sheetName val="I-R_Kendaraan"/>
      <sheetName val="I-R_Perlengkapan_Um"/>
      <sheetName val="V-Rutin_Banghal"/>
      <sheetName val="V-R_Kendaraan"/>
      <sheetName val="V-R_Perlengkapan_Umum"/>
      <sheetName val="V-NR_Banghal"/>
      <sheetName val="I-Rutin_Transformator"/>
      <sheetName val="Balance_Sheet"/>
      <sheetName val="Income_Statement"/>
      <sheetName val="DAF-_PEG"/>
      <sheetName val="Kontrak_vs_Realisasi_Gas"/>
      <sheetName val="dengan_pembangkitan"/>
      <sheetName val="Prdk_2000_(2)"/>
      <sheetName val="1_2_SAIDI"/>
      <sheetName val="4_1_BPP"/>
      <sheetName val="Sudah_Berjalan"/>
      <sheetName val="Laba_Rugi"/>
      <sheetName val="PAL"/>
      <sheetName val="PPJ"/>
      <sheetName val="PPN"/>
      <sheetName val="TAGSUS"/>
      <sheetName val="MATERAI"/>
      <sheetName val="BAK"/>
      <sheetName val="SMS"/>
      <sheetName val="UMTL"/>
      <sheetName val="Instalasi"/>
      <sheetName val="BAG-2"/>
      <sheetName val="Cover1"/>
      <sheetName val="mu"/>
      <sheetName val="DAF-1"/>
      <sheetName val="Pt"/>
      <sheetName val="Rekap HAR"/>
      <sheetName val="FORM-B"/>
      <sheetName val="Download_Data"/>
      <sheetName val="SCH2"/>
      <sheetName val="data_val"/>
      <sheetName val="data_ee_&lt;nra(1)"/>
      <sheetName val="data_ee_&lt;nra(2)"/>
      <sheetName val="table"/>
      <sheetName val="PGT 2.2"/>
      <sheetName val="BAHAN BAKAR(19-21)"/>
      <sheetName val="Bln1.3"/>
      <sheetName val="R"/>
      <sheetName val="HRG BAHAN &amp; UPAH okk"/>
      <sheetName val="Analis Kusen okk"/>
      <sheetName val="salary"/>
      <sheetName val="bahan"/>
      <sheetName val="sch 1.2"/>
      <sheetName val="R_ccode"/>
      <sheetName val="StU"/>
      <sheetName val="FE-1770-I"/>
      <sheetName val="FE-1770.P1"/>
      <sheetName val="FE-1770-II"/>
      <sheetName val="R-SM-KIN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LR"/>
      <sheetName val="Isian Biodata"/>
      <sheetName val="DATA-BASE SUTT"/>
      <sheetName val="Bln3_4"/>
      <sheetName val="USAHA"/>
      <sheetName val="LK-1"/>
      <sheetName val="AHSP PAKAI"/>
      <sheetName val="LIST HARGA"/>
      <sheetName val="4SM00369 &amp; 4SM00370 "/>
      <sheetName val="HRG BHN"/>
      <sheetName val="AKTIVA TETAP"/>
      <sheetName val="Daftar Tabel"/>
      <sheetName val="Budget Import"/>
      <sheetName val="Budget Jasa"/>
      <sheetName val="anal"/>
      <sheetName val="uba"/>
      <sheetName val="Rekap Biaya"/>
      <sheetName val="BOQ GI BELAWAN"/>
      <sheetName val="H.Satuan"/>
      <sheetName val="Sch-5"/>
      <sheetName val="DB"/>
      <sheetName val="Summary"/>
      <sheetName val="chemcal"/>
      <sheetName val="Config"/>
      <sheetName val="WBS 2"/>
      <sheetName val="PROG"/>
      <sheetName val="Land Clearing-pnw"/>
      <sheetName val="PERIODIK"/>
      <sheetName val="SCRAP"/>
      <sheetName val="ATTB-AKTV"/>
      <sheetName val="AN-MAJOR"/>
      <sheetName val="Daftar Kegiatan"/>
      <sheetName val="Input GENERATION-DATA"/>
      <sheetName val="A1 PRY"/>
      <sheetName val="Periode"/>
      <sheetName val="Mobilisasi"/>
      <sheetName val="4-Basic Price"/>
      <sheetName val="D7(1)"/>
      <sheetName val="FORM A1_A2 APD"/>
      <sheetName val="tabel1"/>
      <sheetName val="Ex-Rate"/>
      <sheetName val="F1771-2"/>
      <sheetName val="summary-1"/>
      <sheetName val="VALUE"/>
      <sheetName val="10 Trafo"/>
      <sheetName val="FORM A12BJI"/>
      <sheetName val="FORM A12NIA"/>
      <sheetName val="FORM A12RAP"/>
      <sheetName val="FORM A12PMS"/>
      <sheetName val="FORM A12SBG"/>
      <sheetName val="2008-rev1"/>
      <sheetName val="2008_rev1"/>
      <sheetName val="Upah"/>
      <sheetName val="Inv_SULSELRA"/>
      <sheetName val="Inv_NTB"/>
      <sheetName val="DivVII"/>
      <sheetName val="136.01(piutang belum faktur)"/>
      <sheetName val="FLI - Sec.1"/>
      <sheetName val="8LT 12"/>
      <sheetName val="For Report-Akum"/>
      <sheetName val="Sheet7"/>
      <sheetName val="F-JKM"/>
      <sheetName val="rekmodiPtk (MAP)"/>
      <sheetName val="GABIP07"/>
      <sheetName val="Marshal"/>
      <sheetName val="ACUAN"/>
      <sheetName val="ACUANBARU"/>
      <sheetName val="laporan pemakaian blangko"/>
      <sheetName val="Anal HPS"/>
      <sheetName val="PDPT - BL"/>
      <sheetName val="AHS "/>
      <sheetName val="pricing"/>
      <sheetName val="B"/>
      <sheetName val="|PRIVATE|Datasheets"/>
      <sheetName val="|PRIVATE|Template"/>
      <sheetName val="01 A"/>
      <sheetName val="analis"/>
      <sheetName val="Non-Statistical Sampling Master"/>
      <sheetName val="Two Step Revenue Testing Master"/>
      <sheetName val="Global Data"/>
      <sheetName val="Markup"/>
      <sheetName val="GRP"/>
      <sheetName val="GLVA"/>
      <sheetName val="GKWH"/>
      <sheetName val="kemphis"/>
      <sheetName val="F-1"/>
      <sheetName val="data-1"/>
      <sheetName val="EXPERTISE ALL_Ceritified"/>
      <sheetName val="A.W. TIGER"/>
      <sheetName val="A.W. VANAMEI"/>
      <sheetName val="HARGA SWAL+SKT"/>
      <sheetName val="grafi kesiapan versi p3b dan pe"/>
      <sheetName val="R_SM_KIN"/>
      <sheetName val="Assumptions"/>
      <sheetName val="Construction Period Costs"/>
      <sheetName val="Plant Characteristics"/>
      <sheetName val="Answer"/>
      <sheetName val="Productivity"/>
      <sheetName val="name"/>
      <sheetName val="DynamicChart"/>
      <sheetName val="DataTable"/>
      <sheetName val="2013"/>
      <sheetName val="tabel-JHT"/>
      <sheetName val="RKA 2010"/>
      <sheetName val="Asli"/>
      <sheetName val="Final"/>
      <sheetName val="CMK"/>
      <sheetName val="Aug-06"/>
      <sheetName val="DivVI"/>
      <sheetName val="DATA AKHIR"/>
      <sheetName val="buku"/>
      <sheetName val="BLC 2016"/>
      <sheetName val="REK-PEG"/>
      <sheetName val="scada 2001"/>
      <sheetName val="Hopf"/>
      <sheetName val="LAMPUNG"/>
      <sheetName val="RekapKinerja2005"/>
      <sheetName val="RekapSusut2005"/>
      <sheetName val="lpb"/>
      <sheetName val="APBN"/>
      <sheetName val="Smg"/>
      <sheetName val="Vendor UJH"/>
      <sheetName val="1721-A1"/>
      <sheetName val="1770S "/>
      <sheetName val="simulasi tb 5"/>
      <sheetName val="Peralatan-ok jgn dirubah lagi"/>
      <sheetName val="Ref-Trx"/>
      <sheetName val="GMTN 201710Y"/>
      <sheetName val="GMTN 201730Y"/>
      <sheetName val="Gangguan"/>
      <sheetName val="BP"/>
      <sheetName val="DeVIASI"/>
      <sheetName val="KoMposisi"/>
      <sheetName val="LOADDAT"/>
      <sheetName val="UshDeb0"/>
      <sheetName val="KH-Q1,Q2,01"/>
      <sheetName val="REKAP PER SPK"/>
      <sheetName val="RKAP 2016"/>
      <sheetName val="SISTEM SUMBAGSEL"/>
      <sheetName val="NOTES "/>
      <sheetName val="WORKING"/>
      <sheetName val="OLDMAP"/>
      <sheetName val="A u g"/>
      <sheetName val="J u l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HOME"/>
      <sheetName val="Data Input"/>
      <sheetName val="MATERIAL"/>
      <sheetName val="Piutang Normal Psrt"/>
      <sheetName val="trenprod2001"/>
      <sheetName val="Kin1TH"/>
      <sheetName val="Res142001"/>
      <sheetName val="Kin3BLN"/>
      <sheetName val="Kin1BLN"/>
      <sheetName val="Kin2TH"/>
      <sheetName val="Kin2BLN"/>
      <sheetName val="Equity"/>
      <sheetName val="FG"/>
      <sheetName val="Data Validasi"/>
      <sheetName val="Dana"/>
      <sheetName val="DrDown"/>
      <sheetName val="RkpDrDown"/>
      <sheetName val="Sensitivitas"/>
      <sheetName val="Catatan"/>
      <sheetName val="Beli"/>
      <sheetName val="BBkr"/>
      <sheetName val="Jual"/>
      <sheetName val="Prod2"/>
      <sheetName val="RKAP"/>
      <sheetName val="kCal"/>
      <sheetName val="K.6DEPOSIT"/>
      <sheetName val="bayar_04_fak"/>
      <sheetName val="BA1"/>
      <sheetName val="M-01-PJB"/>
      <sheetName val="Har R.Corr &amp; NR OH"/>
      <sheetName val="DISC Profile"/>
      <sheetName val="Taksonomi Risiko"/>
      <sheetName val="I.5 ADDITION"/>
      <sheetName val="GeneralInfo"/>
      <sheetName val="Dashboard"/>
      <sheetName val="Links"/>
      <sheetName val="Lead"/>
      <sheetName val="Detail_311.01"/>
      <sheetName val="Detail_311.02"/>
      <sheetName val="Detail_312"/>
      <sheetName val="SUMMARY_NOV09"/>
      <sheetName val="Permanent info"/>
      <sheetName val="DataReferensi"/>
      <sheetName val="P2-i3"/>
      <sheetName val="PLTD Bitung"/>
      <sheetName val="sr, jtr &amp; trafo"/>
      <sheetName val="jtm"/>
      <sheetName val="Detail_313"/>
      <sheetName val="P&amp;L98"/>
      <sheetName val="Rumus"/>
      <sheetName val="divI"/>
      <sheetName val="divII"/>
      <sheetName val="Ana"/>
      <sheetName val="CRITERIA3"/>
      <sheetName val="11b"/>
      <sheetName val="TBM"/>
      <sheetName val="Kuit"/>
      <sheetName val="Data_Mutation"/>
      <sheetName val="Harga BBM"/>
      <sheetName val="Data_Opname"/>
      <sheetName val="MOTOSO"/>
      <sheetName val="CATALOG"/>
      <sheetName val="RINCIAN HARGA MATERIAL"/>
      <sheetName val="DIL"/>
      <sheetName val="Detil Timeline (Week)"/>
      <sheetName val="Program VS Position"/>
      <sheetName val="RAB Total"/>
      <sheetName val="REK"/>
      <sheetName val="SMD "/>
      <sheetName val="ICT "/>
      <sheetName val="OJT "/>
      <sheetName val="INTRS "/>
      <sheetName val="PRESENT PA"/>
      <sheetName val="SER DJK"/>
      <sheetName val="SER DAMKAR D"/>
      <sheetName val="REFRESH "/>
      <sheetName val="TA"/>
      <sheetName val="Kebutuhan Sertifikasi"/>
      <sheetName val="Matriks SKTTK Har"/>
      <sheetName val="Matriks SKTTK Op"/>
      <sheetName val="KODE OP KORP &amp; UNIT"/>
      <sheetName val="RAB &amp; RCO OWNER VERS."/>
      <sheetName val="BQ Gardu Induk"/>
      <sheetName val="BQ Trainin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 refreshError="1"/>
      <sheetData sheetId="734" refreshError="1"/>
      <sheetData sheetId="735" refreshError="1"/>
      <sheetData sheetId="736" refreshError="1"/>
      <sheetData sheetId="737" refreshError="1"/>
      <sheetData sheetId="738" refreshError="1"/>
      <sheetData sheetId="739" refreshError="1"/>
      <sheetData sheetId="740" refreshError="1"/>
      <sheetData sheetId="741" refreshError="1"/>
      <sheetData sheetId="742" refreshError="1"/>
      <sheetData sheetId="743" refreshError="1"/>
      <sheetData sheetId="744" refreshError="1"/>
      <sheetData sheetId="745" refreshError="1"/>
      <sheetData sheetId="746" refreshError="1"/>
      <sheetData sheetId="747" refreshError="1"/>
      <sheetData sheetId="748" refreshError="1"/>
      <sheetData sheetId="749" refreshError="1"/>
      <sheetData sheetId="750" refreshError="1"/>
      <sheetData sheetId="751" refreshError="1"/>
      <sheetData sheetId="752" refreshError="1"/>
      <sheetData sheetId="753" refreshError="1"/>
      <sheetData sheetId="754" refreshError="1"/>
      <sheetData sheetId="755" refreshError="1"/>
      <sheetData sheetId="756" refreshError="1"/>
      <sheetData sheetId="757" refreshError="1"/>
      <sheetData sheetId="758" refreshError="1"/>
      <sheetData sheetId="759" refreshError="1"/>
      <sheetData sheetId="760" refreshError="1"/>
      <sheetData sheetId="761" refreshError="1"/>
      <sheetData sheetId="762" refreshError="1"/>
      <sheetData sheetId="763" refreshError="1"/>
      <sheetData sheetId="764" refreshError="1"/>
      <sheetData sheetId="765" refreshError="1"/>
      <sheetData sheetId="766" refreshError="1"/>
      <sheetData sheetId="767" refreshError="1"/>
      <sheetData sheetId="768" refreshError="1"/>
      <sheetData sheetId="769" refreshError="1"/>
      <sheetData sheetId="770" refreshError="1"/>
      <sheetData sheetId="771" refreshError="1"/>
    </sheetDataSet>
  </externalBook>
</externalLink>
</file>

<file path=xl/externalLinks/externalLink12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UshDeb00"/>
      <sheetName val="000"/>
      <sheetName val="100"/>
      <sheetName val="001"/>
      <sheetName val="BB2000"/>
      <sheetName val="LK2001"/>
      <sheetName val="KK2000"/>
      <sheetName val="CF2000"/>
      <sheetName val="BB2001"/>
      <sheetName val="KK2001"/>
      <sheetName val="CF2001"/>
      <sheetName val="CFAnggaran"/>
      <sheetName val="SPDana"/>
      <sheetName val="CFLK2001"/>
      <sheetName val="UshDebtw101"/>
      <sheetName val="UshDeb03001"/>
      <sheetName val="GABUNGAN"/>
      <sheetName val="Sheet1"/>
      <sheetName val="Sheet2"/>
      <sheetName val="Sheet3"/>
      <sheetName val="ca"/>
      <sheetName val="Resume"/>
      <sheetName val="CashFlow012001Anggaran"/>
      <sheetName val="Sheet5"/>
      <sheetName val="SL3"/>
      <sheetName val="ENERGI MIX 2005-2010-OK-rev2"/>
      <sheetName val="CFLK2 01"/>
      <sheetName val="L_23"/>
      <sheetName val="NRC ENERGI"/>
      <sheetName val="1"/>
      <sheetName val="BiInves-Ikhtisar CJI3"/>
      <sheetName val="Persd-Mat APDP"/>
      <sheetName val="Persd-Mat KTP"/>
      <sheetName val="Persd-Mat skp"/>
      <sheetName val="Persd-Mat ptk"/>
      <sheetName val="Persd-Mat skw"/>
      <sheetName val="Persd-Mat kwl"/>
      <sheetName val="Persd-Mat SGU"/>
      <sheetName val="BukuBesar"/>
      <sheetName val="DENPASAR"/>
      <sheetName val="Asumsi"/>
      <sheetName val="Ref"/>
      <sheetName val="Submission Form"/>
      <sheetName val="PRK"/>
      <sheetName val="aruskas"/>
      <sheetName val="Hal-1"/>
      <sheetName val="Penjualan"/>
      <sheetName val="PdptBP"/>
      <sheetName val="PdptLain"/>
      <sheetName val="ProdVolBiaya"/>
      <sheetName val="IPP"/>
      <sheetName val="Sewa"/>
      <sheetName val="Har"/>
      <sheetName val="BPeg"/>
      <sheetName val="Depr"/>
      <sheetName val="BAdmin"/>
      <sheetName val="LuarOperasi"/>
      <sheetName val="A1 pri123"/>
      <sheetName val="Bln2.1"/>
      <sheetName val="Data_Gang_U1"/>
      <sheetName val="NERACA DAYA"/>
      <sheetName val="Source1"/>
      <sheetName val="Source2"/>
      <sheetName val="Mar 2004"/>
      <sheetName val="Rtn-09"/>
      <sheetName val="Rek-1"/>
      <sheetName val="PRK-09"/>
      <sheetName val="prod03"/>
      <sheetName val="THN-7"/>
      <sheetName val="A"/>
      <sheetName val="HON-KT"/>
      <sheetName val="Meter merek Ganz"/>
      <sheetName val="NerSubsis"/>
      <sheetName val="SortSheet"/>
      <sheetName val="JAN09"/>
      <sheetName val="Resource Plan (2)"/>
      <sheetName val="Data I"/>
      <sheetName val="TRAN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</sheetDataSet>
  </externalBook>
</externalLink>
</file>

<file path=xl/externalLinks/externalLink12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  <sheetName val="Asumsi"/>
      <sheetName val="UshDeb00"/>
      <sheetName val="Resum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13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Data"/>
      <sheetName val="PRK"/>
      <sheetName val="CUTI TH"/>
      <sheetName val="CUTI BESAR"/>
      <sheetName val="WINDUAN 2"/>
      <sheetName val="WINDUAN 3"/>
      <sheetName val="WINDUAN 4"/>
      <sheetName val="PENSIUN"/>
      <sheetName val="Pensiun Normal"/>
      <sheetName val="THR"/>
      <sheetName val="ACUAN"/>
      <sheetName val="Data Peg-Estimasi Angg 2005"/>
      <sheetName val="Gaji Dasar &amp; Index Daerah"/>
      <sheetName val="Tj. Rmh+Tj. Transp."/>
      <sheetName val="Tunj. Jabatan"/>
      <sheetName val="Cuti Tahunan "/>
      <sheetName val="Ct. Besar"/>
      <sheetName val="2 Windu"/>
      <sheetName val="3 Windu"/>
      <sheetName val="4 Windu"/>
      <sheetName val="THR (baru)"/>
      <sheetName val="Iuran Pemb.Kerja"/>
      <sheetName val="Pajak"/>
      <sheetName val="Pakaian Dinas"/>
      <sheetName val="Rupa-rupa"/>
      <sheetName val="Uang Makan Lembur"/>
      <sheetName val="Biaya Diklat"/>
      <sheetName val="Rekap Total"/>
      <sheetName val="Usulan FINAL-1 Tahun"/>
      <sheetName val="CASHFLOW-TRIWULAN"/>
      <sheetName val="CASHFLOW-BULANAN"/>
      <sheetName val="CASHFLOW-BULANAN (2)"/>
      <sheetName val="XL4Test5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</sheetDataSet>
  </externalBook>
</externalLink>
</file>

<file path=xl/externalLinks/externalLink13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13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-J"/>
      <sheetName val="P3B-S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K-CLG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K"/>
      <sheetName val="REK AP"/>
      <sheetName val="REKAP"/>
      <sheetName val="Raker 9 april"/>
      <sheetName val="REKAP UNIT 1"/>
      <sheetName val="REKAP UNIT 2"/>
      <sheetName val="REKAP UNIT 3"/>
      <sheetName val="RIP 3"/>
      <sheetName val="RIP 1"/>
      <sheetName val="RKAI 1"/>
      <sheetName val="RISD 1"/>
      <sheetName val="RIP"/>
      <sheetName val="RKAI"/>
      <sheetName val="RISD"/>
      <sheetName val="PENYERTAAN"/>
      <sheetName val="DAF PROY"/>
      <sheetName val="UshDeb00"/>
      <sheetName val="Sheet5"/>
      <sheetName val="PRK"/>
      <sheetName val="Rekapitulasi"/>
      <sheetName val="ca"/>
      <sheetName val="Input"/>
      <sheetName val="PROFIL"/>
      <sheetName val="Resume"/>
      <sheetName val="TDL2001"/>
      <sheetName val="GeneralInfo"/>
      <sheetName val="Query2"/>
      <sheetName val="JSO"/>
      <sheetName val="Calendar"/>
      <sheetName val="SortSheet"/>
      <sheetName val="Asumsi"/>
      <sheetName val="Rekap detail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enpek"/>
      <sheetName val="rekmodiPtk (MAP)"/>
      <sheetName val="RAB"/>
      <sheetName val="Indikator215"/>
      <sheetName val="eks me sd 31 MAR 07 "/>
      <sheetName val="eks me sd 28 fEB 07 "/>
      <sheetName val="eks me sd 31 Jan 07"/>
      <sheetName val="eks me sd 31 Des 06"/>
      <sheetName val="eks me sd 31 JULI 07 "/>
      <sheetName val="eks me sd 31 MEI 07  "/>
      <sheetName val="eks me sd 30 APRIL 07 "/>
      <sheetName val="PESUT TW2"/>
      <sheetName val="Database"/>
      <sheetName val="GABLUARJAWA1 (2)"/>
      <sheetName val="BA1"/>
      <sheetName val="D-2"/>
      <sheetName val="BA-1"/>
      <sheetName val="Alat dan Perabot"/>
      <sheetName val="Harga BBM Indonesia"/>
      <sheetName val="Sheet3"/>
      <sheetName val="TRANS"/>
      <sheetName val="FAS"/>
      <sheetName val="PkRp"/>
      <sheetName val="aruskas"/>
      <sheetName val="Hal-1"/>
      <sheetName val="AHS - Non Personel"/>
      <sheetName val="pemel2012"/>
      <sheetName val="Cov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13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ntry  PMT TRIP"/>
      <sheetName val="entry REC  trip"/>
      <sheetName val="TRIP PMT "/>
      <sheetName val="TRIP REC"/>
      <sheetName val="PMT+REC TRIP RYN"/>
      <sheetName val="PENCAPAIAN KINERJA"/>
      <sheetName val="ASET ZONE1"/>
      <sheetName val="PENYULANG PENYEBAB"/>
      <sheetName val="PENYEBAB TERTINGGI"/>
      <sheetName val="PENYULANG"/>
      <sheetName val="Sheet1"/>
      <sheetName val="TDL2001"/>
      <sheetName val="UshDeb00"/>
    </sheetNames>
    <sheetDataSet>
      <sheetData sheetId="0"/>
      <sheetData sheetId="1">
        <row r="11">
          <cell r="C11" t="str">
            <v>REC</v>
          </cell>
        </row>
        <row r="12">
          <cell r="C12" t="str">
            <v>REC</v>
          </cell>
        </row>
        <row r="13">
          <cell r="C13" t="str">
            <v>REC</v>
          </cell>
        </row>
        <row r="14">
          <cell r="C14" t="str">
            <v>REC</v>
          </cell>
        </row>
        <row r="15">
          <cell r="C15" t="str">
            <v>REC</v>
          </cell>
        </row>
        <row r="16">
          <cell r="C16" t="str">
            <v>REC</v>
          </cell>
        </row>
        <row r="17">
          <cell r="C17" t="str">
            <v>REC</v>
          </cell>
        </row>
        <row r="18">
          <cell r="C18" t="str">
            <v>REC</v>
          </cell>
        </row>
        <row r="19">
          <cell r="C19" t="str">
            <v>REC</v>
          </cell>
        </row>
        <row r="20">
          <cell r="C20" t="str">
            <v>REC</v>
          </cell>
        </row>
        <row r="21">
          <cell r="C21" t="str">
            <v>REC</v>
          </cell>
        </row>
        <row r="22">
          <cell r="C22" t="str">
            <v>REC</v>
          </cell>
        </row>
        <row r="23">
          <cell r="C23" t="str">
            <v>REC</v>
          </cell>
        </row>
        <row r="24">
          <cell r="C24" t="str">
            <v>REC</v>
          </cell>
        </row>
        <row r="25">
          <cell r="C25" t="str">
            <v>REC</v>
          </cell>
        </row>
        <row r="26">
          <cell r="C26" t="str">
            <v>REC</v>
          </cell>
        </row>
        <row r="27">
          <cell r="C27" t="str">
            <v>REC</v>
          </cell>
        </row>
        <row r="28">
          <cell r="C28" t="str">
            <v>REC</v>
          </cell>
        </row>
        <row r="29">
          <cell r="C29" t="str">
            <v>REC</v>
          </cell>
        </row>
        <row r="30">
          <cell r="C30" t="str">
            <v>REC</v>
          </cell>
        </row>
        <row r="31">
          <cell r="C31" t="str">
            <v>REC</v>
          </cell>
        </row>
        <row r="32">
          <cell r="C32" t="str">
            <v>REC</v>
          </cell>
        </row>
        <row r="33">
          <cell r="C33" t="str">
            <v>REC</v>
          </cell>
        </row>
        <row r="34">
          <cell r="C34" t="str">
            <v>REC</v>
          </cell>
        </row>
        <row r="35">
          <cell r="C35" t="str">
            <v>REC</v>
          </cell>
        </row>
        <row r="36">
          <cell r="C36" t="str">
            <v>REC</v>
          </cell>
        </row>
        <row r="37">
          <cell r="C37" t="str">
            <v>REC</v>
          </cell>
        </row>
        <row r="38">
          <cell r="C38" t="str">
            <v>REC</v>
          </cell>
        </row>
        <row r="39">
          <cell r="C39" t="str">
            <v>REC</v>
          </cell>
        </row>
        <row r="40">
          <cell r="C40" t="str">
            <v>REC</v>
          </cell>
        </row>
        <row r="41">
          <cell r="C41" t="str">
            <v>REC</v>
          </cell>
        </row>
        <row r="42">
          <cell r="C42" t="str">
            <v>REC</v>
          </cell>
        </row>
        <row r="43">
          <cell r="C43" t="str">
            <v>REC</v>
          </cell>
        </row>
        <row r="44">
          <cell r="C44" t="str">
            <v>REC</v>
          </cell>
        </row>
        <row r="45">
          <cell r="C45" t="str">
            <v>REC</v>
          </cell>
        </row>
        <row r="46">
          <cell r="C46" t="str">
            <v>REC</v>
          </cell>
        </row>
        <row r="47">
          <cell r="C47" t="str">
            <v>REC</v>
          </cell>
        </row>
        <row r="48">
          <cell r="C48" t="str">
            <v>REC</v>
          </cell>
        </row>
        <row r="49">
          <cell r="C49" t="str">
            <v>REC</v>
          </cell>
        </row>
        <row r="50">
          <cell r="C50" t="str">
            <v>REC</v>
          </cell>
        </row>
        <row r="51">
          <cell r="C51" t="str">
            <v>REC</v>
          </cell>
        </row>
        <row r="52">
          <cell r="C52" t="str">
            <v>REC</v>
          </cell>
        </row>
        <row r="53">
          <cell r="C53" t="str">
            <v>REC</v>
          </cell>
        </row>
        <row r="54">
          <cell r="C54" t="str">
            <v>REC</v>
          </cell>
        </row>
        <row r="55">
          <cell r="C55" t="str">
            <v>REC</v>
          </cell>
        </row>
        <row r="56">
          <cell r="C56" t="str">
            <v>REC</v>
          </cell>
        </row>
        <row r="57">
          <cell r="C57" t="str">
            <v>REC</v>
          </cell>
        </row>
        <row r="58">
          <cell r="C58" t="str">
            <v>REC</v>
          </cell>
        </row>
        <row r="59">
          <cell r="C59" t="str">
            <v>REC</v>
          </cell>
        </row>
        <row r="60">
          <cell r="C60" t="str">
            <v>REC</v>
          </cell>
        </row>
        <row r="61">
          <cell r="C61" t="str">
            <v>REC</v>
          </cell>
        </row>
        <row r="62">
          <cell r="C62" t="str">
            <v>REC</v>
          </cell>
        </row>
        <row r="63">
          <cell r="C63" t="str">
            <v>REC</v>
          </cell>
        </row>
        <row r="64">
          <cell r="C64" t="str">
            <v>REC</v>
          </cell>
        </row>
        <row r="65">
          <cell r="C65" t="str">
            <v>REC</v>
          </cell>
        </row>
        <row r="66">
          <cell r="C66" t="str">
            <v>REC</v>
          </cell>
        </row>
        <row r="67">
          <cell r="C67" t="str">
            <v>REC</v>
          </cell>
        </row>
        <row r="68">
          <cell r="C68" t="str">
            <v>REC</v>
          </cell>
        </row>
        <row r="69">
          <cell r="C69" t="str">
            <v>REC</v>
          </cell>
        </row>
        <row r="70">
          <cell r="C70" t="str">
            <v>REC</v>
          </cell>
        </row>
        <row r="71">
          <cell r="C71" t="str">
            <v>REC</v>
          </cell>
        </row>
        <row r="72">
          <cell r="C72" t="str">
            <v>REC</v>
          </cell>
        </row>
        <row r="73">
          <cell r="C73" t="str">
            <v>REC</v>
          </cell>
        </row>
        <row r="74">
          <cell r="C74" t="str">
            <v>REC</v>
          </cell>
        </row>
        <row r="75">
          <cell r="C75" t="str">
            <v>REC</v>
          </cell>
        </row>
        <row r="76">
          <cell r="C76" t="str">
            <v>REC</v>
          </cell>
        </row>
        <row r="77">
          <cell r="C77" t="str">
            <v>REC</v>
          </cell>
        </row>
        <row r="78">
          <cell r="C78" t="str">
            <v>REC</v>
          </cell>
        </row>
        <row r="79">
          <cell r="C79" t="str">
            <v>REC</v>
          </cell>
        </row>
        <row r="80">
          <cell r="C80" t="str">
            <v>REC</v>
          </cell>
        </row>
        <row r="81">
          <cell r="C81" t="str">
            <v>REC</v>
          </cell>
        </row>
        <row r="82">
          <cell r="C82" t="str">
            <v>REC</v>
          </cell>
        </row>
        <row r="83">
          <cell r="C83" t="str">
            <v>REC</v>
          </cell>
        </row>
        <row r="84">
          <cell r="C84" t="str">
            <v>REC</v>
          </cell>
        </row>
        <row r="85">
          <cell r="C85" t="str">
            <v>REC</v>
          </cell>
        </row>
        <row r="86">
          <cell r="C86" t="str">
            <v>REC</v>
          </cell>
        </row>
        <row r="87">
          <cell r="C87" t="str">
            <v>REC</v>
          </cell>
        </row>
        <row r="88">
          <cell r="C88" t="str">
            <v>REC</v>
          </cell>
        </row>
        <row r="89">
          <cell r="C89" t="str">
            <v>REC</v>
          </cell>
        </row>
        <row r="90">
          <cell r="C90" t="str">
            <v>REC</v>
          </cell>
        </row>
        <row r="91">
          <cell r="C91" t="str">
            <v>REC</v>
          </cell>
        </row>
        <row r="92">
          <cell r="C92" t="str">
            <v>REC</v>
          </cell>
        </row>
        <row r="93">
          <cell r="C93" t="str">
            <v>REC</v>
          </cell>
        </row>
        <row r="94">
          <cell r="C94" t="str">
            <v>REC</v>
          </cell>
        </row>
        <row r="95">
          <cell r="C95" t="str">
            <v>REC</v>
          </cell>
        </row>
        <row r="96">
          <cell r="C96" t="str">
            <v>REC</v>
          </cell>
        </row>
        <row r="97">
          <cell r="C97" t="str">
            <v>REC</v>
          </cell>
        </row>
        <row r="98">
          <cell r="C98" t="str">
            <v>REC</v>
          </cell>
        </row>
        <row r="99">
          <cell r="C99" t="str">
            <v>REC</v>
          </cell>
        </row>
        <row r="100">
          <cell r="C100" t="str">
            <v>REC</v>
          </cell>
        </row>
        <row r="101">
          <cell r="C101" t="str">
            <v>REC</v>
          </cell>
        </row>
        <row r="102">
          <cell r="C102" t="str">
            <v>REC</v>
          </cell>
        </row>
        <row r="103">
          <cell r="C103" t="str">
            <v>REC</v>
          </cell>
        </row>
        <row r="104">
          <cell r="C104" t="str">
            <v>REC</v>
          </cell>
        </row>
        <row r="105">
          <cell r="C105" t="str">
            <v>REC</v>
          </cell>
        </row>
        <row r="106">
          <cell r="C106" t="str">
            <v>REC</v>
          </cell>
        </row>
        <row r="107">
          <cell r="C107" t="str">
            <v>REC</v>
          </cell>
        </row>
        <row r="108">
          <cell r="C108" t="str">
            <v>REC</v>
          </cell>
        </row>
        <row r="109">
          <cell r="C109" t="str">
            <v>REC</v>
          </cell>
        </row>
        <row r="110">
          <cell r="C110" t="str">
            <v>REC</v>
          </cell>
        </row>
        <row r="111">
          <cell r="C111" t="str">
            <v>REC</v>
          </cell>
        </row>
        <row r="112">
          <cell r="C112" t="str">
            <v>REC</v>
          </cell>
        </row>
        <row r="113">
          <cell r="C113" t="str">
            <v>REC</v>
          </cell>
        </row>
        <row r="114">
          <cell r="C114" t="str">
            <v>REC</v>
          </cell>
        </row>
        <row r="115">
          <cell r="C115" t="str">
            <v>REC</v>
          </cell>
        </row>
        <row r="116">
          <cell r="C116" t="str">
            <v>REC</v>
          </cell>
        </row>
        <row r="117">
          <cell r="C117" t="str">
            <v>REC</v>
          </cell>
        </row>
        <row r="118">
          <cell r="C118" t="str">
            <v>REC</v>
          </cell>
        </row>
        <row r="119">
          <cell r="C119" t="str">
            <v>REC</v>
          </cell>
        </row>
        <row r="120">
          <cell r="C120" t="str">
            <v>REC</v>
          </cell>
        </row>
        <row r="121">
          <cell r="C121" t="str">
            <v>REC</v>
          </cell>
        </row>
        <row r="122">
          <cell r="C122" t="str">
            <v>REC</v>
          </cell>
        </row>
        <row r="123">
          <cell r="C123" t="str">
            <v>REC</v>
          </cell>
        </row>
        <row r="124">
          <cell r="C124" t="str">
            <v>REC</v>
          </cell>
        </row>
        <row r="125">
          <cell r="C125" t="str">
            <v>REC</v>
          </cell>
        </row>
        <row r="126">
          <cell r="C126" t="str">
            <v>REC</v>
          </cell>
        </row>
        <row r="127">
          <cell r="C127" t="str">
            <v>REC</v>
          </cell>
        </row>
        <row r="128">
          <cell r="C128" t="str">
            <v>REC</v>
          </cell>
        </row>
        <row r="129">
          <cell r="C129" t="str">
            <v>REC</v>
          </cell>
        </row>
        <row r="130">
          <cell r="C130" t="str">
            <v>REC</v>
          </cell>
        </row>
        <row r="131">
          <cell r="C131" t="str">
            <v>REC</v>
          </cell>
        </row>
        <row r="132">
          <cell r="C132" t="str">
            <v>REC</v>
          </cell>
        </row>
        <row r="133">
          <cell r="C133" t="str">
            <v>REC</v>
          </cell>
        </row>
        <row r="134">
          <cell r="C134" t="str">
            <v>REC</v>
          </cell>
        </row>
        <row r="135">
          <cell r="C135" t="str">
            <v>REC</v>
          </cell>
        </row>
        <row r="136">
          <cell r="C136" t="str">
            <v>REC</v>
          </cell>
        </row>
        <row r="137">
          <cell r="C137" t="str">
            <v>REC</v>
          </cell>
        </row>
        <row r="138">
          <cell r="C138" t="str">
            <v>REC</v>
          </cell>
        </row>
        <row r="139">
          <cell r="C139" t="str">
            <v>REC</v>
          </cell>
        </row>
        <row r="140">
          <cell r="C140" t="str">
            <v>REC</v>
          </cell>
        </row>
        <row r="141">
          <cell r="C141" t="str">
            <v>REC</v>
          </cell>
        </row>
        <row r="142">
          <cell r="C142" t="str">
            <v>REC</v>
          </cell>
        </row>
        <row r="143">
          <cell r="C143" t="str">
            <v>REC</v>
          </cell>
        </row>
        <row r="144">
          <cell r="C144" t="str">
            <v>REC</v>
          </cell>
        </row>
        <row r="145">
          <cell r="C145" t="str">
            <v>REC</v>
          </cell>
        </row>
        <row r="146">
          <cell r="C146" t="str">
            <v>REC</v>
          </cell>
        </row>
        <row r="147">
          <cell r="C147" t="str">
            <v>REC</v>
          </cell>
        </row>
        <row r="148">
          <cell r="C148" t="str">
            <v>REC</v>
          </cell>
        </row>
        <row r="149">
          <cell r="C149" t="str">
            <v>REC</v>
          </cell>
        </row>
        <row r="150">
          <cell r="C150" t="str">
            <v>REC</v>
          </cell>
        </row>
        <row r="151">
          <cell r="C151" t="str">
            <v>REC</v>
          </cell>
        </row>
        <row r="152">
          <cell r="C152" t="str">
            <v>REC</v>
          </cell>
        </row>
        <row r="153">
          <cell r="C153" t="str">
            <v>REC</v>
          </cell>
        </row>
        <row r="154">
          <cell r="C154" t="str">
            <v>REC</v>
          </cell>
        </row>
        <row r="155">
          <cell r="C155" t="str">
            <v>REC</v>
          </cell>
        </row>
        <row r="156">
          <cell r="C156" t="str">
            <v>REC</v>
          </cell>
        </row>
        <row r="157">
          <cell r="C157" t="str">
            <v>REC</v>
          </cell>
        </row>
        <row r="158">
          <cell r="C158" t="str">
            <v>REC</v>
          </cell>
        </row>
        <row r="159">
          <cell r="C159" t="str">
            <v>REC</v>
          </cell>
        </row>
        <row r="160">
          <cell r="C160" t="str">
            <v>REC</v>
          </cell>
        </row>
        <row r="161">
          <cell r="C161" t="str">
            <v>REC</v>
          </cell>
        </row>
        <row r="162">
          <cell r="C162" t="str">
            <v>REC</v>
          </cell>
        </row>
        <row r="163">
          <cell r="C163" t="str">
            <v>REC</v>
          </cell>
        </row>
        <row r="164">
          <cell r="C164" t="str">
            <v>REC</v>
          </cell>
        </row>
        <row r="165">
          <cell r="C165" t="str">
            <v>REC</v>
          </cell>
        </row>
        <row r="166">
          <cell r="C166" t="str">
            <v>REC</v>
          </cell>
        </row>
        <row r="167">
          <cell r="C167" t="str">
            <v>REC</v>
          </cell>
        </row>
        <row r="168">
          <cell r="C168" t="str">
            <v>REC</v>
          </cell>
        </row>
        <row r="169">
          <cell r="C169" t="str">
            <v>REC</v>
          </cell>
        </row>
        <row r="170">
          <cell r="C170" t="str">
            <v>REC</v>
          </cell>
        </row>
        <row r="171">
          <cell r="C171" t="str">
            <v>REC</v>
          </cell>
        </row>
        <row r="172">
          <cell r="C172" t="str">
            <v>REC</v>
          </cell>
        </row>
        <row r="173">
          <cell r="C173" t="str">
            <v>REC</v>
          </cell>
        </row>
        <row r="174">
          <cell r="C174" t="str">
            <v>REC</v>
          </cell>
        </row>
        <row r="175">
          <cell r="C175" t="str">
            <v>REC</v>
          </cell>
        </row>
        <row r="176">
          <cell r="C176" t="str">
            <v>REC</v>
          </cell>
        </row>
        <row r="177">
          <cell r="C177" t="str">
            <v>REC</v>
          </cell>
        </row>
        <row r="178">
          <cell r="C178" t="str">
            <v>REC</v>
          </cell>
        </row>
        <row r="179">
          <cell r="C179" t="str">
            <v>REC</v>
          </cell>
        </row>
        <row r="180">
          <cell r="C180" t="str">
            <v>REC</v>
          </cell>
        </row>
        <row r="181">
          <cell r="C181" t="str">
            <v>REC</v>
          </cell>
        </row>
        <row r="182">
          <cell r="C182" t="str">
            <v>REC</v>
          </cell>
        </row>
        <row r="183">
          <cell r="C183" t="str">
            <v>REC</v>
          </cell>
        </row>
        <row r="184">
          <cell r="C184" t="str">
            <v>REC</v>
          </cell>
        </row>
        <row r="185">
          <cell r="C185" t="str">
            <v>REC</v>
          </cell>
        </row>
        <row r="186">
          <cell r="C186" t="str">
            <v>REC</v>
          </cell>
        </row>
        <row r="187">
          <cell r="C187" t="str">
            <v>REC</v>
          </cell>
        </row>
        <row r="188">
          <cell r="C188" t="str">
            <v>REC</v>
          </cell>
        </row>
        <row r="189">
          <cell r="C189" t="str">
            <v>REC</v>
          </cell>
        </row>
        <row r="190">
          <cell r="C190" t="str">
            <v>REC</v>
          </cell>
        </row>
        <row r="191">
          <cell r="C191" t="str">
            <v>REC</v>
          </cell>
        </row>
        <row r="192">
          <cell r="C192" t="str">
            <v>REC</v>
          </cell>
        </row>
        <row r="193">
          <cell r="C193" t="str">
            <v>REC</v>
          </cell>
        </row>
        <row r="194">
          <cell r="C194" t="str">
            <v>REC</v>
          </cell>
        </row>
        <row r="195">
          <cell r="C195" t="str">
            <v>REC</v>
          </cell>
        </row>
        <row r="196">
          <cell r="C196" t="str">
            <v>REC</v>
          </cell>
        </row>
        <row r="197">
          <cell r="C197" t="str">
            <v>REC</v>
          </cell>
        </row>
        <row r="198">
          <cell r="C198" t="str">
            <v>REC</v>
          </cell>
        </row>
        <row r="199">
          <cell r="C199" t="str">
            <v>REC</v>
          </cell>
        </row>
        <row r="200">
          <cell r="C200" t="str">
            <v>REC</v>
          </cell>
        </row>
        <row r="201">
          <cell r="C201" t="str">
            <v>REC</v>
          </cell>
        </row>
        <row r="202">
          <cell r="C202" t="str">
            <v>REC</v>
          </cell>
        </row>
        <row r="203">
          <cell r="C203" t="str">
            <v>REC</v>
          </cell>
        </row>
        <row r="204">
          <cell r="C204" t="str">
            <v>REC</v>
          </cell>
        </row>
        <row r="205">
          <cell r="C205" t="str">
            <v>REC</v>
          </cell>
        </row>
        <row r="206">
          <cell r="C206" t="str">
            <v>REC</v>
          </cell>
        </row>
        <row r="207">
          <cell r="C207" t="str">
            <v>REC</v>
          </cell>
        </row>
        <row r="208">
          <cell r="C208" t="str">
            <v>REC</v>
          </cell>
        </row>
        <row r="209">
          <cell r="C209" t="str">
            <v>REC</v>
          </cell>
        </row>
        <row r="210">
          <cell r="C210" t="str">
            <v>REC</v>
          </cell>
        </row>
        <row r="211">
          <cell r="C211" t="str">
            <v>REC</v>
          </cell>
        </row>
        <row r="212">
          <cell r="C212" t="str">
            <v>REC</v>
          </cell>
        </row>
        <row r="213">
          <cell r="C213" t="str">
            <v>REC</v>
          </cell>
        </row>
        <row r="214">
          <cell r="C214" t="str">
            <v>REC</v>
          </cell>
        </row>
        <row r="215">
          <cell r="C215" t="str">
            <v>REC</v>
          </cell>
        </row>
        <row r="216">
          <cell r="C216" t="str">
            <v>REC</v>
          </cell>
        </row>
        <row r="217">
          <cell r="C217" t="str">
            <v>REC</v>
          </cell>
        </row>
        <row r="218">
          <cell r="C218" t="str">
            <v>REC</v>
          </cell>
        </row>
        <row r="219">
          <cell r="C219" t="str">
            <v>REC</v>
          </cell>
        </row>
        <row r="220">
          <cell r="C220" t="str">
            <v>REC</v>
          </cell>
        </row>
        <row r="221">
          <cell r="C221" t="str">
            <v>REC</v>
          </cell>
        </row>
        <row r="222">
          <cell r="C222" t="str">
            <v>REC</v>
          </cell>
        </row>
        <row r="223">
          <cell r="C223" t="str">
            <v>REC</v>
          </cell>
        </row>
      </sheetData>
      <sheetData sheetId="2"/>
      <sheetData sheetId="3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13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  <sheetName val="K_TAM_SPK032"/>
      <sheetName val="Kontrol"/>
      <sheetName val="Penjualan"/>
      <sheetName val="ProdSendiri"/>
      <sheetName val="PS&amp;Susut TL"/>
      <sheetName val="SewaBeli"/>
      <sheetName val="Transfer"/>
      <sheetName val="KUMULATIP"/>
      <sheetName val="MO"/>
      <sheetName val="sept"/>
      <sheetName val="Grafik Wil"/>
      <sheetName val="LR"/>
      <sheetName val="laporan pemakaian blangko"/>
      <sheetName val="Div2"/>
      <sheetName val="W1"/>
      <sheetName val="Profil"/>
      <sheetName val="DTBSE"/>
      <sheetName val="HARGA MATERIAL"/>
      <sheetName val="Master 1.0"/>
      <sheetName val="FORM.A3"/>
      <sheetName val="GABLUARJAWA1 (2)"/>
      <sheetName val="TOTAL_MATERIAL"/>
      <sheetName val="TBM"/>
      <sheetName val="IPTL23"/>
      <sheetName val="Assumptions"/>
      <sheetName val="Construction Period Costs"/>
      <sheetName val="Plant Characteristics"/>
      <sheetName val="Links"/>
      <sheetName val="PMT"/>
      <sheetName val="Hal-1"/>
    </sheetNames>
    <sheetDataSet>
      <sheetData sheetId="0"/>
      <sheetData sheetId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</sheetDataSet>
  </externalBook>
</externalLink>
</file>

<file path=xl/externalLinks/externalLink13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Rekap detail"/>
      <sheetName val="Laba Rugi"/>
      <sheetName val="Pendapatan IPTL 2008 23"/>
      <sheetName val="Rekap 2011"/>
      <sheetName val="1.BELI"/>
      <sheetName val="3.SUSUT-Versi SE 018-2011"/>
      <sheetName val="3.SUSUT-Versi SE 010"/>
      <sheetName val="3.SUSUT-III-07"/>
      <sheetName val="4.RP PEND"/>
      <sheetName val="5.RP-kWH"/>
      <sheetName val="7.DELTA DAYA"/>
      <sheetName val="Ganggu-trf"/>
      <sheetName val="LAMA"/>
      <sheetName val="Resume"/>
      <sheetName val="IPP (version 1)"/>
      <sheetName val="ca"/>
      <sheetName val="Sheet1"/>
      <sheetName val="rkap2008"/>
      <sheetName val="List"/>
      <sheetName val="NO VENDOR"/>
      <sheetName val="aruskas"/>
      <sheetName val="REKAP KONSTRUKSI"/>
      <sheetName val="NerSubsis"/>
      <sheetName val="01 A"/>
      <sheetName val="TRANS"/>
      <sheetName val="FAS"/>
      <sheetName val="Rekap"/>
      <sheetName val="Asumsi"/>
      <sheetName val="Input"/>
      <sheetName val="L_23"/>
      <sheetName val="ACUAN"/>
      <sheetName val="Sheet3"/>
      <sheetName val="Inv_NAD"/>
      <sheetName val="Inv_RIAU"/>
      <sheetName val="Twr (15)"/>
      <sheetName val="BA1"/>
      <sheetName val="RAB"/>
      <sheetName val="terima"/>
      <sheetName val="PARAMETER"/>
      <sheetName val="data-1"/>
      <sheetName val="Harga BBM Indonesi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</sheetDataSet>
  </externalBook>
</externalLink>
</file>

<file path=xl/externalLinks/externalLink13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  <sheetName val="Valuation"/>
      <sheetName val="FORM-B"/>
      <sheetName val="Sm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13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13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ruskas"/>
      <sheetName val="Hal-1"/>
      <sheetName val="Sudah Berjalan"/>
      <sheetName val="pemel2012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</sheetDataSet>
  </externalBook>
</externalLink>
</file>

<file path=xl/externalLinks/externalLink13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DB"/>
      <sheetName val="JAN07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NO. PRK"/>
      <sheetName val="DATA"/>
      <sheetName val="UPDATE 25 JANUARI 2007"/>
      <sheetName val="PMT"/>
      <sheetName val="Sudah Berjalan"/>
      <sheetName val="W-NAD"/>
      <sheetName val="INPBA"/>
      <sheetName val="SuMBER"/>
      <sheetName val="HARGA SATUAN"/>
      <sheetName val="beban"/>
      <sheetName val="Sheet3"/>
      <sheetName val="TRANS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/>
      <sheetData sheetId="39" refreshError="1"/>
      <sheetData sheetId="40"/>
      <sheetData sheetId="41" refreshError="1"/>
      <sheetData sheetId="42" refreshError="1"/>
      <sheetData sheetId="43" refreshError="1"/>
    </sheetDataSet>
  </externalBook>
</externalLink>
</file>

<file path=xl/externalLinks/externalLink14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  <sheetName val="aruskas"/>
      <sheetName val="Hal-1"/>
      <sheetName val="TABEL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</sheetDataSet>
  </externalBook>
</externalLink>
</file>

<file path=xl/externalLinks/externalLink14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  <sheetName val="PICKUP"/>
      <sheetName val="Resume"/>
      <sheetName val="BB PUSAT"/>
      <sheetName val="DTstok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14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  <sheetName val="Resume"/>
      <sheetName val="Pro"/>
      <sheetName val="Uph"/>
      <sheetName val="Kons"/>
      <sheetName val="Tamb"/>
      <sheetName val="SR-APP"/>
      <sheetName val="Sort"/>
      <sheetName val="Sheet1"/>
      <sheetName val="Sudah Berjalan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14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  <sheetName val="ca"/>
      <sheetName val="x"/>
      <sheetName val="JAN07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4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14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  <sheetName val="UshDeb00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</sheetDataSet>
  </externalBook>
</externalLink>
</file>

<file path=xl/externalLinks/externalLink14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  <sheetName val="TABEL"/>
      <sheetName val="Sensitivitas"/>
      <sheetName val="Rekap PMG.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</sheetDataSet>
  </externalBook>
</externalLink>
</file>

<file path=xl/externalLinks/externalLink14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  <sheetName val="JURNAL"/>
      <sheetName val="BB PUSAT"/>
      <sheetName val="DTstok"/>
      <sheetName val="toip"/>
      <sheetName val="Widodo (2)"/>
      <sheetName val="Widodo"/>
      <sheetName val="HB LAMA"/>
      <sheetName val="HB2"/>
      <sheetName val="x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</sheetDataSet>
  </externalBook>
</externalLink>
</file>

<file path=xl/externalLinks/externalLink14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Laba Rugi"/>
      <sheetName val="ca"/>
      <sheetName val="D2. ANL WAKTU INSHAR"/>
      <sheetName val="Sheet3"/>
      <sheetName val="TRANS"/>
      <sheetName val="RKS"/>
      <sheetName val="DeVIASI"/>
      <sheetName val="KoMposisi"/>
    </sheetNames>
    <sheetDataSet>
      <sheetData sheetId="0" refreshError="1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>
            <v>0</v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>
            <v>0</v>
          </cell>
          <cell r="AZ4">
            <v>0</v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>
            <v>0</v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>
            <v>0</v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>
            <v>0</v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>
            <v>0</v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>
            <v>0</v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>
            <v>0</v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>
            <v>0</v>
          </cell>
          <cell r="FO5">
            <v>0</v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>
            <v>0</v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>
            <v>0</v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>
            <v>0</v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</sheetDataSet>
  </externalBook>
</externalLink>
</file>

<file path=xl/externalLinks/externalLink14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FORM-B"/>
      <sheetName val="Sudah Berjalan"/>
      <sheetName val="Laba Rugi"/>
      <sheetName val="01 A"/>
      <sheetName val="LAIN2"/>
      <sheetName val="JOB"/>
      <sheetName val="Sheet5"/>
      <sheetName val="CashFlow"/>
      <sheetName val="SuMBER"/>
      <sheetName val="NO VENDOR"/>
      <sheetName val="UshDeb00"/>
      <sheetName val="Asumsi"/>
      <sheetName val="DGGKIT+ Derating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D-2"/>
      <sheetName val="Submission Form"/>
      <sheetName val="PMT"/>
      <sheetName val="Tabel PTKP"/>
      <sheetName val="GAS PLN-14"/>
      <sheetName val="BBM-PRO-11"/>
      <sheetName val="Resume"/>
      <sheetName val="dengan pembangkitan"/>
      <sheetName val="NO. PRK"/>
      <sheetName val="Prices"/>
      <sheetName val="Sch-5"/>
      <sheetName val="GE027"/>
      <sheetName val="GE051"/>
      <sheetName val="HB BARU"/>
      <sheetName val="HB2"/>
      <sheetName val="Jasa"/>
      <sheetName val="Mat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Rekap PMG."/>
      <sheetName val="TRANS"/>
      <sheetName val="tabel"/>
      <sheetName val="AR"/>
      <sheetName val="Sensitivitas"/>
      <sheetName val="bayar_04_fak"/>
      <sheetName val="MU"/>
      <sheetName val="Kontrol"/>
      <sheetName val="BRD"/>
      <sheetName val="Wil-2"/>
      <sheetName val="REKAP"/>
      <sheetName val="FORM BQ TL PRATU 4cct"/>
      <sheetName val="Kamus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LR"/>
      <sheetName val="analisa kendaraan"/>
      <sheetName val="HON-KT"/>
      <sheetName val="Aug-06"/>
      <sheetName val="entry REC  trip"/>
      <sheetName val="見積書"/>
      <sheetName val="Rupiah"/>
      <sheetName val="SortSheet"/>
      <sheetName val="rekmodiPtk (MAP)"/>
      <sheetName val="sept"/>
      <sheetName val="Valuation"/>
      <sheetName val="HARGA15"/>
      <sheetName val="JASA 15"/>
      <sheetName val="Tabel Istilah"/>
      <sheetName val="dataupd"/>
      <sheetName val="Penjualan"/>
      <sheetName val="ProdSendiri"/>
      <sheetName val="PS&amp;Susut TL"/>
      <sheetName val="SewaBeli"/>
      <sheetName val="Transfer"/>
      <sheetName val="Daftar Kegiatan"/>
      <sheetName val="BBM-03"/>
      <sheetName val="C22"/>
      <sheetName val="GABLUARJAWA1 (2)"/>
      <sheetName val="jadwal pelaks"/>
      <sheetName val="analis"/>
      <sheetName val="RINCIAN HARGA MATERIAL"/>
      <sheetName val="D"/>
      <sheetName val="C"/>
      <sheetName val="AHS-JTR"/>
      <sheetName val="E"/>
      <sheetName val="TDL2001"/>
      <sheetName val="PRK"/>
      <sheetName val="Persed"/>
      <sheetName val="Indikator215"/>
      <sheetName val="ca"/>
      <sheetName val="Penyulang Padam"/>
      <sheetName val="Tabel Wilayah-cabang"/>
      <sheetName val="KALK_GES"/>
      <sheetName val="SL3"/>
      <sheetName val="LabaRugi"/>
      <sheetName val="Quote"/>
      <sheetName val="Gangg_PL"/>
      <sheetName val="RAB"/>
      <sheetName val="W-NAD"/>
      <sheetName val="LAMPIRAN"/>
      <sheetName val="EQUIPMENT"/>
      <sheetName val="8.b Lamp B-1 BAHP Evaluasi SPH"/>
      <sheetName val="Analisa HSP"/>
      <sheetName val="ATTB-AKTV"/>
      <sheetName val="HPP"/>
      <sheetName val="H.DASAR"/>
      <sheetName val="PB(B)"/>
      <sheetName val="Skor"/>
      <sheetName val="DATA"/>
      <sheetName val="ACUAN"/>
      <sheetName val="MS"/>
      <sheetName val="input-cost"/>
      <sheetName val="Daftar Upah&amp;Bahan"/>
      <sheetName val="D-Analisa1"/>
      <sheetName val="D-Upah&amp;Bahan"/>
      <sheetName val="divI"/>
      <sheetName val="divII"/>
      <sheetName val="Form1-TEL alat"/>
      <sheetName val="Form1-TEL ged"/>
      <sheetName val="RAB PABX"/>
      <sheetName val="H ALAT"/>
      <sheetName val="PE task sheets"/>
      <sheetName val="Base task sheets"/>
      <sheetName val="Labor Rates"/>
      <sheetName val="HARGA SATUAN"/>
      <sheetName val="MAP"/>
      <sheetName val="CiMaPlbStd"/>
      <sheetName val="COP"/>
      <sheetName val="PICKUP"/>
      <sheetName val="RD dokter ORNG 3 70"/>
      <sheetName val="ANALISA"/>
      <sheetName val="Rekap Piutang"/>
      <sheetName val="BQ-IABK"/>
      <sheetName val="UNIT 3"/>
      <sheetName val="A.PERSIAPAN"/>
      <sheetName val="Bangunan Utama"/>
      <sheetName val="Download_Data"/>
      <sheetName val="analisa_jasa"/>
      <sheetName val="Kuantitas &amp; Harga"/>
      <sheetName val="KUMULATIP"/>
      <sheetName val="A1 pri123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ANALISA SNI'08(ubh bgsting)"/>
      <sheetName val="W1"/>
      <sheetName val="TDL 2020"/>
    </sheetNames>
    <sheetDataSet>
      <sheetData sheetId="0" refreshError="1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/>
      <sheetData sheetId="125"/>
      <sheetData sheetId="126"/>
      <sheetData sheetId="127"/>
      <sheetData sheetId="128" refreshError="1"/>
      <sheetData sheetId="129"/>
      <sheetData sheetId="130" refreshError="1"/>
      <sheetData sheetId="131" refreshError="1"/>
      <sheetData sheetId="132" refreshError="1"/>
      <sheetData sheetId="133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</sheetDataSet>
  </externalBook>
</externalLink>
</file>

<file path=xl/externalLinks/externalLink15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5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15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NEKons"/>
      <sheetName val="rkap2008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Bipeg-U(12D2)"/>
      <sheetName val="BBaku(12C3)"/>
      <sheetName val="BBMJenis(12B1)"/>
      <sheetName val="BiLuOp(14)"/>
      <sheetName val="BiPinjamin(15)"/>
      <sheetName val="BOLain(12E2)"/>
      <sheetName val="BPeg-F(12D1)"/>
      <sheetName val="IkhtisarBiop(12.0)"/>
      <sheetName val="JualGTarif(11A)"/>
      <sheetName val="LabaRugi Fungsi"/>
      <sheetName val="PembelianiTL(12A1"/>
      <sheetName val="PendaLuOp(13)"/>
      <sheetName val="PendOpLain(11B)"/>
      <sheetName val="ProduksiTL(12B2)"/>
      <sheetName val="SewaPemb(12A2)"/>
      <sheetName val="L20Keu"/>
      <sheetName val="ASUMSI"/>
      <sheetName val="Penyulang Padam"/>
      <sheetName val="FAS"/>
      <sheetName val="TRANS"/>
      <sheetName val="AKTIVA TETAP"/>
      <sheetName val="W-NAD"/>
      <sheetName val="REF"/>
      <sheetName val="RKAP 2008 Bandung 9-10 Ags07 (T"/>
      <sheetName val="Kamus"/>
      <sheetName val="CashFlow"/>
      <sheetName val="I-KAMAR"/>
      <sheetName val="Data Aset 2016"/>
      <sheetName val="Assumptions (2)"/>
      <sheetName val="D-2"/>
      <sheetName val="Listrik Mati 05"/>
      <sheetName val="Tabel Kode"/>
      <sheetName val="LK2004"/>
      <sheetName val="Detail_313"/>
      <sheetName val="sortsheet"/>
      <sheetName val="Data"/>
      <sheetName val="Selisih_Prod"/>
    </sheetNames>
    <sheetDataSet>
      <sheetData sheetId="0"/>
      <sheetData sheetId="1"/>
      <sheetData sheetId="2" refreshError="1">
        <row r="2">
          <cell r="A2" t="str">
            <v>Wil. Nanggroe Aceh Darussalam</v>
          </cell>
        </row>
        <row r="3">
          <cell r="A3" t="str">
            <v>Wil. Sumatera Utara</v>
          </cell>
        </row>
        <row r="4">
          <cell r="A4" t="str">
            <v>Wil. Riau</v>
          </cell>
        </row>
        <row r="5">
          <cell r="A5" t="str">
            <v>Wil. Sumatera Barat</v>
          </cell>
        </row>
        <row r="6">
          <cell r="A6" t="str">
            <v>Wil. SumSel, Jambi &amp; Bengkulu</v>
          </cell>
        </row>
        <row r="7">
          <cell r="A7" t="str">
            <v>Wilayah Lampung</v>
          </cell>
        </row>
        <row r="8">
          <cell r="A8" t="str">
            <v>Wilayah Bangka Belitung</v>
          </cell>
        </row>
        <row r="9">
          <cell r="A9" t="str">
            <v>Kit Sumbagut</v>
          </cell>
        </row>
        <row r="10">
          <cell r="A10" t="str">
            <v>Kit Sumbagsel</v>
          </cell>
        </row>
        <row r="11">
          <cell r="A11" t="str">
            <v>P3B Sumatera</v>
          </cell>
        </row>
        <row r="12">
          <cell r="A12" t="str">
            <v>Wil. Kalimantan Barat</v>
          </cell>
        </row>
        <row r="13">
          <cell r="A13" t="str">
            <v>Wil. Kalimantan Selatan &amp;Tengah</v>
          </cell>
        </row>
        <row r="14">
          <cell r="A14" t="str">
            <v>Wil. Kalimantan Timur</v>
          </cell>
        </row>
        <row r="15">
          <cell r="A15" t="str">
            <v>Wil. Sulawesi Utara &amp; Tengah</v>
          </cell>
        </row>
        <row r="16">
          <cell r="A16" t="str">
            <v>Wil. Sulawesi Selatan &amp; Tenggara</v>
          </cell>
        </row>
        <row r="17">
          <cell r="A17" t="str">
            <v>Wil. Maluku</v>
          </cell>
        </row>
        <row r="18">
          <cell r="A18" t="str">
            <v>Wil. Papua</v>
          </cell>
        </row>
        <row r="19">
          <cell r="A19" t="str">
            <v>Wil. Nusa Tenggara Timur</v>
          </cell>
        </row>
        <row r="20">
          <cell r="A20" t="str">
            <v>Wil. Nusa Tenggara Barat</v>
          </cell>
        </row>
        <row r="21">
          <cell r="A21" t="str">
            <v>Dis. Bali</v>
          </cell>
        </row>
        <row r="22">
          <cell r="A22" t="str">
            <v>Dis. Jawa Timur</v>
          </cell>
        </row>
        <row r="23">
          <cell r="A23" t="str">
            <v>Dis Jawa Tengah &amp; Yogyakarta</v>
          </cell>
        </row>
        <row r="24">
          <cell r="A24" t="str">
            <v>Dis Jawa Barat &amp; Banten</v>
          </cell>
        </row>
        <row r="25">
          <cell r="A25" t="str">
            <v>Dis Jakarta Raya &amp; Tangerang</v>
          </cell>
        </row>
        <row r="26">
          <cell r="A26" t="str">
            <v>Muara Tawar</v>
          </cell>
        </row>
        <row r="27">
          <cell r="A27" t="str">
            <v>Tj Jati B</v>
          </cell>
        </row>
        <row r="28">
          <cell r="A28" t="str">
            <v>Cilegon</v>
          </cell>
        </row>
        <row r="29">
          <cell r="A29" t="str">
            <v>P3B</v>
          </cell>
        </row>
        <row r="30">
          <cell r="A30" t="str">
            <v>PT PLN Batam</v>
          </cell>
        </row>
        <row r="31">
          <cell r="A31" t="str">
            <v>PT PLN Tarakan</v>
          </cell>
        </row>
        <row r="32">
          <cell r="A32" t="str">
            <v>PT Indonesia Power</v>
          </cell>
        </row>
        <row r="33">
          <cell r="A33" t="str">
            <v>PT PJB</v>
          </cell>
        </row>
        <row r="34">
          <cell r="A34" t="str">
            <v>Holding</v>
          </cell>
        </row>
        <row r="35">
          <cell r="A35" t="str">
            <v>Anak Perusahaan</v>
          </cell>
        </row>
        <row r="36">
          <cell r="A36" t="str">
            <v>Konsolidasi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>
        <row r="83">
          <cell r="B83">
            <v>2008</v>
          </cell>
        </row>
      </sheetData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5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1983 Top"/>
      <sheetName val="TOP TAHUNAN"/>
      <sheetName val="TOP"/>
      <sheetName val="01 A"/>
      <sheetName val="01 A (2)"/>
      <sheetName val="01 B"/>
      <sheetName val="02 B "/>
      <sheetName val="04"/>
      <sheetName val="Tickmarks"/>
      <sheetName val="2006"/>
      <sheetName val="TEST"/>
      <sheetName val="0001"/>
      <sheetName val="Appendix A.2-2005"/>
      <sheetName val="Appendix A.2-2006"/>
      <sheetName val="Appendix A.2-2007"/>
      <sheetName val="Summary"/>
      <sheetName val="0002"/>
      <sheetName val="0003"/>
      <sheetName val="0004"/>
      <sheetName val="0005"/>
      <sheetName val="1983 Top (In USD) - 2005"/>
      <sheetName val="1983 Top (In USD) - 2006"/>
      <sheetName val="1983 Top (In USD) - 2007"/>
      <sheetName val="1983 Top (In USD) - 3 yrs-2007"/>
      <sheetName val="1983 Top (In Cncy) - 2005"/>
      <sheetName val="1983 Top (In Cncy) - 2006"/>
      <sheetName val="1983 Top (In Cncy) - 2007"/>
      <sheetName val="1983 Top (In Original Currency)"/>
      <sheetName val="1983 Top (Orig)"/>
      <sheetName val="Laba Rugi"/>
      <sheetName val="Sudah Berjalan"/>
      <sheetName val="Sheet1"/>
      <sheetName val="LAIN2"/>
      <sheetName val="L-R"/>
      <sheetName val="Submission Form"/>
      <sheetName val="rkap2008"/>
      <sheetName val="List"/>
      <sheetName val="Worksheet in 6300 TOP REPORT  A"/>
      <sheetName val="Tabel dan Grafik"/>
      <sheetName val="BA-1"/>
      <sheetName val="#REF"/>
      <sheetName val="o1a"/>
      <sheetName val="Mirrless_PBAAI"/>
      <sheetName val="SFAC_Tes"/>
      <sheetName val="TABEL SFC"/>
      <sheetName val="SAA"/>
      <sheetName val="W-NAD"/>
      <sheetName val="Sheet3"/>
      <sheetName val="TRANS"/>
      <sheetName val="Bipeg-U(12D2)"/>
      <sheetName val="PRK"/>
      <sheetName val="Perintah"/>
      <sheetName val="UshDeb00"/>
      <sheetName val="tabel-JHT"/>
      <sheetName val="W1"/>
      <sheetName val="master rab"/>
      <sheetName val="SL3"/>
      <sheetName val="Cover"/>
      <sheetName val="Kamus"/>
      <sheetName val="beban"/>
      <sheetName val="Dasar Pemadaman"/>
      <sheetName val="Input GENERATION-DATA"/>
      <sheetName val="D-2"/>
      <sheetName val="M-PEG"/>
      <sheetName val="NerSubsis"/>
      <sheetName val="prev-i"/>
      <sheetName val="SPT"/>
      <sheetName val="usul-KD"/>
      <sheetName val="Kontrol"/>
      <sheetName val="Kantor"/>
      <sheetName val="REFERENSI"/>
      <sheetName val="Har_Sus"/>
      <sheetName val="TERBIT"/>
      <sheetName val="aruskas"/>
      <sheetName val="Hal-1"/>
      <sheetName val="Gangg_PL"/>
      <sheetName val="Penjualan"/>
      <sheetName val="ProdSendiri"/>
      <sheetName val="PS&amp;Susut TL"/>
      <sheetName val="SewaBeli"/>
      <sheetName val="Transfer"/>
      <sheetName val="sept"/>
      <sheetName val="HARGA"/>
      <sheetName val="Rekap"/>
      <sheetName val="Wil-2"/>
      <sheetName val="Sch-5"/>
      <sheetName val="TARGET UNIT (2)"/>
      <sheetName val="RESUM-MON"/>
      <sheetName val="Pay for Person"/>
      <sheetName val="PkRp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neraca 1999-2000"/>
      <sheetName val="FEB"/>
      <sheetName val="JAN"/>
      <sheetName val="MAR"/>
      <sheetName val="BOQ"/>
      <sheetName val="Rate"/>
      <sheetName val="sch"/>
      <sheetName val="Smg"/>
      <sheetName val="INPUT HARGA"/>
      <sheetName val="Rupiah"/>
      <sheetName val="Rekapitulasi"/>
      <sheetName val="FORM BQ TL PRATU 4cct"/>
      <sheetName val="FLI - Sec.1"/>
      <sheetName val="Sheet6"/>
      <sheetName val="HPP"/>
      <sheetName val="M"/>
      <sheetName val="HARGA SATUAN"/>
      <sheetName val="HPS"/>
      <sheetName val="DATA"/>
      <sheetName val="MDU"/>
      <sheetName val="Assumptions (2)"/>
      <sheetName val="LabaRugi"/>
      <sheetName val="hrg uph+bhn"/>
      <sheetName val="TABGAJI"/>
      <sheetName val="Salinan Dari Impress"/>
      <sheetName val="D-Analisa1"/>
      <sheetName val="D-Upah&amp;Bahan"/>
      <sheetName val="TBKonsol_2014"/>
      <sheetName val="TB MKP"/>
      <sheetName val="Sensitivitas"/>
      <sheetName val="Sheet2"/>
      <sheetName val="Ref"/>
      <sheetName val="DATA TBD"/>
      <sheetName val="4"/>
      <sheetName val="A1 pri123"/>
      <sheetName val="BAHAN"/>
      <sheetName val="Sentra"/>
      <sheetName val="01_A"/>
      <sheetName val="Aug-06"/>
      <sheetName val="Tabel PTKP"/>
      <sheetName val="RAB"/>
      <sheetName val="GABLUARJAWA1 (2)"/>
      <sheetName val="AHS-JTR"/>
      <sheetName val="AHS-JTM"/>
      <sheetName val="Sheet5"/>
      <sheetName val="L_23"/>
      <sheetName val="BA1"/>
      <sheetName val="KUMULATIP"/>
      <sheetName val="Transver kWh"/>
      <sheetName val="DbGab"/>
      <sheetName val="RAB &amp; RCO OWNER VERS."/>
      <sheetName val="H.Satuan"/>
      <sheetName val="Grafik"/>
      <sheetName val="Daftar Harga"/>
      <sheetName val="Rkp"/>
      <sheetName val="CiMaPlbStd"/>
      <sheetName val="C22"/>
      <sheetName val="TABEL"/>
      <sheetName val="ASUMSI"/>
      <sheetName val="DESEMBER"/>
      <sheetName val="data1"/>
      <sheetName val="Menu"/>
      <sheetName val="FORM.A3"/>
      <sheetName val="divI"/>
      <sheetName val="divII"/>
      <sheetName val="ca"/>
      <sheetName val="Harga BBM Indonesia"/>
      <sheetName val="AN.TERBUKA"/>
      <sheetName val="an.arsitektur"/>
      <sheetName val="basic-price"/>
      <sheetName val="Query2"/>
      <sheetName val="Calendar"/>
      <sheetName val="PP"/>
      <sheetName val="PDPKonstruksi"/>
      <sheetName val="Resume"/>
      <sheetName val="har-AO"/>
      <sheetName val="ANALISA"/>
      <sheetName val="RAB radio rep"/>
      <sheetName val="TB"/>
      <sheetName val="TDL2001"/>
      <sheetName val="TRNS-C1"/>
      <sheetName val="TAP"/>
      <sheetName val="C"/>
      <sheetName val="DATABASE"/>
      <sheetName val="ANAL-"/>
      <sheetName val="Upah"/>
      <sheetName val="Prices"/>
      <sheetName val="KALK_GES"/>
      <sheetName val="DI-ESTI"/>
      <sheetName val="PROFIL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JSO"/>
      <sheetName val="Daftar Harga Upah"/>
      <sheetName val="GABUNGAN"/>
      <sheetName val="non feeder-kc"/>
      <sheetName val="a"/>
      <sheetName val="Basic Price"/>
      <sheetName val="ND RAB"/>
      <sheetName val="ELEKTRONIK"/>
      <sheetName val="ELEKTRIKAL"/>
      <sheetName val="MEKANIKAL"/>
      <sheetName val="REKAP BAHAN"/>
      <sheetName val="name"/>
      <sheetName val="APP CAWANG"/>
      <sheetName val="ZCAD"/>
      <sheetName val="ZST1"/>
      <sheetName val="Kuantitas &amp; Harga"/>
      <sheetName val="12.REFERENSI"/>
      <sheetName val="Cover1"/>
      <sheetName val="mu"/>
      <sheetName val="DAF-1"/>
      <sheetName val="Pt"/>
      <sheetName val="uts"/>
      <sheetName val="COVER A1_A3"/>
      <sheetName val="Sudah_Berjalan"/>
      <sheetName val="1983_Top"/>
      <sheetName val="TOP_TAHUNAN"/>
      <sheetName val="01_A_(2)"/>
      <sheetName val="01_B"/>
      <sheetName val="02_B_"/>
      <sheetName val="Appendix_A_2-2005"/>
      <sheetName val="Appendix_A_2-2006"/>
      <sheetName val="Appendix_A_2-2007"/>
      <sheetName val="1983_Top_(In_USD)_-_2005"/>
      <sheetName val="1983_Top_(In_USD)_-_2006"/>
      <sheetName val="1983_Top_(In_USD)_-_2007"/>
      <sheetName val="1983_Top_(In_USD)_-_3_yrs-2007"/>
      <sheetName val="1983_Top_(In_Cncy)_-_2005"/>
      <sheetName val="1983_Top_(In_Cncy)_-_2006"/>
      <sheetName val="1983_Top_(In_Cncy)_-_2007"/>
      <sheetName val="1983_Top_(In_Original_Currency)"/>
      <sheetName val="1983_Top_(Orig)"/>
      <sheetName val="Laba_Rugi"/>
      <sheetName val="Submission_Form"/>
      <sheetName val="Worksheet_in_6300_TOP_REPORT__A"/>
      <sheetName val="Tabel_dan_Grafik"/>
      <sheetName val="TABEL_SFC"/>
      <sheetName val="master_rab"/>
      <sheetName val="Dasar_Pemadaman"/>
      <sheetName val="Input_GENERATION-DATA"/>
      <sheetName val="PS&amp;Susut_TL"/>
      <sheetName val="H_Satuan"/>
      <sheetName val="totaL"/>
      <sheetName val="Rekap_PMG_"/>
      <sheetName val="Rekap PMG."/>
      <sheetName val="Trhan_Outdoor_Combined wo MK"/>
      <sheetName val="PEMBACAAN"/>
      <sheetName val="rekmodiPtk (MAP)"/>
      <sheetName val="SATPAM"/>
      <sheetName val="Kontrak vs Realisasi Gas"/>
      <sheetName val="Sheet4"/>
      <sheetName val="L20Keu"/>
      <sheetName val="MASTER Alat"/>
      <sheetName val="CH"/>
      <sheetName val="HRG BHN"/>
      <sheetName val="23 switchgear 20 kv rev"/>
      <sheetName val="Currency Rate"/>
      <sheetName val="Sub"/>
      <sheetName val="RAP"/>
      <sheetName val="LOADDAT"/>
      <sheetName val="DKH"/>
      <sheetName val="Uraian"/>
      <sheetName val="GrafikProd"/>
      <sheetName val="Tiket Binder"/>
      <sheetName val="Tabel ND(Tb8)"/>
      <sheetName val="Periode"/>
      <sheetName val="Links"/>
      <sheetName val="Lead"/>
      <sheetName val="3-DIV4"/>
      <sheetName val="FORM A12BJI"/>
      <sheetName val="Isian Biodata"/>
      <sheetName val="Download_Data"/>
      <sheetName val="13.Nangakara Weir"/>
      <sheetName val="14.Irr.Canal Work"/>
      <sheetName val="15.Irr. Struc.Work"/>
      <sheetName val="16.Pipe Inst."/>
      <sheetName val="18.Lateral Pipe"/>
      <sheetName val="NP"/>
      <sheetName val="Peralatan"/>
      <sheetName val="Peralatan (2)"/>
      <sheetName val="APBN"/>
      <sheetName val="01_A1"/>
      <sheetName val="JASA"/>
      <sheetName val="analis"/>
      <sheetName val="SuMBER"/>
      <sheetName val="NO. PRK"/>
      <sheetName val="BLC 2016"/>
      <sheetName val="LK-1"/>
      <sheetName val="MATERIAL"/>
      <sheetName val="8.b Lamp B-1 BAHP Evaluasi SPH"/>
      <sheetName val="DAF- PEG"/>
      <sheetName val="Form1-TEL alat"/>
      <sheetName val="Form1-TEL ged"/>
      <sheetName val="RAB PS33"/>
      <sheetName val="Form1-TEL inst"/>
      <sheetName val="RAB radio link"/>
      <sheetName val="RAB PABX"/>
      <sheetName val="RAB wireless"/>
      <sheetName val="Tools&amp;Consum"/>
      <sheetName val="Equip. Sch"/>
      <sheetName val="Labor"/>
      <sheetName val="Calc Inst"/>
      <sheetName val="FORM-B"/>
      <sheetName val="2008"/>
      <sheetName val="rumus"/>
      <sheetName val="AKTIVA TETAP"/>
      <sheetName val="PARAMETER"/>
      <sheetName val="Master Edit"/>
      <sheetName val="LK2004"/>
      <sheetName val="DATA_NOV04"/>
      <sheetName val="DTU"/>
      <sheetName val="RABPELUD"/>
      <sheetName val="ACUAN"/>
      <sheetName val="Info"/>
      <sheetName val="SKN (2)"/>
      <sheetName val="Tiket ACBC lev"/>
      <sheetName val="000000"/>
      <sheetName val="100000"/>
      <sheetName val="Table 5"/>
      <sheetName val="D2. ANALISA HS INSHAR"/>
      <sheetName val="BQ Gardu Induk"/>
      <sheetName val="BQ Training"/>
      <sheetName val="XREF"/>
      <sheetName val="Daftar Kegiatan"/>
      <sheetName val="Skor"/>
      <sheetName val="KesejahteraanKary&amp;Sumb"/>
      <sheetName val="Penyulang Padam"/>
      <sheetName val="IkhtisarBiop(12.0)"/>
      <sheetName val="Config"/>
      <sheetName val="Tabel Istilah"/>
      <sheetName val="REKAP  (1)"/>
      <sheetName val="Agregat Halus &amp; Kasar"/>
      <sheetName val="KH-Q1,Q2,0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PL (MONTHLY)"/>
      <sheetName val="PRK-SUTT"/>
      <sheetName val="PRK vs GGN 2007-2009"/>
      <sheetName val="CASH FLOW"/>
      <sheetName val="Inflasi $"/>
      <sheetName val="Daftar Tabel"/>
      <sheetName val="Uraian RAB"/>
      <sheetName val="RK"/>
      <sheetName val="Analisa AC"/>
      <sheetName val="Markup"/>
      <sheetName val="CONS."/>
      <sheetName val="Terbilang"/>
      <sheetName val="eskalasi"/>
      <sheetName val="Jasa &amp; Transportasi"/>
      <sheetName val="reff harga"/>
      <sheetName val="Analisa harga satuan jasa pasan"/>
      <sheetName val="harga dasar uit"/>
      <sheetName val="Incoming 1A jajar"/>
      <sheetName val="MAPPING"/>
      <sheetName val="FCM"/>
      <sheetName val="MT-C"/>
      <sheetName val="kWh"/>
      <sheetName val="Kalk"/>
      <sheetName val="hal 14b"/>
      <sheetName val="Data-pendukung"/>
      <sheetName val="Anal-BM"/>
      <sheetName val="USAHA"/>
      <sheetName val="K_TAM_SPK032"/>
      <sheetName val="Supl.X"/>
      <sheetName val="Harga bahan &amp; upah"/>
      <sheetName val="A1 PRY"/>
      <sheetName val="|PRIVATE|Datasheets"/>
      <sheetName val="|PRIVATE|Template"/>
      <sheetName val="SUTT"/>
      <sheetName val="Tabel Kode"/>
      <sheetName val="4SM00369 &amp; 4SM00370 "/>
      <sheetName val="01_A2"/>
      <sheetName val="PICKUP"/>
    </sheetNames>
    <sheetDataSet>
      <sheetData sheetId="0" refreshError="1"/>
      <sheetData sheetId="1" refreshError="1"/>
      <sheetData sheetId="2" refreshError="1"/>
      <sheetData sheetId="3" refreshError="1">
        <row r="19">
          <cell r="K19">
            <v>92675.15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>
        <row r="19">
          <cell r="K19" t="str">
            <v>Penggantian Rectifier</v>
          </cell>
        </row>
      </sheetData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</sheetDataSet>
  </externalBook>
</externalLink>
</file>

<file path=xl/externalLinks/externalLink15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amplop"/>
      <sheetName val="plop"/>
      <sheetName val="pak pens"/>
      <sheetName val="IPK 2005 (1)"/>
      <sheetName val="data"/>
      <sheetName val="LapPegawai"/>
      <sheetName val="suplisi.tunj"/>
      <sheetName val="tarif_baru"/>
      <sheetName val="suplisi.tunj (2)"/>
      <sheetName val="kuit tunj.2"/>
      <sheetName val="Rekap PMG.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/>
      <sheetData sheetId="6" refreshError="1"/>
      <sheetData sheetId="7">
        <row r="8">
          <cell r="B8">
            <v>0</v>
          </cell>
          <cell r="C8">
            <v>6585000</v>
          </cell>
          <cell r="D8">
            <v>13755000</v>
          </cell>
          <cell r="E8">
            <v>4000000</v>
          </cell>
          <cell r="F8">
            <v>2750000</v>
          </cell>
          <cell r="G8">
            <v>2500000</v>
          </cell>
          <cell r="H8">
            <v>4400000</v>
          </cell>
          <cell r="I8">
            <v>3030000</v>
          </cell>
          <cell r="J8">
            <v>2750000</v>
          </cell>
        </row>
        <row r="9">
          <cell r="B9">
            <v>1</v>
          </cell>
          <cell r="C9">
            <v>5973000</v>
          </cell>
          <cell r="D9">
            <v>12661000</v>
          </cell>
          <cell r="E9">
            <v>3100000</v>
          </cell>
          <cell r="F9">
            <v>2480000</v>
          </cell>
          <cell r="G9">
            <v>2250000</v>
          </cell>
          <cell r="H9">
            <v>3410000</v>
          </cell>
          <cell r="I9">
            <v>2730000</v>
          </cell>
          <cell r="J9">
            <v>2480000</v>
          </cell>
        </row>
        <row r="10">
          <cell r="B10">
            <v>2</v>
          </cell>
          <cell r="C10">
            <v>5463000</v>
          </cell>
          <cell r="D10">
            <v>11725000</v>
          </cell>
          <cell r="E10">
            <v>2500000</v>
          </cell>
          <cell r="F10">
            <v>2260000</v>
          </cell>
          <cell r="G10">
            <v>2070000</v>
          </cell>
          <cell r="H10">
            <v>2750000</v>
          </cell>
          <cell r="I10">
            <v>2490000</v>
          </cell>
          <cell r="J10">
            <v>2280000</v>
          </cell>
        </row>
        <row r="11">
          <cell r="B11">
            <v>3</v>
          </cell>
          <cell r="C11">
            <v>4938000</v>
          </cell>
          <cell r="D11">
            <v>10768000</v>
          </cell>
          <cell r="E11">
            <v>2100000</v>
          </cell>
          <cell r="F11">
            <v>2040000</v>
          </cell>
          <cell r="G11">
            <v>1880000</v>
          </cell>
          <cell r="H11">
            <v>2310000</v>
          </cell>
          <cell r="I11">
            <v>2240000</v>
          </cell>
          <cell r="J11">
            <v>2070000</v>
          </cell>
        </row>
        <row r="12">
          <cell r="B12">
            <v>4</v>
          </cell>
          <cell r="C12">
            <v>4525000</v>
          </cell>
          <cell r="D12">
            <v>9983000</v>
          </cell>
          <cell r="E12">
            <v>1800000</v>
          </cell>
          <cell r="F12">
            <v>1820000</v>
          </cell>
          <cell r="G12">
            <v>1690000</v>
          </cell>
          <cell r="H12">
            <v>1980000</v>
          </cell>
          <cell r="I12">
            <v>2000000</v>
          </cell>
          <cell r="J12">
            <v>1860000</v>
          </cell>
        </row>
        <row r="13">
          <cell r="B13">
            <v>5</v>
          </cell>
          <cell r="C13">
            <v>4145000</v>
          </cell>
          <cell r="D13">
            <v>9250000</v>
          </cell>
          <cell r="E13">
            <v>1500000</v>
          </cell>
          <cell r="F13">
            <v>1650000</v>
          </cell>
          <cell r="G13">
            <v>1570000</v>
          </cell>
          <cell r="H13">
            <v>1650000</v>
          </cell>
          <cell r="I13">
            <v>1820000</v>
          </cell>
          <cell r="J13">
            <v>1730000</v>
          </cell>
        </row>
        <row r="14">
          <cell r="B14">
            <v>6</v>
          </cell>
          <cell r="C14">
            <v>3788000</v>
          </cell>
          <cell r="D14">
            <v>8557000</v>
          </cell>
          <cell r="E14">
            <v>1200000</v>
          </cell>
          <cell r="F14">
            <v>1490000</v>
          </cell>
          <cell r="G14">
            <v>1380000</v>
          </cell>
          <cell r="H14">
            <v>1320000</v>
          </cell>
          <cell r="I14">
            <v>1640000</v>
          </cell>
          <cell r="J14">
            <v>1520000</v>
          </cell>
        </row>
        <row r="15">
          <cell r="B15">
            <v>7</v>
          </cell>
          <cell r="C15">
            <v>3459000</v>
          </cell>
          <cell r="D15">
            <v>7913000</v>
          </cell>
          <cell r="E15">
            <v>1000000</v>
          </cell>
          <cell r="F15">
            <v>1320000</v>
          </cell>
          <cell r="G15">
            <v>1250000</v>
          </cell>
          <cell r="H15">
            <v>1100000</v>
          </cell>
          <cell r="I15">
            <v>1450000</v>
          </cell>
          <cell r="J15">
            <v>1380000</v>
          </cell>
        </row>
        <row r="16">
          <cell r="B16">
            <v>8</v>
          </cell>
          <cell r="C16">
            <v>3144000</v>
          </cell>
          <cell r="D16">
            <v>7293000</v>
          </cell>
          <cell r="E16">
            <v>875000</v>
          </cell>
          <cell r="F16">
            <v>1210000</v>
          </cell>
          <cell r="G16">
            <v>1130000</v>
          </cell>
          <cell r="H16">
            <v>960000</v>
          </cell>
          <cell r="I16">
            <v>1330000</v>
          </cell>
          <cell r="J16">
            <v>1250000</v>
          </cell>
        </row>
        <row r="17">
          <cell r="B17">
            <v>9</v>
          </cell>
          <cell r="C17">
            <v>2888000</v>
          </cell>
          <cell r="D17">
            <v>6767000</v>
          </cell>
          <cell r="E17">
            <v>775000</v>
          </cell>
          <cell r="F17">
            <v>1100000</v>
          </cell>
          <cell r="G17">
            <v>1040000</v>
          </cell>
          <cell r="H17">
            <v>850000</v>
          </cell>
          <cell r="I17">
            <v>1210000</v>
          </cell>
          <cell r="J17">
            <v>1150000</v>
          </cell>
        </row>
        <row r="18">
          <cell r="B18">
            <v>10</v>
          </cell>
          <cell r="C18">
            <v>2638000</v>
          </cell>
          <cell r="D18">
            <v>3257000</v>
          </cell>
          <cell r="E18">
            <v>725000</v>
          </cell>
          <cell r="F18">
            <v>1020000</v>
          </cell>
          <cell r="G18">
            <v>940000</v>
          </cell>
          <cell r="H18">
            <v>800000</v>
          </cell>
          <cell r="I18">
            <v>1120000</v>
          </cell>
          <cell r="J18">
            <v>1040000</v>
          </cell>
        </row>
        <row r="19">
          <cell r="B19">
            <v>11</v>
          </cell>
          <cell r="C19">
            <v>2424000</v>
          </cell>
          <cell r="D19">
            <v>5808000</v>
          </cell>
          <cell r="E19">
            <v>675000</v>
          </cell>
          <cell r="F19">
            <v>940000</v>
          </cell>
          <cell r="G19">
            <v>850000</v>
          </cell>
          <cell r="H19">
            <v>740000</v>
          </cell>
          <cell r="I19">
            <v>1030000</v>
          </cell>
          <cell r="J19">
            <v>940000</v>
          </cell>
        </row>
        <row r="20">
          <cell r="B20">
            <v>12</v>
          </cell>
          <cell r="C20">
            <v>2230000</v>
          </cell>
          <cell r="D20">
            <v>5391000</v>
          </cell>
          <cell r="E20">
            <v>625000</v>
          </cell>
          <cell r="F20">
            <v>860000</v>
          </cell>
          <cell r="G20">
            <v>750000</v>
          </cell>
          <cell r="H20">
            <v>690000</v>
          </cell>
          <cell r="I20">
            <v>950000</v>
          </cell>
          <cell r="J20">
            <v>830000</v>
          </cell>
        </row>
        <row r="21">
          <cell r="B21">
            <v>13</v>
          </cell>
          <cell r="C21">
            <v>2052000</v>
          </cell>
          <cell r="D21">
            <v>5008000</v>
          </cell>
          <cell r="E21">
            <v>575000</v>
          </cell>
          <cell r="F21">
            <v>800000</v>
          </cell>
          <cell r="G21">
            <v>690000</v>
          </cell>
          <cell r="H21">
            <v>630000</v>
          </cell>
          <cell r="I21">
            <v>880000</v>
          </cell>
          <cell r="J21">
            <v>760000</v>
          </cell>
        </row>
        <row r="22">
          <cell r="B22">
            <v>14</v>
          </cell>
          <cell r="C22">
            <v>1883000</v>
          </cell>
          <cell r="D22">
            <v>4641000</v>
          </cell>
          <cell r="E22">
            <v>530000</v>
          </cell>
          <cell r="F22">
            <v>750000</v>
          </cell>
          <cell r="G22">
            <v>630000</v>
          </cell>
          <cell r="H22">
            <v>580000</v>
          </cell>
          <cell r="I22">
            <v>830000</v>
          </cell>
          <cell r="J22">
            <v>700000</v>
          </cell>
        </row>
        <row r="23">
          <cell r="B23">
            <v>15</v>
          </cell>
          <cell r="C23">
            <v>1729000</v>
          </cell>
          <cell r="D23">
            <v>4302000</v>
          </cell>
          <cell r="E23">
            <v>490000</v>
          </cell>
          <cell r="F23">
            <v>720000</v>
          </cell>
          <cell r="G23">
            <v>600000</v>
          </cell>
          <cell r="H23">
            <v>540000</v>
          </cell>
          <cell r="I23">
            <v>790000</v>
          </cell>
          <cell r="J23">
            <v>660000</v>
          </cell>
        </row>
        <row r="24">
          <cell r="B24">
            <v>16</v>
          </cell>
          <cell r="C24">
            <v>1581000</v>
          </cell>
          <cell r="D24">
            <v>3976000</v>
          </cell>
          <cell r="E24">
            <v>450000</v>
          </cell>
          <cell r="F24">
            <v>690000</v>
          </cell>
          <cell r="G24">
            <v>570000</v>
          </cell>
          <cell r="H24">
            <v>500000</v>
          </cell>
          <cell r="I24">
            <v>760000</v>
          </cell>
          <cell r="J24">
            <v>630000</v>
          </cell>
        </row>
        <row r="25">
          <cell r="B25">
            <v>17</v>
          </cell>
          <cell r="C25">
            <v>1445000</v>
          </cell>
          <cell r="D25">
            <v>3678000</v>
          </cell>
          <cell r="E25">
            <v>425000</v>
          </cell>
          <cell r="F25">
            <v>640000</v>
          </cell>
          <cell r="G25">
            <v>500000</v>
          </cell>
          <cell r="H25">
            <v>470000</v>
          </cell>
          <cell r="I25">
            <v>700000</v>
          </cell>
          <cell r="J25">
            <v>550000</v>
          </cell>
        </row>
        <row r="26">
          <cell r="B26">
            <v>18</v>
          </cell>
          <cell r="C26">
            <v>1314000</v>
          </cell>
          <cell r="D26">
            <v>3389000</v>
          </cell>
          <cell r="E26">
            <v>400000</v>
          </cell>
          <cell r="F26">
            <v>580000</v>
          </cell>
          <cell r="G26">
            <v>440000</v>
          </cell>
          <cell r="H26">
            <v>440000</v>
          </cell>
          <cell r="I26">
            <v>640000</v>
          </cell>
          <cell r="J26">
            <v>490000</v>
          </cell>
        </row>
        <row r="27">
          <cell r="B27">
            <v>19</v>
          </cell>
          <cell r="C27">
            <v>1190000</v>
          </cell>
          <cell r="D27">
            <v>3014000</v>
          </cell>
          <cell r="E27">
            <v>375000</v>
          </cell>
          <cell r="F27">
            <v>530000</v>
          </cell>
          <cell r="G27">
            <v>410000</v>
          </cell>
          <cell r="H27">
            <v>410000</v>
          </cell>
          <cell r="I27">
            <v>580000</v>
          </cell>
          <cell r="J27">
            <v>460000</v>
          </cell>
        </row>
        <row r="28">
          <cell r="B28">
            <v>20</v>
          </cell>
          <cell r="C28">
            <v>1054000</v>
          </cell>
          <cell r="D28">
            <v>2604000</v>
          </cell>
          <cell r="E28">
            <v>350000</v>
          </cell>
          <cell r="F28">
            <v>500000</v>
          </cell>
          <cell r="G28">
            <v>380000</v>
          </cell>
          <cell r="H28">
            <v>390000</v>
          </cell>
          <cell r="I28">
            <v>550000</v>
          </cell>
          <cell r="J28">
            <v>420000</v>
          </cell>
        </row>
        <row r="29">
          <cell r="B29">
            <v>21</v>
          </cell>
          <cell r="C29">
            <v>958000</v>
          </cell>
          <cell r="D29">
            <v>2412000</v>
          </cell>
          <cell r="E29">
            <v>325000</v>
          </cell>
          <cell r="F29">
            <v>470000</v>
          </cell>
          <cell r="G29">
            <v>350000</v>
          </cell>
          <cell r="H29">
            <v>360000</v>
          </cell>
          <cell r="I29">
            <v>520000</v>
          </cell>
          <cell r="J29">
            <v>390000</v>
          </cell>
        </row>
        <row r="30">
          <cell r="B30">
            <v>22</v>
          </cell>
          <cell r="C30">
            <v>868000</v>
          </cell>
          <cell r="D30">
            <v>2134000</v>
          </cell>
          <cell r="E30">
            <v>300000</v>
          </cell>
          <cell r="F30">
            <v>390000</v>
          </cell>
          <cell r="G30">
            <v>320000</v>
          </cell>
          <cell r="H30">
            <v>330000</v>
          </cell>
          <cell r="I30">
            <v>430000</v>
          </cell>
          <cell r="J30">
            <v>360000</v>
          </cell>
        </row>
        <row r="31">
          <cell r="B31">
            <v>23</v>
          </cell>
          <cell r="C31">
            <v>789000</v>
          </cell>
          <cell r="D31">
            <v>1900000</v>
          </cell>
          <cell r="E31">
            <v>275000</v>
          </cell>
          <cell r="F31">
            <v>360000</v>
          </cell>
          <cell r="G31">
            <v>290000</v>
          </cell>
          <cell r="H31">
            <v>300000</v>
          </cell>
          <cell r="I31">
            <v>400000</v>
          </cell>
          <cell r="J31">
            <v>320000</v>
          </cell>
        </row>
        <row r="32">
          <cell r="B32">
            <v>24</v>
          </cell>
          <cell r="C32">
            <v>721000</v>
          </cell>
          <cell r="D32">
            <v>1729000</v>
          </cell>
          <cell r="E32">
            <v>250000</v>
          </cell>
          <cell r="F32">
            <v>330000</v>
          </cell>
          <cell r="G32">
            <v>250000</v>
          </cell>
          <cell r="H32">
            <v>280000</v>
          </cell>
          <cell r="I32">
            <v>360000</v>
          </cell>
          <cell r="J32">
            <v>280000</v>
          </cell>
        </row>
        <row r="33">
          <cell r="B33">
            <v>25</v>
          </cell>
          <cell r="C33">
            <v>665000</v>
          </cell>
          <cell r="D33">
            <v>1609000</v>
          </cell>
          <cell r="E33">
            <v>225000</v>
          </cell>
          <cell r="F33">
            <v>310000</v>
          </cell>
          <cell r="G33">
            <v>220000</v>
          </cell>
          <cell r="H33">
            <v>250000</v>
          </cell>
          <cell r="I33">
            <v>340000</v>
          </cell>
          <cell r="J33">
            <v>250000</v>
          </cell>
        </row>
        <row r="34">
          <cell r="B34">
            <v>26</v>
          </cell>
          <cell r="C34">
            <v>613000</v>
          </cell>
          <cell r="D34">
            <v>1496000</v>
          </cell>
          <cell r="E34">
            <v>200000</v>
          </cell>
          <cell r="F34">
            <v>280000</v>
          </cell>
          <cell r="G34">
            <v>190000</v>
          </cell>
          <cell r="H34">
            <v>220000</v>
          </cell>
          <cell r="I34">
            <v>310000</v>
          </cell>
          <cell r="J34">
            <v>210000</v>
          </cell>
        </row>
      </sheetData>
      <sheetData sheetId="8" refreshError="1"/>
      <sheetData sheetId="9" refreshError="1"/>
      <sheetData sheetId="10" refreshError="1"/>
    </sheetDataSet>
  </externalBook>
</externalLink>
</file>

<file path=xl/externalLinks/externalLink15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Wil-2"/>
      <sheetName val="Amortization Table"/>
      <sheetName val="Sch-5"/>
      <sheetName val="KUMULATIP"/>
      <sheetName val="FORM-B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 refreshError="1"/>
    </sheetDataSet>
  </externalBook>
</externalLink>
</file>

<file path=xl/externalLinks/externalLink15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</sheetDataSet>
  </externalBook>
</externalLink>
</file>

<file path=xl/externalLinks/externalLink15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15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  <sheetName val="x"/>
      <sheetName val="HB BARU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15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APBN"/>
      <sheetName val="Rekap PMG."/>
      <sheetName val="aruskas"/>
      <sheetName val="Hal-1"/>
      <sheetName val="Sheet3"/>
      <sheetName val="TRANS"/>
      <sheetName val="01 A"/>
    </sheetNames>
    <sheetDataSet>
      <sheetData sheetId="0"/>
      <sheetData sheetId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1461000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1911000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2129000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3090000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3572000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3689000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4031000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4912000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5240000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5549000</v>
          </cell>
        </row>
        <row r="15">
          <cell r="B15" t="str">
            <v>TC14C</v>
          </cell>
          <cell r="C15" t="str">
            <v xml:space="preserve"> Tiang beton C14-500 daN E</v>
          </cell>
          <cell r="E15" t="str">
            <v>Btg.</v>
          </cell>
          <cell r="F15">
            <v>6135000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21190.384403999997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18351.925703999997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34360.832771999994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31522.374071999995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652974.19999999995</v>
          </cell>
          <cell r="G22">
            <v>34360.832771999994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376302</v>
          </cell>
          <cell r="G23">
            <v>31522.374071999995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1116008</v>
          </cell>
          <cell r="G24">
            <v>49636.901411999992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698759</v>
          </cell>
          <cell r="G25">
            <v>46798.442711999996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522247</v>
          </cell>
          <cell r="G26">
            <v>26454.435084000001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331501</v>
          </cell>
          <cell r="G27">
            <v>23605.654715999997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593761</v>
          </cell>
          <cell r="G28">
            <v>26454.435084000001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367258</v>
          </cell>
          <cell r="G29">
            <v>23605.654715999997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49636.901411999992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634500</v>
          </cell>
          <cell r="G31">
            <v>46798.442711999996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21190.384403999997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18351.925703999997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34360.832771999994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523504.00000000006</v>
          </cell>
          <cell r="G35">
            <v>31522.374071999995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418235.2</v>
          </cell>
          <cell r="G36">
            <v>49636.901411999992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434602</v>
          </cell>
          <cell r="G37">
            <v>31522.374071999995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1078302</v>
          </cell>
          <cell r="G38">
            <v>26454.435084000001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721971</v>
          </cell>
          <cell r="G39">
            <v>46798.442711999996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493508</v>
          </cell>
          <cell r="G40">
            <v>26454.435084000001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302762</v>
          </cell>
          <cell r="G41">
            <v>23605.654715999997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565022</v>
          </cell>
          <cell r="G42">
            <v>26454.435084000001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338519</v>
          </cell>
          <cell r="G43">
            <v>23605.654715999997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930012</v>
          </cell>
          <cell r="G44">
            <v>49636.901411999992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605761</v>
          </cell>
          <cell r="G45">
            <v>46798.442711999996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773602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54188.756999999998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54188.756999999998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54188.756999999998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66079.318535999992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66079.318535999992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2370062.4</v>
          </cell>
          <cell r="G87">
            <v>66079.318535999992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3284444.8</v>
          </cell>
          <cell r="G88">
            <v>136545.34597200001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1579589</v>
          </cell>
          <cell r="G89">
            <v>66079.318535999992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54188.756999999998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51350.298299999995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56325.342275999988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56325.342275999952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56325.342275999988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1002584.1999999998</v>
          </cell>
          <cell r="G97">
            <v>53476.561908000003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1040417.4000000001</v>
          </cell>
          <cell r="G98">
            <v>56325.342275999988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66079.318535999992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63240.859835999996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2071144.5999999999</v>
          </cell>
          <cell r="G101">
            <v>66079.318535999992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63240.859835999996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66079.318535999992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1393042.2</v>
          </cell>
          <cell r="G104">
            <v>66079.318535999992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1165812</v>
          </cell>
          <cell r="G105">
            <v>63240.859835999996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2102810</v>
          </cell>
          <cell r="G106">
            <v>66079.318535999992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1969069</v>
          </cell>
          <cell r="G107">
            <v>63240.859835999996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1932651</v>
          </cell>
          <cell r="G108">
            <v>84204.167543999982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1778724</v>
          </cell>
          <cell r="G109">
            <v>81355.387176000004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3993455.2</v>
          </cell>
          <cell r="G110">
            <v>136545.34597200001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4670991.2</v>
          </cell>
          <cell r="G111">
            <v>136545.34597200001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4705193.2</v>
          </cell>
          <cell r="G112">
            <v>133696.56560399997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54188.756999999998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54188.756999999998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54188.756999999998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1002584.1999999998</v>
          </cell>
          <cell r="G116">
            <v>53476.561908000003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66079.318535999992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63240.859835999996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2077067.5999999999</v>
          </cell>
          <cell r="G119">
            <v>66079.318535999992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66079.318535999992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1350925.2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1362047</v>
          </cell>
          <cell r="G122">
            <v>63240.859835999996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2168160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2026826</v>
          </cell>
          <cell r="G124">
            <v>63240.859835999996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1996238</v>
          </cell>
          <cell r="G125">
            <v>84204.167543999982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1849694</v>
          </cell>
          <cell r="G126">
            <v>81355.387176000004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3330571.2</v>
          </cell>
          <cell r="G127">
            <v>136545.34597200001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4365191.2</v>
          </cell>
          <cell r="G128">
            <v>136545.34597200001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4437155.2</v>
          </cell>
          <cell r="G129">
            <v>133696.56560399997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54188.756999999998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66079.318535999992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66079.318535999992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66079.318535999992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7445101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7168664.4000000004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3369188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21190.384403999997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15926.333724000002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21190.384403999997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21190.384403999997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786363</v>
          </cell>
          <cell r="G150">
            <v>49636.901411999992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374059</v>
          </cell>
          <cell r="G151">
            <v>34794.342828000001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821990</v>
          </cell>
          <cell r="G152">
            <v>49636.901411999992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328910</v>
          </cell>
          <cell r="G156">
            <v>34794.342828000001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46230.750971999987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62730.400000000001</v>
          </cell>
          <cell r="G158">
            <v>10187.486316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13738.140107999996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143512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968596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L1</v>
          </cell>
          <cell r="C211" t="str">
            <v>Pasang LVCB untuk satu jurusan</v>
          </cell>
          <cell r="E211" t="str">
            <v>Unit</v>
          </cell>
        </row>
        <row r="212">
          <cell r="B212" t="str">
            <v>L2</v>
          </cell>
          <cell r="C212" t="str">
            <v>Pasang LVCB untuk dua jurusan komplit dengan perlengkapan SM/CM 8-A/2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L3</v>
          </cell>
          <cell r="C213" t="str">
            <v>Pasang LVCB untuk tiga jurusan komplit dengan perlengkapan SM/CM 8-A/3 Jurusan</v>
          </cell>
          <cell r="E213" t="str">
            <v>Unit</v>
          </cell>
          <cell r="F213">
            <v>14898889</v>
          </cell>
        </row>
        <row r="214">
          <cell r="B214" t="str">
            <v>ocr</v>
          </cell>
          <cell r="C214" t="str">
            <v>SM/CM 5-24 REKLOSER 3P 20 KV 560 A</v>
          </cell>
          <cell r="E214" t="str">
            <v>Unit</v>
          </cell>
          <cell r="G214">
            <v>3244294</v>
          </cell>
        </row>
        <row r="215">
          <cell r="B215" t="str">
            <v>sec</v>
          </cell>
          <cell r="C215" t="str">
            <v>Sectionalizer 3 Phasa</v>
          </cell>
          <cell r="E215" t="str">
            <v>Unit</v>
          </cell>
          <cell r="G215">
            <v>2710693</v>
          </cell>
        </row>
        <row r="216">
          <cell r="B216" t="str">
            <v>L4</v>
          </cell>
          <cell r="C216" t="str">
            <v>Pasang LVCB untuk empat jurusan komplit dengan perlengkapan SM/CM 8-B2 u/4 Jurusan</v>
          </cell>
          <cell r="E216" t="str">
            <v>Unit</v>
          </cell>
          <cell r="F216">
            <v>18785000</v>
          </cell>
          <cell r="G216">
            <v>611862</v>
          </cell>
        </row>
        <row r="217">
          <cell r="B217" t="str">
            <v>M316</v>
          </cell>
          <cell r="C217" t="str">
            <v>M3-16 Pasang ABSW</v>
          </cell>
          <cell r="E217" t="str">
            <v>Unit</v>
          </cell>
          <cell r="F217">
            <v>19250000</v>
          </cell>
          <cell r="G217">
            <v>1322763</v>
          </cell>
        </row>
        <row r="219">
          <cell r="C219" t="str">
            <v>PENARIKAN KAWAT JTM 3 / 1-3 PHASA</v>
          </cell>
        </row>
        <row r="220">
          <cell r="B220" t="str">
            <v>mk32415</v>
          </cell>
          <cell r="C220" t="str">
            <v>TM 3 x AAAC 240 mm2 + 1 x 150 mm2</v>
          </cell>
          <cell r="E220" t="str">
            <v>kms</v>
          </cell>
          <cell r="F220">
            <v>92250000</v>
          </cell>
          <cell r="G220">
            <v>7774080</v>
          </cell>
        </row>
        <row r="221">
          <cell r="B221" t="str">
            <v>mk32412</v>
          </cell>
          <cell r="C221" t="str">
            <v>TM 3 x AAAC 240 mm2 + 1 x 120 mm2</v>
          </cell>
          <cell r="E221" t="str">
            <v>kms</v>
          </cell>
          <cell r="F221">
            <v>88650000</v>
          </cell>
          <cell r="G221">
            <v>7774080</v>
          </cell>
        </row>
        <row r="222">
          <cell r="B222" t="str">
            <v>mk324</v>
          </cell>
          <cell r="C222" t="str">
            <v>TM 3 x AAAC 240 mm2</v>
          </cell>
          <cell r="E222" t="str">
            <v>kms</v>
          </cell>
          <cell r="F222">
            <v>75750000</v>
          </cell>
          <cell r="G222">
            <v>6385860</v>
          </cell>
        </row>
        <row r="223">
          <cell r="B223" t="str">
            <v>mk224</v>
          </cell>
          <cell r="C223" t="str">
            <v>TM 2 x AAAC 240 mm2</v>
          </cell>
          <cell r="E223" t="str">
            <v>kms</v>
          </cell>
          <cell r="F223">
            <v>50500000</v>
          </cell>
          <cell r="G223">
            <v>4303520</v>
          </cell>
        </row>
        <row r="224">
          <cell r="B224" t="str">
            <v>mk31515</v>
          </cell>
          <cell r="C224" t="str">
            <v>TM 3 x AAAC 150 mm2 + 1 x 150 mm2</v>
          </cell>
          <cell r="E224" t="str">
            <v>kms</v>
          </cell>
          <cell r="F224">
            <v>66000000</v>
          </cell>
          <cell r="G224">
            <v>5691740</v>
          </cell>
        </row>
        <row r="225">
          <cell r="B225" t="str">
            <v>mk3157</v>
          </cell>
          <cell r="C225" t="str">
            <v>TM 3 x AAAC 150 mm2 + 1 x 70 mm2</v>
          </cell>
          <cell r="E225" t="str">
            <v>kms</v>
          </cell>
          <cell r="F225">
            <v>58300000</v>
          </cell>
          <cell r="G225">
            <v>5691740</v>
          </cell>
        </row>
        <row r="226">
          <cell r="B226" t="str">
            <v>mk315</v>
          </cell>
          <cell r="C226" t="str">
            <v>TM 3 x AAAC 150 mm2</v>
          </cell>
          <cell r="E226" t="str">
            <v>kms</v>
          </cell>
        </row>
        <row r="227">
          <cell r="B227" t="str">
            <v>mk215</v>
          </cell>
          <cell r="C227" t="str">
            <v>TM 2 x AAAC 150 mm2</v>
          </cell>
          <cell r="E227" t="str">
            <v>kms</v>
          </cell>
        </row>
        <row r="228">
          <cell r="B228" t="str">
            <v>mk3150</v>
          </cell>
          <cell r="C228" t="str">
            <v>TM 3 x AAAC 150 mm2</v>
          </cell>
          <cell r="E228" t="str">
            <v>kms</v>
          </cell>
          <cell r="F228">
            <v>49500000</v>
          </cell>
          <cell r="G228">
            <v>4997620</v>
          </cell>
        </row>
        <row r="229">
          <cell r="B229" t="str">
            <v>mk377</v>
          </cell>
          <cell r="C229" t="str">
            <v>TM 3 x AAAC 70 mm2 + 1 x 70 mm2</v>
          </cell>
          <cell r="E229" t="str">
            <v>kms</v>
          </cell>
          <cell r="F229">
            <v>35200000</v>
          </cell>
          <cell r="G229">
            <v>4997620</v>
          </cell>
        </row>
        <row r="230">
          <cell r="B230" t="str">
            <v>mk375</v>
          </cell>
          <cell r="C230" t="str">
            <v>TM 3 x AAAC 70 mm2 + 1 x 50 mm2</v>
          </cell>
          <cell r="E230" t="str">
            <v>kms</v>
          </cell>
          <cell r="F230">
            <v>42900000</v>
          </cell>
          <cell r="G230">
            <v>4650680</v>
          </cell>
        </row>
        <row r="231">
          <cell r="B231" t="str">
            <v>mk3735</v>
          </cell>
          <cell r="C231" t="str">
            <v>TM 3 x AAAC 70 mm2 + 1 x 35 mm2</v>
          </cell>
          <cell r="E231" t="str">
            <v>kms</v>
          </cell>
          <cell r="F231">
            <v>30902000</v>
          </cell>
          <cell r="G231">
            <v>4650680</v>
          </cell>
        </row>
        <row r="232">
          <cell r="B232" t="str">
            <v>mk37</v>
          </cell>
          <cell r="C232" t="str">
            <v>TM 3 x AAAC 70 mm2</v>
          </cell>
          <cell r="E232" t="str">
            <v>kms</v>
          </cell>
          <cell r="F232">
            <v>26400000</v>
          </cell>
          <cell r="G232">
            <v>4303520</v>
          </cell>
        </row>
        <row r="233">
          <cell r="B233" t="str">
            <v>mk27</v>
          </cell>
          <cell r="C233" t="str">
            <v>TM 2 x AAAC 70 mm2</v>
          </cell>
          <cell r="E233" t="str">
            <v>kms</v>
          </cell>
          <cell r="F233">
            <v>17600000</v>
          </cell>
          <cell r="G233">
            <v>1915280</v>
          </cell>
        </row>
        <row r="234">
          <cell r="B234" t="str">
            <v>mk33535</v>
          </cell>
          <cell r="C234" t="str">
            <v>TM 3 x AAAC 35 mm2 + 1 x 35 mm2</v>
          </cell>
          <cell r="E234" t="str">
            <v>kms</v>
          </cell>
          <cell r="F234">
            <v>18008000</v>
          </cell>
          <cell r="G234">
            <v>3609400</v>
          </cell>
        </row>
        <row r="235">
          <cell r="B235" t="str">
            <v>mk335</v>
          </cell>
          <cell r="C235" t="str">
            <v>TM 3 x AAAC 35 mm2</v>
          </cell>
          <cell r="E235" t="str">
            <v>kms</v>
          </cell>
          <cell r="F235">
            <v>13506000</v>
          </cell>
          <cell r="G235">
            <v>2915280</v>
          </cell>
        </row>
        <row r="236">
          <cell r="B236" t="str">
            <v>mk235</v>
          </cell>
          <cell r="C236" t="str">
            <v>TM 2 x AAAC 35 mm2</v>
          </cell>
          <cell r="E236" t="str">
            <v>kms</v>
          </cell>
          <cell r="F236">
            <v>9004000</v>
          </cell>
        </row>
        <row r="237">
          <cell r="B237" t="str">
            <v>mk1157</v>
          </cell>
          <cell r="C237" t="str">
            <v>TM 1 x AAAC 150 mm2 + 1 x 70 mm2</v>
          </cell>
          <cell r="E237" t="str">
            <v>kms</v>
          </cell>
          <cell r="F237">
            <v>25300000</v>
          </cell>
        </row>
        <row r="238">
          <cell r="B238" t="str">
            <v>mk1127</v>
          </cell>
          <cell r="C238" t="str">
            <v>TM 1 x AAAC 120 mm2 + 1 x 70 mm2</v>
          </cell>
          <cell r="E238" t="str">
            <v>kms</v>
          </cell>
          <cell r="F238">
            <v>21700000</v>
          </cell>
        </row>
        <row r="239">
          <cell r="B239" t="str">
            <v>mk1177</v>
          </cell>
          <cell r="C239" t="str">
            <v>TM 1 x AAAC 70 mm2 + 1 x 70 mm2</v>
          </cell>
          <cell r="E239" t="str">
            <v>kms</v>
          </cell>
          <cell r="F239">
            <v>17600000</v>
          </cell>
          <cell r="G239">
            <v>3609400</v>
          </cell>
        </row>
        <row r="240">
          <cell r="B240" t="str">
            <v>mk175</v>
          </cell>
          <cell r="C240" t="str">
            <v>TM 1 x AAAC 70 mm2 + 1 x 50 mm2</v>
          </cell>
          <cell r="E240" t="str">
            <v>kms</v>
          </cell>
          <cell r="F240">
            <v>15129000</v>
          </cell>
        </row>
        <row r="241">
          <cell r="B241" t="str">
            <v>mk1735</v>
          </cell>
          <cell r="C241" t="str">
            <v>TM 1 x AAAC 70 mm2 + 1 x 35 mm2</v>
          </cell>
          <cell r="E241" t="str">
            <v>kms</v>
          </cell>
          <cell r="F241">
            <v>13302000</v>
          </cell>
        </row>
        <row r="242">
          <cell r="B242" t="str">
            <v>mk13535</v>
          </cell>
          <cell r="C242" t="str">
            <v>TM 1 x AAAC 35 mm2 + 1 x 35 mm2</v>
          </cell>
          <cell r="E242" t="str">
            <v>kms</v>
          </cell>
          <cell r="F242">
            <v>9004000</v>
          </cell>
          <cell r="G242">
            <v>2221160</v>
          </cell>
        </row>
        <row r="243">
          <cell r="B243" t="str">
            <v>mk17</v>
          </cell>
          <cell r="C243" t="str">
            <v>TM 1 x AAAC 70 mm2</v>
          </cell>
          <cell r="E243" t="str">
            <v>kms</v>
          </cell>
          <cell r="F243">
            <v>8800000</v>
          </cell>
          <cell r="G243">
            <v>1874220</v>
          </cell>
        </row>
        <row r="245">
          <cell r="C245" t="str">
            <v>UPAH BORONGAN PEKERJAAN JTR 220 V</v>
          </cell>
        </row>
        <row r="246">
          <cell r="C246" t="str">
            <v>PEMASANGAN PERLENGKAPAN PADA TIANG</v>
          </cell>
        </row>
        <row r="247">
          <cell r="B247" t="str">
            <v>CJ5</v>
          </cell>
          <cell r="C247" t="str">
            <v>CJ 5</v>
          </cell>
          <cell r="E247" t="str">
            <v>Unit</v>
          </cell>
          <cell r="F247">
            <v>45165</v>
          </cell>
          <cell r="G247">
            <v>17209</v>
          </cell>
        </row>
        <row r="248">
          <cell r="B248" t="str">
            <v>CJ6</v>
          </cell>
          <cell r="C248" t="str">
            <v>CJ 6</v>
          </cell>
          <cell r="E248" t="str">
            <v>Unit</v>
          </cell>
          <cell r="F248">
            <v>108541</v>
          </cell>
          <cell r="G248">
            <v>22345</v>
          </cell>
        </row>
        <row r="249">
          <cell r="B249" t="str">
            <v>CJ7</v>
          </cell>
          <cell r="C249" t="str">
            <v>CJ 7</v>
          </cell>
          <cell r="E249" t="str">
            <v>Unit</v>
          </cell>
          <cell r="F249">
            <v>56588.2</v>
          </cell>
          <cell r="G249">
            <v>30109</v>
          </cell>
        </row>
        <row r="250">
          <cell r="B250" t="str">
            <v>CJ8</v>
          </cell>
          <cell r="C250" t="str">
            <v>CJ 8</v>
          </cell>
          <cell r="E250" t="str">
            <v>Unit</v>
          </cell>
          <cell r="F250">
            <v>46929.2</v>
          </cell>
          <cell r="G250">
            <v>17209</v>
          </cell>
        </row>
        <row r="251">
          <cell r="B251" t="str">
            <v>CJ10</v>
          </cell>
          <cell r="C251" t="str">
            <v>CJ 10</v>
          </cell>
          <cell r="E251" t="str">
            <v>Unit</v>
          </cell>
          <cell r="F251">
            <v>43065.2</v>
          </cell>
          <cell r="G251">
            <v>30109</v>
          </cell>
        </row>
        <row r="252">
          <cell r="B252" t="str">
            <v>CJ6X</v>
          </cell>
          <cell r="C252" t="str">
            <v>CJ 6X</v>
          </cell>
          <cell r="E252" t="str">
            <v>Unit</v>
          </cell>
          <cell r="F252">
            <v>109774</v>
          </cell>
          <cell r="G252">
            <v>17209</v>
          </cell>
        </row>
        <row r="253">
          <cell r="B253" t="str">
            <v>SJ5</v>
          </cell>
          <cell r="C253" t="str">
            <v>SJ 5</v>
          </cell>
          <cell r="E253" t="str">
            <v>Unit</v>
          </cell>
          <cell r="F253">
            <v>63678.2</v>
          </cell>
          <cell r="G253">
            <v>17209</v>
          </cell>
        </row>
        <row r="254">
          <cell r="B254" t="str">
            <v>SJ6</v>
          </cell>
          <cell r="C254" t="str">
            <v>SJ 6</v>
          </cell>
          <cell r="E254" t="str">
            <v>Unit</v>
          </cell>
          <cell r="F254">
            <v>138276</v>
          </cell>
          <cell r="G254">
            <v>22345</v>
          </cell>
        </row>
        <row r="255">
          <cell r="B255" t="str">
            <v>SJ7</v>
          </cell>
          <cell r="C255" t="str">
            <v>SJ 7</v>
          </cell>
          <cell r="E255" t="str">
            <v>Unit</v>
          </cell>
          <cell r="F255">
            <v>86323.199999999997</v>
          </cell>
          <cell r="G255">
            <v>24087</v>
          </cell>
        </row>
        <row r="256">
          <cell r="B256" t="str">
            <v>SJ8</v>
          </cell>
          <cell r="C256" t="str">
            <v>SJ 8</v>
          </cell>
          <cell r="E256" t="str">
            <v>Unit</v>
          </cell>
          <cell r="F256">
            <v>63678.2</v>
          </cell>
          <cell r="G256">
            <v>17209</v>
          </cell>
        </row>
        <row r="257">
          <cell r="B257" t="str">
            <v>SJ10</v>
          </cell>
          <cell r="C257" t="str">
            <v>SJ 10</v>
          </cell>
          <cell r="E257" t="str">
            <v>Unit</v>
          </cell>
          <cell r="F257">
            <v>65879.199999999997</v>
          </cell>
          <cell r="G257">
            <v>30109</v>
          </cell>
        </row>
        <row r="258">
          <cell r="B258" t="str">
            <v>SJ6X</v>
          </cell>
          <cell r="C258" t="str">
            <v>SJ 6X</v>
          </cell>
          <cell r="E258" t="str">
            <v>Unit</v>
          </cell>
          <cell r="F258">
            <v>109774</v>
          </cell>
          <cell r="G258">
            <v>17209</v>
          </cell>
        </row>
        <row r="260">
          <cell r="C260" t="str">
            <v>UPAH BORONGAN PEKERJAAN PEMBONGKARAN</v>
          </cell>
        </row>
        <row r="262">
          <cell r="B262" t="str">
            <v>CJ5BK</v>
          </cell>
          <cell r="C262" t="str">
            <v>CJ 5</v>
          </cell>
          <cell r="E262" t="str">
            <v>Unit</v>
          </cell>
          <cell r="G262">
            <v>10325.4</v>
          </cell>
        </row>
        <row r="263">
          <cell r="B263" t="str">
            <v>CJ6BK</v>
          </cell>
          <cell r="C263" t="str">
            <v>CJ 6</v>
          </cell>
          <cell r="E263" t="str">
            <v>Unit</v>
          </cell>
          <cell r="G263">
            <v>13407</v>
          </cell>
        </row>
        <row r="264">
          <cell r="B264" t="str">
            <v>CJ7BK</v>
          </cell>
          <cell r="C264" t="str">
            <v>CJ 7</v>
          </cell>
          <cell r="E264" t="str">
            <v>Unit</v>
          </cell>
          <cell r="G264">
            <v>18065.399999999998</v>
          </cell>
        </row>
        <row r="265">
          <cell r="B265" t="str">
            <v>CJ8BK</v>
          </cell>
          <cell r="C265" t="str">
            <v>CJ 8</v>
          </cell>
          <cell r="E265" t="str">
            <v>Unit</v>
          </cell>
          <cell r="G265">
            <v>10325.4</v>
          </cell>
        </row>
        <row r="266">
          <cell r="B266" t="str">
            <v>CJ10BK</v>
          </cell>
          <cell r="C266" t="str">
            <v>CJ 10</v>
          </cell>
          <cell r="E266" t="str">
            <v>Unit</v>
          </cell>
          <cell r="G266">
            <v>18065.399999999998</v>
          </cell>
        </row>
        <row r="267">
          <cell r="B267" t="str">
            <v>CJ5BKPS</v>
          </cell>
          <cell r="C267" t="str">
            <v>CJ 5</v>
          </cell>
          <cell r="E267" t="str">
            <v>Unit</v>
          </cell>
          <cell r="G267">
            <v>27534.400000000001</v>
          </cell>
        </row>
        <row r="268">
          <cell r="B268" t="str">
            <v>CJ6BKPS</v>
          </cell>
          <cell r="C268" t="str">
            <v>CJ 6</v>
          </cell>
          <cell r="E268" t="str">
            <v>Unit</v>
          </cell>
          <cell r="G268">
            <v>27534.400000000001</v>
          </cell>
        </row>
        <row r="269">
          <cell r="B269" t="str">
            <v>CJ7BKPS</v>
          </cell>
          <cell r="C269" t="str">
            <v>CJ 7</v>
          </cell>
          <cell r="E269" t="str">
            <v>Unit</v>
          </cell>
          <cell r="G269">
            <v>35752</v>
          </cell>
        </row>
        <row r="270">
          <cell r="B270" t="str">
            <v>CJ8BKPS</v>
          </cell>
          <cell r="C270" t="str">
            <v>CJ 8</v>
          </cell>
          <cell r="E270" t="str">
            <v>Unit</v>
          </cell>
          <cell r="G270">
            <v>38539.200000000004</v>
          </cell>
        </row>
        <row r="271">
          <cell r="B271" t="str">
            <v>CJ10BKPS</v>
          </cell>
          <cell r="C271" t="str">
            <v>CJ 10</v>
          </cell>
          <cell r="E271" t="str">
            <v>Unit</v>
          </cell>
          <cell r="G271">
            <v>27534.400000000001</v>
          </cell>
        </row>
        <row r="272">
          <cell r="B272" t="str">
            <v>CJ6XBK</v>
          </cell>
          <cell r="C272" t="str">
            <v>CJ 6X</v>
          </cell>
          <cell r="E272" t="str">
            <v>Unit</v>
          </cell>
          <cell r="G272">
            <v>10325.4</v>
          </cell>
        </row>
        <row r="273">
          <cell r="B273" t="str">
            <v>SJ5BK</v>
          </cell>
          <cell r="C273" t="str">
            <v>SJ 5</v>
          </cell>
          <cell r="E273" t="str">
            <v>Unit</v>
          </cell>
          <cell r="G273">
            <v>10325.4</v>
          </cell>
        </row>
        <row r="274">
          <cell r="B274" t="str">
            <v>SJ6BK</v>
          </cell>
          <cell r="C274" t="str">
            <v>SJ 6</v>
          </cell>
          <cell r="E274" t="str">
            <v>Unit</v>
          </cell>
          <cell r="G274">
            <v>13407</v>
          </cell>
        </row>
        <row r="275">
          <cell r="B275" t="str">
            <v>SJ7BK</v>
          </cell>
          <cell r="C275" t="str">
            <v>SJ 7</v>
          </cell>
          <cell r="E275" t="str">
            <v>Unit</v>
          </cell>
          <cell r="G275">
            <v>14452.199999999999</v>
          </cell>
        </row>
        <row r="276">
          <cell r="B276" t="str">
            <v>SJ8BK</v>
          </cell>
          <cell r="C276" t="str">
            <v>SJ 8</v>
          </cell>
          <cell r="E276" t="str">
            <v>Unit</v>
          </cell>
          <cell r="G276">
            <v>10325.4</v>
          </cell>
        </row>
        <row r="277">
          <cell r="B277" t="str">
            <v>SJ10BK</v>
          </cell>
          <cell r="C277" t="str">
            <v>SJ 10</v>
          </cell>
          <cell r="E277" t="str">
            <v>Unit</v>
          </cell>
          <cell r="G277">
            <v>18065.399999999998</v>
          </cell>
        </row>
        <row r="278">
          <cell r="B278" t="str">
            <v>SJ6XBK</v>
          </cell>
          <cell r="C278" t="str">
            <v>SJ 6X</v>
          </cell>
          <cell r="E278" t="str">
            <v>Unit</v>
          </cell>
          <cell r="G278">
            <v>10325.4</v>
          </cell>
        </row>
        <row r="279">
          <cell r="B279" t="str">
            <v>S11ABK</v>
          </cell>
          <cell r="C279" t="str">
            <v xml:space="preserve"> Tiang S11A</v>
          </cell>
          <cell r="E279" t="str">
            <v>Btg</v>
          </cell>
          <cell r="G279">
            <v>120000</v>
          </cell>
        </row>
        <row r="280">
          <cell r="B280" t="str">
            <v xml:space="preserve"> RS9BK</v>
          </cell>
          <cell r="C280" t="str">
            <v xml:space="preserve"> Tiang RS9/C9-100</v>
          </cell>
          <cell r="E280" t="str">
            <v>Btg</v>
          </cell>
          <cell r="G280">
            <v>120000</v>
          </cell>
        </row>
        <row r="281">
          <cell r="B281" t="str">
            <v>J5TBK</v>
          </cell>
          <cell r="C281" t="str">
            <v>J 5 T  /  CJ 2</v>
          </cell>
          <cell r="E281" t="str">
            <v>Unit</v>
          </cell>
          <cell r="G281">
            <v>10325.4</v>
          </cell>
        </row>
        <row r="282">
          <cell r="B282" t="str">
            <v>J7TBK</v>
          </cell>
          <cell r="C282" t="str">
            <v>J 7 T  /  CJ 3</v>
          </cell>
          <cell r="E282" t="str">
            <v>Unit</v>
          </cell>
          <cell r="G282">
            <v>10325.4</v>
          </cell>
        </row>
        <row r="283">
          <cell r="B283" t="str">
            <v>J6TBK</v>
          </cell>
          <cell r="C283" t="str">
            <v>J 6 T  /  CJ 4</v>
          </cell>
          <cell r="E283" t="str">
            <v>Unit</v>
          </cell>
          <cell r="G283">
            <v>13407</v>
          </cell>
        </row>
        <row r="284">
          <cell r="B284" t="str">
            <v>SA1BK</v>
          </cell>
          <cell r="C284" t="str">
            <v xml:space="preserve">SA 1 </v>
          </cell>
          <cell r="E284" t="str">
            <v>Unit</v>
          </cell>
          <cell r="G284">
            <v>12714.230642399998</v>
          </cell>
        </row>
        <row r="285">
          <cell r="B285" t="str">
            <v>SA5BK</v>
          </cell>
          <cell r="C285" t="str">
            <v>SA 5</v>
          </cell>
          <cell r="E285" t="str">
            <v>Unit</v>
          </cell>
          <cell r="G285">
            <v>15872.6610504</v>
          </cell>
        </row>
        <row r="286">
          <cell r="B286" t="str">
            <v>SA6BK</v>
          </cell>
          <cell r="C286" t="str">
            <v>SA 6</v>
          </cell>
          <cell r="E286" t="str">
            <v>Unit</v>
          </cell>
          <cell r="G286">
            <v>29782.140847199993</v>
          </cell>
        </row>
        <row r="287">
          <cell r="B287" t="str">
            <v>SC7ABK</v>
          </cell>
          <cell r="C287" t="str">
            <v>SC 7 - A</v>
          </cell>
          <cell r="E287" t="str">
            <v>Unit</v>
          </cell>
          <cell r="G287">
            <v>50522.500526399985</v>
          </cell>
        </row>
        <row r="288">
          <cell r="B288" t="str">
            <v>B1ABK</v>
          </cell>
          <cell r="C288" t="str">
            <v>B 1-A</v>
          </cell>
          <cell r="E288" t="str">
            <v>Unit</v>
          </cell>
          <cell r="G288">
            <v>32513.254199999996</v>
          </cell>
        </row>
        <row r="289">
          <cell r="B289" t="str">
            <v>B2BK</v>
          </cell>
          <cell r="C289" t="str">
            <v>B 2</v>
          </cell>
          <cell r="E289" t="str">
            <v>Unit</v>
          </cell>
          <cell r="G289">
            <v>39647.591121599995</v>
          </cell>
        </row>
        <row r="290">
          <cell r="B290" t="str">
            <v>SC1A'BKPS</v>
          </cell>
          <cell r="C290" t="str">
            <v>SC1A'</v>
          </cell>
          <cell r="E290" t="str">
            <v>Unit</v>
          </cell>
          <cell r="G290">
            <v>32085.937144800002</v>
          </cell>
        </row>
        <row r="291">
          <cell r="B291" t="str">
            <v>SC2A'BKPS</v>
          </cell>
          <cell r="C291" t="str">
            <v>SC2A'</v>
          </cell>
          <cell r="E291" t="str">
            <v>Unit</v>
          </cell>
          <cell r="G291">
            <v>105726.90965759999</v>
          </cell>
        </row>
        <row r="292">
          <cell r="B292" t="str">
            <v>P12CBK</v>
          </cell>
          <cell r="C292" t="str">
            <v>P12C</v>
          </cell>
          <cell r="E292" t="str">
            <v>Unit</v>
          </cell>
          <cell r="G292">
            <v>22846.799999999999</v>
          </cell>
        </row>
        <row r="293">
          <cell r="B293" t="str">
            <v>CC8-A'BK</v>
          </cell>
          <cell r="C293" t="str">
            <v>CC8-A'</v>
          </cell>
          <cell r="E293" t="str">
            <v>Unit</v>
          </cell>
          <cell r="G293">
            <v>80217.939362399979</v>
          </cell>
        </row>
        <row r="294">
          <cell r="B294" t="str">
            <v>CC1ABK</v>
          </cell>
          <cell r="C294" t="str">
            <v>CC1-A</v>
          </cell>
          <cell r="E294" t="str">
            <v>Unit</v>
          </cell>
          <cell r="G294">
            <v>33795.205365599992</v>
          </cell>
        </row>
        <row r="295">
          <cell r="B295" t="str">
            <v>CM55BK</v>
          </cell>
          <cell r="C295" t="str">
            <v>CM 5 - 5</v>
          </cell>
          <cell r="E295" t="str">
            <v>Unit</v>
          </cell>
          <cell r="G295">
            <v>12714.230642399998</v>
          </cell>
        </row>
        <row r="296">
          <cell r="B296" t="str">
            <v>CM59BK</v>
          </cell>
          <cell r="C296" t="str">
            <v>CM 5 - 9 ( FCO )</v>
          </cell>
          <cell r="E296" t="str">
            <v>Unit</v>
          </cell>
          <cell r="G296">
            <v>29782.140847199993</v>
          </cell>
        </row>
        <row r="297">
          <cell r="B297" t="str">
            <v>CM520BK</v>
          </cell>
          <cell r="C297" t="str">
            <v>CM 5 -20</v>
          </cell>
          <cell r="E297" t="str">
            <v>Unit</v>
          </cell>
          <cell r="G297">
            <v>20876.605696800001</v>
          </cell>
        </row>
        <row r="298">
          <cell r="B298" t="str">
            <v>CC2ABK</v>
          </cell>
          <cell r="C298" t="str">
            <v>CC2-A</v>
          </cell>
          <cell r="E298" t="str">
            <v>Unit</v>
          </cell>
          <cell r="G298">
            <v>39647.591121599995</v>
          </cell>
        </row>
        <row r="299">
          <cell r="B299" t="str">
            <v>Bk377</v>
          </cell>
          <cell r="C299" t="str">
            <v>TM 3 x AAAC 70 mm2 + 1 x 70 mm2</v>
          </cell>
          <cell r="E299" t="str">
            <v>kms</v>
          </cell>
          <cell r="G299">
            <v>2998572</v>
          </cell>
        </row>
        <row r="300">
          <cell r="B300" t="str">
            <v>Bk33535</v>
          </cell>
          <cell r="C300" t="str">
            <v>TM 3 x AAAC 35 mm2 + 1 x 35 mm2</v>
          </cell>
          <cell r="E300" t="str">
            <v>kms</v>
          </cell>
          <cell r="G300">
            <v>2165640</v>
          </cell>
        </row>
        <row r="301">
          <cell r="B301" t="str">
            <v>bk37</v>
          </cell>
          <cell r="C301" t="str">
            <v>TM 3 x AAAC 70 mm2</v>
          </cell>
          <cell r="E301" t="str">
            <v>kms</v>
          </cell>
          <cell r="G301">
            <v>2582112</v>
          </cell>
        </row>
        <row r="302">
          <cell r="B302" t="str">
            <v>Bk1177</v>
          </cell>
          <cell r="C302" t="str">
            <v>TM 1 x AAAC 70 mm2 + 1 x 70 mm2</v>
          </cell>
          <cell r="E302" t="str">
            <v>kms</v>
          </cell>
          <cell r="G302">
            <v>2165640</v>
          </cell>
        </row>
        <row r="303">
          <cell r="B303" t="str">
            <v>Bk17</v>
          </cell>
          <cell r="C303" t="str">
            <v>TM 1 x AAAC 70 mm2</v>
          </cell>
          <cell r="E303" t="str">
            <v>kms</v>
          </cell>
          <cell r="G303">
            <v>1124532</v>
          </cell>
        </row>
        <row r="304">
          <cell r="B304" t="str">
            <v>bk13535</v>
          </cell>
          <cell r="C304" t="str">
            <v>TM 1 x AAAC 35 mm2 + 1 x 35 mm2</v>
          </cell>
          <cell r="E304" t="str">
            <v>kms</v>
          </cell>
          <cell r="G304">
            <v>1332696</v>
          </cell>
        </row>
        <row r="305">
          <cell r="B305" t="str">
            <v>CE129bk</v>
          </cell>
          <cell r="C305" t="str">
            <v>CE  1 - 2(9M)</v>
          </cell>
          <cell r="E305" t="str">
            <v>Unit</v>
          </cell>
          <cell r="G305">
            <v>15872.4</v>
          </cell>
        </row>
        <row r="306">
          <cell r="B306" t="str">
            <v>SC1ABK</v>
          </cell>
          <cell r="C306" t="str">
            <v>SC1A</v>
          </cell>
          <cell r="E306" t="str">
            <v>Unit</v>
          </cell>
          <cell r="G306">
            <v>32513.254199999996</v>
          </cell>
        </row>
        <row r="307">
          <cell r="B307" t="str">
            <v>SC2ABK</v>
          </cell>
          <cell r="C307" t="str">
            <v>SC 2 - A</v>
          </cell>
          <cell r="E307" t="str">
            <v>Unit</v>
          </cell>
          <cell r="G307">
            <v>39647.591121599995</v>
          </cell>
        </row>
        <row r="308">
          <cell r="B308" t="str">
            <v>CE129bk</v>
          </cell>
          <cell r="C308" t="str">
            <v>CE  1 - 2(9M)</v>
          </cell>
          <cell r="E308" t="str">
            <v>Unit</v>
          </cell>
          <cell r="G308">
            <v>15872.4</v>
          </cell>
        </row>
        <row r="309">
          <cell r="B309" t="str">
            <v>TR50BK</v>
          </cell>
          <cell r="C309" t="str">
            <v>Trafo 1 Phasa 50 KVA + Bracket</v>
          </cell>
          <cell r="E309" t="str">
            <v>Unit</v>
          </cell>
          <cell r="G309">
            <v>170752.19999999998</v>
          </cell>
        </row>
        <row r="312">
          <cell r="C312" t="str">
            <v>PEMASANGAN PERLENGKAPAN PADA TIANG</v>
          </cell>
        </row>
        <row r="313">
          <cell r="C313" t="str">
            <v>DENGAN TWISTED CABLE</v>
          </cell>
        </row>
        <row r="314">
          <cell r="B314" t="str">
            <v>J5T</v>
          </cell>
          <cell r="C314" t="str">
            <v>J 5 T  /  CJ 2</v>
          </cell>
          <cell r="E314" t="str">
            <v>Unit</v>
          </cell>
          <cell r="F314">
            <v>78386</v>
          </cell>
          <cell r="G314">
            <v>17209</v>
          </cell>
        </row>
        <row r="315">
          <cell r="B315" t="str">
            <v>J7T</v>
          </cell>
          <cell r="C315" t="str">
            <v>J 7 T  /  CJ 3</v>
          </cell>
          <cell r="E315" t="str">
            <v>Unit</v>
          </cell>
          <cell r="F315">
            <v>96373</v>
          </cell>
          <cell r="G315">
            <v>17209</v>
          </cell>
        </row>
        <row r="316">
          <cell r="B316" t="str">
            <v>J6T</v>
          </cell>
          <cell r="C316" t="str">
            <v>J 6 T  /  CJ 4</v>
          </cell>
          <cell r="E316" t="str">
            <v>Unit</v>
          </cell>
          <cell r="F316">
            <v>87856</v>
          </cell>
          <cell r="G316">
            <v>22345</v>
          </cell>
        </row>
        <row r="317">
          <cell r="B317" t="str">
            <v>MJ6T</v>
          </cell>
          <cell r="C317" t="str">
            <v>MJ 6 T</v>
          </cell>
          <cell r="E317" t="str">
            <v>Unit</v>
          </cell>
          <cell r="F317">
            <v>23803</v>
          </cell>
          <cell r="G317">
            <v>12486</v>
          </cell>
        </row>
        <row r="320">
          <cell r="C320" t="str">
            <v>PENARIKAN HANTARAN JTR u/Kms</v>
          </cell>
        </row>
        <row r="321">
          <cell r="C321" t="str">
            <v>PENARIKAN KAWAT</v>
          </cell>
        </row>
        <row r="322">
          <cell r="B322" t="str">
            <v>rk277</v>
          </cell>
          <cell r="C322" t="str">
            <v>TR 2 x AAAC 70 mm2 + 1 x AAAC 70 mm2</v>
          </cell>
          <cell r="E322" t="str">
            <v>kms</v>
          </cell>
          <cell r="F322">
            <v>26400000</v>
          </cell>
          <cell r="G322">
            <v>3609400</v>
          </cell>
        </row>
        <row r="323">
          <cell r="B323" t="str">
            <v>rk2735</v>
          </cell>
          <cell r="C323" t="str">
            <v>TR 2 x AAAC 70 mm2 + 1 x AAAC 35 mm2</v>
          </cell>
          <cell r="E323" t="str">
            <v>kms</v>
          </cell>
          <cell r="F323">
            <v>22102000</v>
          </cell>
          <cell r="G323">
            <v>3262440</v>
          </cell>
        </row>
        <row r="324">
          <cell r="B324" t="str">
            <v>rk3735</v>
          </cell>
          <cell r="C324" t="str">
            <v>TR 3 x AAAC 70 mm2 + 1 x AAAC 35 mm2</v>
          </cell>
          <cell r="E324" t="str">
            <v>kms</v>
          </cell>
          <cell r="F324">
            <v>30902000</v>
          </cell>
          <cell r="G324">
            <v>4303520</v>
          </cell>
        </row>
        <row r="325">
          <cell r="B325" t="str">
            <v>rk27</v>
          </cell>
          <cell r="C325" t="str">
            <v>TR 2 x AAAC 70 mm2</v>
          </cell>
          <cell r="E325" t="str">
            <v>kms</v>
          </cell>
          <cell r="F325">
            <v>17600000</v>
          </cell>
          <cell r="G325">
            <v>2568320</v>
          </cell>
        </row>
        <row r="326">
          <cell r="B326" t="str">
            <v>rk25535</v>
          </cell>
          <cell r="C326" t="str">
            <v>TR 2 x AAAC 55 mm2 + 1 x AAAC 35 mm2</v>
          </cell>
          <cell r="E326" t="str">
            <v>kms</v>
          </cell>
          <cell r="F326">
            <v>17160000</v>
          </cell>
          <cell r="G326">
            <v>2221160</v>
          </cell>
        </row>
        <row r="327">
          <cell r="B327" t="str">
            <v>rk255</v>
          </cell>
          <cell r="C327" t="str">
            <v>TR 2 x AAAC 55 mm2</v>
          </cell>
          <cell r="E327" t="str">
            <v>kms</v>
          </cell>
          <cell r="F327">
            <v>12658000</v>
          </cell>
          <cell r="G327">
            <v>1874220</v>
          </cell>
        </row>
        <row r="328">
          <cell r="B328" t="str">
            <v>rk235</v>
          </cell>
          <cell r="C328" t="str">
            <v>TR 2 x AAAC 35 mm2</v>
          </cell>
          <cell r="E328" t="str">
            <v>kms</v>
          </cell>
          <cell r="F328">
            <v>9004000</v>
          </cell>
          <cell r="G328">
            <v>1665880</v>
          </cell>
        </row>
        <row r="330">
          <cell r="C330" t="str">
            <v>PENARIKAN KABEL</v>
          </cell>
        </row>
        <row r="331">
          <cell r="B331" t="str">
            <v>TX642</v>
          </cell>
          <cell r="C331" t="str">
            <v>TX # 6, 4, 2</v>
          </cell>
          <cell r="E331" t="str">
            <v>kms</v>
          </cell>
          <cell r="G331">
            <v>1110580</v>
          </cell>
        </row>
        <row r="332">
          <cell r="B332" t="str">
            <v>rl375</v>
          </cell>
          <cell r="C332" t="str">
            <v>NFA2X-T 3 x 70 + N 50 mm2</v>
          </cell>
          <cell r="E332" t="str">
            <v>kms</v>
          </cell>
          <cell r="F332">
            <v>34150000</v>
          </cell>
          <cell r="G332">
            <v>3609400</v>
          </cell>
        </row>
        <row r="333">
          <cell r="B333" t="str">
            <v>rl275</v>
          </cell>
          <cell r="C333" t="str">
            <v>NFA2X-T 2 x 70 + N 50 mm2</v>
          </cell>
          <cell r="E333" t="str">
            <v>kms</v>
          </cell>
          <cell r="F333">
            <v>26500000</v>
          </cell>
          <cell r="G333">
            <v>2915280</v>
          </cell>
        </row>
        <row r="334">
          <cell r="B334" t="str">
            <v>rl2355</v>
          </cell>
          <cell r="C334" t="str">
            <v>NFA2X-T 2 x 35 + N 50 mm2</v>
          </cell>
          <cell r="E334" t="str">
            <v>kms</v>
          </cell>
          <cell r="G334">
            <v>1874220</v>
          </cell>
        </row>
        <row r="335">
          <cell r="B335" t="str">
            <v>rl3535</v>
          </cell>
          <cell r="C335" t="str">
            <v>NFA2X-T 3 x 50 + N 35 mm2</v>
          </cell>
          <cell r="E335" t="str">
            <v>kms</v>
          </cell>
          <cell r="G335">
            <v>2568320</v>
          </cell>
        </row>
        <row r="336">
          <cell r="B336" t="str">
            <v>rl22525</v>
          </cell>
          <cell r="C336" t="str">
            <v>NFA2X-T 2 x 25 + N 25 mm2</v>
          </cell>
          <cell r="E336" t="str">
            <v>kms</v>
          </cell>
          <cell r="G336">
            <v>1874220</v>
          </cell>
        </row>
        <row r="338">
          <cell r="C338" t="str">
            <v>PENARIKAN SAMBUNGAN RUMAH (SR)</v>
          </cell>
        </row>
        <row r="339">
          <cell r="B339" t="str">
            <v>sr1</v>
          </cell>
          <cell r="C339" t="str">
            <v>SR 1 PHASA</v>
          </cell>
          <cell r="E339" t="str">
            <v>Unit</v>
          </cell>
          <cell r="G339">
            <v>19122</v>
          </cell>
        </row>
        <row r="340">
          <cell r="B340" t="str">
            <v>sr3</v>
          </cell>
          <cell r="C340" t="str">
            <v>SR 3 PHASA</v>
          </cell>
          <cell r="E340" t="str">
            <v>Unit</v>
          </cell>
          <cell r="G340">
            <v>45951</v>
          </cell>
        </row>
        <row r="342">
          <cell r="C342" t="str">
            <v>UPAH BORONGAN PEMASANGAN TRAFO DAN</v>
          </cell>
        </row>
        <row r="343">
          <cell r="C343" t="str">
            <v>KONSTRUKSI</v>
          </cell>
        </row>
        <row r="344">
          <cell r="B344" t="str">
            <v>t25</v>
          </cell>
          <cell r="C344" t="str">
            <v>Trafo 1 Phasa 25 KVA + Bracket</v>
          </cell>
          <cell r="E344" t="str">
            <v>Unit</v>
          </cell>
          <cell r="G344">
            <v>284587</v>
          </cell>
        </row>
        <row r="345">
          <cell r="B345" t="str">
            <v>t50</v>
          </cell>
          <cell r="C345" t="str">
            <v>Trafo 1 Phasa 50 KVA + Bracket</v>
          </cell>
          <cell r="E345" t="str">
            <v>Unit</v>
          </cell>
          <cell r="F345">
            <v>23600000</v>
          </cell>
          <cell r="G345">
            <v>284587</v>
          </cell>
        </row>
        <row r="346">
          <cell r="B346" t="str">
            <v>t350</v>
          </cell>
          <cell r="C346" t="str">
            <v>Trafo 3 Phasa 50 KVA 1 tiang (SG/CG 312 A)</v>
          </cell>
          <cell r="E346" t="str">
            <v>Unit</v>
          </cell>
          <cell r="F346">
            <v>33800000</v>
          </cell>
          <cell r="G346">
            <v>996055</v>
          </cell>
        </row>
        <row r="347">
          <cell r="B347" t="str">
            <v>t3100</v>
          </cell>
          <cell r="C347" t="str">
            <v xml:space="preserve">Trafo 3 Phasa 100 KVA </v>
          </cell>
          <cell r="E347" t="str">
            <v>Unit</v>
          </cell>
          <cell r="F347">
            <v>41500000</v>
          </cell>
          <cell r="G347">
            <v>2229592</v>
          </cell>
        </row>
        <row r="348">
          <cell r="B348" t="str">
            <v>t3160</v>
          </cell>
          <cell r="C348" t="str">
            <v xml:space="preserve">Trafo 3 Phasa 160 KVA </v>
          </cell>
          <cell r="E348" t="str">
            <v>Unit</v>
          </cell>
          <cell r="F348">
            <v>56700000</v>
          </cell>
          <cell r="G348">
            <v>2449256</v>
          </cell>
        </row>
        <row r="349">
          <cell r="B349" t="str">
            <v>t3200</v>
          </cell>
          <cell r="C349" t="str">
            <v>Trafo 3 Phasa 200 KVA 2 tiang (SG/CG 313)</v>
          </cell>
          <cell r="E349" t="str">
            <v>Unit</v>
          </cell>
          <cell r="F349">
            <v>65000000</v>
          </cell>
          <cell r="G349">
            <v>2668920</v>
          </cell>
        </row>
        <row r="350">
          <cell r="B350" t="str">
            <v>t3250</v>
          </cell>
          <cell r="C350" t="str">
            <v>Trafo 3 Phasa 250 KVA 2 tiang (SG/CG 313)</v>
          </cell>
          <cell r="E350" t="str">
            <v>Unit</v>
          </cell>
          <cell r="F350">
            <v>72000000</v>
          </cell>
        </row>
        <row r="351">
          <cell r="E351" t="str">
            <v>Unit</v>
          </cell>
        </row>
        <row r="352">
          <cell r="B352" t="str">
            <v>CG10550</v>
          </cell>
          <cell r="C352" t="str">
            <v xml:space="preserve"> CG105 - 50</v>
          </cell>
          <cell r="E352" t="str">
            <v>Unit</v>
          </cell>
          <cell r="F352">
            <v>1112501.5</v>
          </cell>
        </row>
        <row r="353">
          <cell r="B353" t="str">
            <v>CG312B50</v>
          </cell>
          <cell r="C353" t="str">
            <v xml:space="preserve"> CG312 - B ( Trafo 50 kVA 3 Ph 1 Tiang )</v>
          </cell>
          <cell r="E353" t="str">
            <v>Unit</v>
          </cell>
          <cell r="F353">
            <v>9970518.8920000046</v>
          </cell>
        </row>
        <row r="354">
          <cell r="B354" t="str">
            <v>CG312B100</v>
          </cell>
          <cell r="C354" t="str">
            <v xml:space="preserve"> CG312 - B ( Trafo 100 kVA 3 Ph 1 Tiang )</v>
          </cell>
          <cell r="E354" t="str">
            <v>Unit</v>
          </cell>
          <cell r="F354">
            <v>9970518.8920000046</v>
          </cell>
        </row>
        <row r="355">
          <cell r="B355" t="str">
            <v>CG313160</v>
          </cell>
          <cell r="C355" t="str">
            <v xml:space="preserve"> CG 313 </v>
          </cell>
          <cell r="E355" t="str">
            <v>Unit</v>
          </cell>
          <cell r="F355">
            <v>8402447</v>
          </cell>
        </row>
        <row r="356">
          <cell r="B356" t="str">
            <v>CG313200</v>
          </cell>
          <cell r="C356" t="str">
            <v xml:space="preserve"> CG 313 ( Trafo 200 Kva 3 Ph 2 Tiang )</v>
          </cell>
          <cell r="E356" t="str">
            <v>Unit</v>
          </cell>
        </row>
        <row r="357">
          <cell r="E357" t="str">
            <v>Unit</v>
          </cell>
        </row>
        <row r="358">
          <cell r="C358" t="str">
            <v>UPAH BORONGAN PEKERJAAN KABEL TANAH</v>
          </cell>
          <cell r="E358" t="str">
            <v>Unit</v>
          </cell>
        </row>
        <row r="359">
          <cell r="B359" t="str">
            <v>tk324id</v>
          </cell>
          <cell r="C359" t="str">
            <v>Terminating Kabel 3 x 240 mm2 ID</v>
          </cell>
          <cell r="E359" t="str">
            <v>Unit</v>
          </cell>
          <cell r="F359">
            <v>2750000</v>
          </cell>
          <cell r="G359">
            <v>395555.01500000001</v>
          </cell>
        </row>
        <row r="360">
          <cell r="B360" t="str">
            <v>tk1300id</v>
          </cell>
          <cell r="C360" t="str">
            <v>Terminating Kabel 1 x 300 mm2 ID</v>
          </cell>
          <cell r="E360" t="str">
            <v>Unit</v>
          </cell>
          <cell r="F360">
            <v>1950000</v>
          </cell>
          <cell r="G360">
            <v>131850.80800000002</v>
          </cell>
        </row>
        <row r="361">
          <cell r="B361" t="str">
            <v>tk1300od</v>
          </cell>
          <cell r="C361" t="str">
            <v>Terminating Kabel 1 x 300 mm2 OD</v>
          </cell>
          <cell r="E361" t="str">
            <v>Unit</v>
          </cell>
          <cell r="F361">
            <v>2150000</v>
          </cell>
          <cell r="G361">
            <v>152723.90400000001</v>
          </cell>
        </row>
        <row r="362">
          <cell r="B362" t="str">
            <v>tk324od</v>
          </cell>
          <cell r="C362" t="str">
            <v>Terminating Kabel 3 x 240 mm2 OD</v>
          </cell>
          <cell r="E362" t="str">
            <v>Unit</v>
          </cell>
          <cell r="F362">
            <v>3300000</v>
          </cell>
          <cell r="G362">
            <v>458170.41650000005</v>
          </cell>
        </row>
        <row r="363">
          <cell r="B363" t="str">
            <v>skb240</v>
          </cell>
          <cell r="C363" t="str">
            <v>Sepatu Kabel Bimetal 240 - 300 mm2 (2 lubang)</v>
          </cell>
          <cell r="E363" t="str">
            <v>Unit</v>
          </cell>
          <cell r="F363">
            <v>95323</v>
          </cell>
          <cell r="G363">
            <v>7400.9249999999993</v>
          </cell>
        </row>
        <row r="364">
          <cell r="B364" t="str">
            <v>skb150</v>
          </cell>
          <cell r="C364" t="str">
            <v>Sepatu Kabel Bimetal 150 mm2 (2 lubang)</v>
          </cell>
          <cell r="E364" t="str">
            <v>Unit</v>
          </cell>
          <cell r="F364">
            <v>72792</v>
          </cell>
          <cell r="G364">
            <v>5978.7325000000001</v>
          </cell>
        </row>
        <row r="365">
          <cell r="B365" t="str">
            <v>xlpe324</v>
          </cell>
          <cell r="C365" t="str">
            <v>Kabel XLPE 3 x 240 mm2 (Three Core)</v>
          </cell>
          <cell r="E365" t="str">
            <v>Unit</v>
          </cell>
          <cell r="F365">
            <v>360000</v>
          </cell>
          <cell r="G365">
            <v>14228.476500000001</v>
          </cell>
        </row>
        <row r="366">
          <cell r="B366" t="str">
            <v>nyy150</v>
          </cell>
          <cell r="C366" t="str">
            <v>Kabel NYY 1 x 150 mm2</v>
          </cell>
          <cell r="E366" t="str">
            <v>Unit</v>
          </cell>
          <cell r="F366">
            <v>124095</v>
          </cell>
          <cell r="G366">
            <v>857.62100000000009</v>
          </cell>
        </row>
        <row r="368">
          <cell r="C368" t="str">
            <v xml:space="preserve">  Bongkar</v>
          </cell>
        </row>
        <row r="369">
          <cell r="B369" t="str">
            <v>bSC1</v>
          </cell>
          <cell r="C369" t="str">
            <v xml:space="preserve">    Bongkar SC 1</v>
          </cell>
          <cell r="E369" t="str">
            <v>Unit</v>
          </cell>
        </row>
        <row r="370">
          <cell r="B370" t="str">
            <v>bSC1A</v>
          </cell>
          <cell r="C370" t="str">
            <v xml:space="preserve">    Bongkar SC 1 - A</v>
          </cell>
          <cell r="E370" t="str">
            <v>Unit</v>
          </cell>
        </row>
        <row r="371">
          <cell r="B371" t="str">
            <v>bSC1B</v>
          </cell>
          <cell r="C371" t="str">
            <v xml:space="preserve">    Bongkar SC 1 - B</v>
          </cell>
          <cell r="E371" t="str">
            <v>Unit</v>
          </cell>
        </row>
        <row r="372">
          <cell r="B372" t="str">
            <v>bSC1C</v>
          </cell>
          <cell r="C372" t="str">
            <v xml:space="preserve">    Bongkar SC 1 - C</v>
          </cell>
          <cell r="E372" t="str">
            <v>Unit</v>
          </cell>
        </row>
        <row r="373">
          <cell r="B373" t="str">
            <v>bSC2</v>
          </cell>
          <cell r="C373" t="str">
            <v xml:space="preserve">    Bongkar SC 2 </v>
          </cell>
          <cell r="E373" t="str">
            <v>Unit</v>
          </cell>
        </row>
        <row r="374">
          <cell r="B374" t="str">
            <v>bSC2A</v>
          </cell>
          <cell r="C374" t="str">
            <v xml:space="preserve">    Bongkar SC 2 - A</v>
          </cell>
          <cell r="E374" t="str">
            <v>Unit</v>
          </cell>
        </row>
        <row r="375">
          <cell r="B375" t="str">
            <v>bSC21</v>
          </cell>
          <cell r="C375" t="str">
            <v xml:space="preserve">    Bongkar SC 2 - 1</v>
          </cell>
          <cell r="E375" t="str">
            <v>Unit</v>
          </cell>
        </row>
        <row r="376">
          <cell r="B376" t="str">
            <v>bSC3</v>
          </cell>
          <cell r="C376" t="str">
            <v xml:space="preserve">    Bongkar SC 3</v>
          </cell>
          <cell r="E376" t="str">
            <v>Unit</v>
          </cell>
        </row>
        <row r="377">
          <cell r="B377" t="str">
            <v>bSC7</v>
          </cell>
          <cell r="C377" t="str">
            <v xml:space="preserve">    Bongkar SC 7</v>
          </cell>
          <cell r="E377" t="str">
            <v>Unit</v>
          </cell>
        </row>
        <row r="378">
          <cell r="B378" t="str">
            <v>bSC7A</v>
          </cell>
          <cell r="C378" t="str">
            <v xml:space="preserve">    Bongkar SC 7 - A</v>
          </cell>
          <cell r="E378" t="str">
            <v>Unit</v>
          </cell>
        </row>
        <row r="379">
          <cell r="B379" t="str">
            <v>bSC8</v>
          </cell>
          <cell r="C379" t="str">
            <v xml:space="preserve">    Bongkar SC 8</v>
          </cell>
          <cell r="E379" t="str">
            <v>Unit</v>
          </cell>
        </row>
        <row r="380">
          <cell r="B380" t="str">
            <v>bSC8A</v>
          </cell>
          <cell r="C380" t="str">
            <v xml:space="preserve">    Bongkar SC 8 - A</v>
          </cell>
          <cell r="E380" t="str">
            <v>Unit</v>
          </cell>
        </row>
        <row r="381">
          <cell r="B381" t="str">
            <v>bSC8B</v>
          </cell>
          <cell r="C381" t="str">
            <v xml:space="preserve">    Bongkar SC 8 - B</v>
          </cell>
          <cell r="E381" t="str">
            <v>Unit</v>
          </cell>
        </row>
        <row r="382">
          <cell r="B382" t="str">
            <v>bSC9</v>
          </cell>
          <cell r="C382" t="str">
            <v xml:space="preserve">    Bongkar SC 9</v>
          </cell>
          <cell r="E382" t="str">
            <v>Unit</v>
          </cell>
        </row>
        <row r="383">
          <cell r="B383" t="str">
            <v>bSC10</v>
          </cell>
          <cell r="C383" t="str">
            <v xml:space="preserve">    Bongkar SC 10</v>
          </cell>
          <cell r="E383" t="str">
            <v>Unit</v>
          </cell>
        </row>
        <row r="384">
          <cell r="B384" t="str">
            <v>bSC11</v>
          </cell>
          <cell r="C384" t="str">
            <v xml:space="preserve">    Bongkar SC 11</v>
          </cell>
          <cell r="E384" t="str">
            <v>Unit</v>
          </cell>
        </row>
        <row r="385">
          <cell r="B385" t="str">
            <v>bSC12</v>
          </cell>
          <cell r="C385" t="str">
            <v xml:space="preserve">    Bongkar SC 12</v>
          </cell>
          <cell r="E385" t="str">
            <v>Unit</v>
          </cell>
        </row>
        <row r="386">
          <cell r="B386" t="str">
            <v>bCC1</v>
          </cell>
          <cell r="C386" t="str">
            <v xml:space="preserve">    Bongkar CC 1</v>
          </cell>
          <cell r="E386" t="str">
            <v>Unit</v>
          </cell>
        </row>
        <row r="387">
          <cell r="B387" t="str">
            <v>bCC11</v>
          </cell>
          <cell r="C387" t="str">
            <v xml:space="preserve">    Bongkar CC 1 - 1</v>
          </cell>
          <cell r="E387" t="str">
            <v>Unit</v>
          </cell>
        </row>
        <row r="388">
          <cell r="B388" t="str">
            <v>bCC1A</v>
          </cell>
          <cell r="C388" t="str">
            <v xml:space="preserve">    Bongkar CC 1 - A</v>
          </cell>
          <cell r="E388" t="str">
            <v>Unit</v>
          </cell>
        </row>
        <row r="389">
          <cell r="B389" t="str">
            <v>bCC1C</v>
          </cell>
          <cell r="C389" t="str">
            <v xml:space="preserve">    Bongkar CC 1 - C</v>
          </cell>
          <cell r="E389" t="str">
            <v>Unit</v>
          </cell>
        </row>
        <row r="390">
          <cell r="B390" t="str">
            <v>bCC2</v>
          </cell>
          <cell r="C390" t="str">
            <v xml:space="preserve">    Bongkar CC 2 </v>
          </cell>
          <cell r="E390" t="str">
            <v>Unit</v>
          </cell>
        </row>
        <row r="391">
          <cell r="B391" t="str">
            <v>bCC2A</v>
          </cell>
          <cell r="C391" t="str">
            <v xml:space="preserve">    Bongkar CC 2 - A</v>
          </cell>
          <cell r="E391" t="str">
            <v>Unit</v>
          </cell>
        </row>
        <row r="392">
          <cell r="B392" t="str">
            <v>bCC21</v>
          </cell>
          <cell r="C392" t="str">
            <v xml:space="preserve">    Bongkar CC 2 - 1</v>
          </cell>
          <cell r="E392" t="str">
            <v>Unit</v>
          </cell>
        </row>
        <row r="393">
          <cell r="B393" t="str">
            <v>bCC3</v>
          </cell>
          <cell r="C393" t="str">
            <v xml:space="preserve">    Bongkar CC 3</v>
          </cell>
          <cell r="E393" t="str">
            <v>Unit</v>
          </cell>
        </row>
        <row r="394">
          <cell r="B394" t="str">
            <v>bCC7</v>
          </cell>
          <cell r="C394" t="str">
            <v xml:space="preserve">    Bongkar CC 7</v>
          </cell>
          <cell r="E394" t="str">
            <v>Unit</v>
          </cell>
        </row>
        <row r="395">
          <cell r="B395" t="str">
            <v>bCC7A</v>
          </cell>
          <cell r="C395" t="str">
            <v xml:space="preserve">    Bongkar CC 7 - A</v>
          </cell>
          <cell r="E395" t="str">
            <v>Unit</v>
          </cell>
        </row>
        <row r="396">
          <cell r="B396" t="str">
            <v>bCC8</v>
          </cell>
          <cell r="C396" t="str">
            <v xml:space="preserve">    Bongkar CC 8</v>
          </cell>
          <cell r="E396" t="str">
            <v>Unit</v>
          </cell>
        </row>
        <row r="397">
          <cell r="B397" t="str">
            <v>bCC8A</v>
          </cell>
          <cell r="C397" t="str">
            <v xml:space="preserve">    Bongkar CC 8 - A</v>
          </cell>
          <cell r="E397" t="str">
            <v>Unit</v>
          </cell>
        </row>
        <row r="398">
          <cell r="B398" t="str">
            <v>bCC8B</v>
          </cell>
          <cell r="C398" t="str">
            <v xml:space="preserve">    Bongkar CC 8 - B</v>
          </cell>
          <cell r="E398" t="str">
            <v>Unit</v>
          </cell>
        </row>
        <row r="399">
          <cell r="B399" t="str">
            <v>bCC9</v>
          </cell>
          <cell r="C399" t="str">
            <v xml:space="preserve">    Bongkar CC 9</v>
          </cell>
          <cell r="E399" t="str">
            <v>Unit</v>
          </cell>
        </row>
        <row r="400">
          <cell r="B400" t="str">
            <v>bCC10</v>
          </cell>
          <cell r="C400" t="str">
            <v xml:space="preserve">    Bongkar CC 10</v>
          </cell>
          <cell r="E400" t="str">
            <v>Unit</v>
          </cell>
        </row>
        <row r="401">
          <cell r="B401" t="str">
            <v>bCC11</v>
          </cell>
          <cell r="C401" t="str">
            <v xml:space="preserve">    Bongkar CC 11</v>
          </cell>
          <cell r="E401" t="str">
            <v>Unit</v>
          </cell>
        </row>
        <row r="403">
          <cell r="B403" t="str">
            <v>bSM211</v>
          </cell>
          <cell r="C403" t="str">
            <v xml:space="preserve">    Bongkar SM 2 - 11</v>
          </cell>
          <cell r="E403" t="str">
            <v>Unit</v>
          </cell>
        </row>
        <row r="404">
          <cell r="B404" t="str">
            <v>bCM211</v>
          </cell>
          <cell r="C404" t="str">
            <v xml:space="preserve">    Bongkar CM 2 - 11</v>
          </cell>
          <cell r="E404" t="str">
            <v>Unit</v>
          </cell>
        </row>
        <row r="405">
          <cell r="B405" t="str">
            <v>bCM211M</v>
          </cell>
          <cell r="C405" t="str">
            <v xml:space="preserve">    Bongkar CM 2 - 11 M</v>
          </cell>
          <cell r="E405" t="str">
            <v>Unit</v>
          </cell>
        </row>
        <row r="406">
          <cell r="B406" t="str">
            <v>bCM212</v>
          </cell>
          <cell r="C406" t="str">
            <v xml:space="preserve">    Bongkar CM 2 - 12</v>
          </cell>
          <cell r="E406" t="str">
            <v>Unit</v>
          </cell>
        </row>
        <row r="407">
          <cell r="B407" t="str">
            <v>bCM212A</v>
          </cell>
          <cell r="C407" t="str">
            <v xml:space="preserve">    Bongkar CM 2 - 12A</v>
          </cell>
          <cell r="E407" t="str">
            <v>Unit</v>
          </cell>
        </row>
        <row r="408">
          <cell r="B408" t="str">
            <v>bCM215</v>
          </cell>
          <cell r="C408" t="str">
            <v xml:space="preserve">    Bongkar CM 2 - 15</v>
          </cell>
          <cell r="E408" t="str">
            <v>Unit</v>
          </cell>
        </row>
        <row r="409">
          <cell r="B409" t="str">
            <v>bCM34</v>
          </cell>
          <cell r="C409" t="str">
            <v xml:space="preserve">    Bongkar CM 3 - 4</v>
          </cell>
          <cell r="E409" t="str">
            <v>Unit</v>
          </cell>
        </row>
        <row r="410">
          <cell r="B410" t="str">
            <v>bCM52</v>
          </cell>
          <cell r="C410" t="str">
            <v xml:space="preserve">    Bongkar CM 5 - 2 ( Isolator Top Pole )</v>
          </cell>
          <cell r="E410" t="str">
            <v>Unit</v>
          </cell>
        </row>
        <row r="411">
          <cell r="B411" t="str">
            <v>bCM54</v>
          </cell>
          <cell r="C411" t="str">
            <v xml:space="preserve">    Bongkar CM 5 - 4 ( Adapter horisontal pad Pole ) </v>
          </cell>
          <cell r="E411" t="str">
            <v>Unit</v>
          </cell>
        </row>
        <row r="412">
          <cell r="B412" t="str">
            <v>bCM55</v>
          </cell>
          <cell r="C412" t="str">
            <v xml:space="preserve">    Bongkar CM 5 - 5 ( Adapter vertikal pada Cross Arm)</v>
          </cell>
          <cell r="E412" t="str">
            <v>Unit</v>
          </cell>
        </row>
        <row r="413">
          <cell r="B413" t="str">
            <v>bCM53</v>
          </cell>
          <cell r="C413" t="str">
            <v xml:space="preserve">    Bongkar CM 5 - 3 ( Pole Band )</v>
          </cell>
          <cell r="E413" t="str">
            <v>Unit</v>
          </cell>
        </row>
        <row r="414">
          <cell r="B414" t="str">
            <v>bCM56</v>
          </cell>
          <cell r="C414" t="str">
            <v xml:space="preserve">    Bongkar CM 5 - 6 ( Arrester )</v>
          </cell>
          <cell r="E414" t="str">
            <v>Unit</v>
          </cell>
        </row>
        <row r="415">
          <cell r="B415" t="str">
            <v>bCM59</v>
          </cell>
          <cell r="C415" t="str">
            <v xml:space="preserve">    Bongkar CM 5 - 9 ( FCO )</v>
          </cell>
          <cell r="E415" t="str">
            <v>Unit</v>
          </cell>
        </row>
        <row r="416">
          <cell r="B416" t="str">
            <v>bCM510</v>
          </cell>
          <cell r="C416" t="str">
            <v xml:space="preserve">    Bongkar CM 5 - 10</v>
          </cell>
          <cell r="E416" t="str">
            <v>Unit</v>
          </cell>
        </row>
        <row r="417">
          <cell r="B417" t="str">
            <v>bCM512</v>
          </cell>
          <cell r="C417" t="str">
            <v xml:space="preserve">    Bongkar CM 5 - 12</v>
          </cell>
          <cell r="E417" t="str">
            <v>Unit</v>
          </cell>
        </row>
        <row r="418">
          <cell r="B418" t="str">
            <v>bCM513</v>
          </cell>
          <cell r="C418" t="str">
            <v xml:space="preserve">    Bongkar CM 5 - 13</v>
          </cell>
          <cell r="E418" t="str">
            <v>Unit</v>
          </cell>
        </row>
        <row r="419">
          <cell r="B419" t="str">
            <v>bCM516</v>
          </cell>
          <cell r="C419" t="str">
            <v xml:space="preserve">    Bongkar CM 5 - 16</v>
          </cell>
          <cell r="E419" t="str">
            <v>Unit</v>
          </cell>
        </row>
        <row r="420">
          <cell r="B420" t="str">
            <v>bCM58</v>
          </cell>
          <cell r="C420" t="str">
            <v xml:space="preserve">    Bongkar CM 5 - 8 (Suspension dengan Pole band)</v>
          </cell>
          <cell r="E420" t="str">
            <v>Unit</v>
          </cell>
        </row>
        <row r="421">
          <cell r="B421" t="str">
            <v>bCM520</v>
          </cell>
          <cell r="C421" t="str">
            <v xml:space="preserve">    Bongkar CM 5 - 20 (Suspension  Pole band)</v>
          </cell>
          <cell r="E421" t="str">
            <v>Unit</v>
          </cell>
        </row>
        <row r="422">
          <cell r="B422" t="str">
            <v>bSM212</v>
          </cell>
          <cell r="C422" t="str">
            <v xml:space="preserve">    Bongkar SM  2 - 12</v>
          </cell>
          <cell r="E422" t="str">
            <v>Unit</v>
          </cell>
        </row>
        <row r="423">
          <cell r="B423" t="str">
            <v>bSM212A</v>
          </cell>
          <cell r="C423" t="str">
            <v xml:space="preserve">    Bongkar SM  2 - 12A</v>
          </cell>
          <cell r="E423" t="str">
            <v>Unit</v>
          </cell>
        </row>
        <row r="424">
          <cell r="B424" t="str">
            <v>bSM215</v>
          </cell>
          <cell r="C424" t="str">
            <v xml:space="preserve">    Bongkar SM  2 - 15</v>
          </cell>
          <cell r="E424" t="str">
            <v>Unit</v>
          </cell>
        </row>
        <row r="425">
          <cell r="B425" t="str">
            <v>bSM34</v>
          </cell>
          <cell r="C425" t="str">
            <v xml:space="preserve">    Bongkar SM  3 - 4</v>
          </cell>
          <cell r="E425" t="str">
            <v>Unit</v>
          </cell>
        </row>
        <row r="426">
          <cell r="B426" t="str">
            <v>bSM52</v>
          </cell>
          <cell r="C426" t="str">
            <v xml:space="preserve">    Bongkar SM 5 - 2 ( Isolator Top Pole )</v>
          </cell>
          <cell r="E426" t="str">
            <v>Unit</v>
          </cell>
        </row>
        <row r="427">
          <cell r="B427" t="str">
            <v>bSM54</v>
          </cell>
          <cell r="C427" t="str">
            <v xml:space="preserve">    Bongkar SM 5 - 4 ( Adapter horisontal pad Pole ) </v>
          </cell>
          <cell r="E427" t="str">
            <v>Unit</v>
          </cell>
        </row>
        <row r="428">
          <cell r="B428" t="str">
            <v>bSM55</v>
          </cell>
          <cell r="C428" t="str">
            <v xml:space="preserve">    Bongkar SM 5 - 5 ( Adapter vertikal pada Cross Arm)</v>
          </cell>
          <cell r="E428" t="str">
            <v>Unit</v>
          </cell>
        </row>
        <row r="429">
          <cell r="B429" t="str">
            <v>bSM53</v>
          </cell>
          <cell r="C429" t="str">
            <v xml:space="preserve">    Bongkar SM 5 - 3 ( Pole Band )</v>
          </cell>
          <cell r="E429" t="str">
            <v>Unit</v>
          </cell>
        </row>
        <row r="430">
          <cell r="B430" t="str">
            <v>bSM56</v>
          </cell>
          <cell r="C430" t="str">
            <v xml:space="preserve">    Bongkar SM 5 - 6 ( Arrester )</v>
          </cell>
          <cell r="E430" t="str">
            <v>Unit</v>
          </cell>
        </row>
        <row r="431">
          <cell r="B431" t="str">
            <v>bSM59</v>
          </cell>
          <cell r="C431" t="str">
            <v xml:space="preserve">    Bongkar SM 5 - 9 ( FCO )</v>
          </cell>
          <cell r="E431" t="str">
            <v>Unit</v>
          </cell>
        </row>
        <row r="432">
          <cell r="B432" t="str">
            <v>bSM510</v>
          </cell>
          <cell r="C432" t="str">
            <v xml:space="preserve">    Bongkar SM  5 - 10</v>
          </cell>
          <cell r="E432" t="str">
            <v>Unit</v>
          </cell>
        </row>
        <row r="433">
          <cell r="B433" t="str">
            <v>bSM512</v>
          </cell>
          <cell r="C433" t="str">
            <v xml:space="preserve">    Bongkar SM  5 - 12</v>
          </cell>
          <cell r="E433" t="str">
            <v>Unit</v>
          </cell>
        </row>
        <row r="434">
          <cell r="B434" t="str">
            <v>bSM513</v>
          </cell>
          <cell r="C434" t="str">
            <v xml:space="preserve">    Bongkar SM  5 - 13</v>
          </cell>
          <cell r="E434" t="str">
            <v>Unit</v>
          </cell>
        </row>
        <row r="435">
          <cell r="B435" t="str">
            <v>bSM516</v>
          </cell>
          <cell r="C435" t="str">
            <v xml:space="preserve">    Bongkar SM  5 - 16</v>
          </cell>
          <cell r="E435" t="str">
            <v>Unit</v>
          </cell>
        </row>
        <row r="436">
          <cell r="B436" t="str">
            <v>bSM58</v>
          </cell>
          <cell r="C436" t="str">
            <v xml:space="preserve">    Bongkar SM  5 - 8 ( Suspension dengan Pole band )</v>
          </cell>
          <cell r="E436" t="str">
            <v>Unit</v>
          </cell>
        </row>
        <row r="437">
          <cell r="B437" t="str">
            <v>bSM520</v>
          </cell>
          <cell r="C437" t="str">
            <v xml:space="preserve">    Bongkar SM  5 - 20 ( Suspension tanpa pole band )</v>
          </cell>
          <cell r="E437" t="str">
            <v>Unit</v>
          </cell>
        </row>
        <row r="438">
          <cell r="B438" t="str">
            <v>bm4010(357)</v>
          </cell>
          <cell r="C438" t="str">
            <v xml:space="preserve">    Bongkar M40 - 10 ( 35 - 70 ) "Tie Wire"</v>
          </cell>
          <cell r="E438" t="str">
            <v>Unit</v>
          </cell>
        </row>
        <row r="439">
          <cell r="B439" t="str">
            <v>bm4010(1524)</v>
          </cell>
          <cell r="C439" t="str">
            <v xml:space="preserve">    Bongkar M40 - 10 ( 150 - 240 ) "Tie Wire"</v>
          </cell>
          <cell r="E439" t="str">
            <v>Unit</v>
          </cell>
        </row>
        <row r="440">
          <cell r="B440" t="str">
            <v>M4211</v>
          </cell>
          <cell r="C440" t="str">
            <v xml:space="preserve">    Bongkar M42 - 11 ( String Calmp )</v>
          </cell>
          <cell r="E440" t="str">
            <v>Unit</v>
          </cell>
        </row>
        <row r="441">
          <cell r="B441" t="str">
            <v>bSE11</v>
          </cell>
          <cell r="C441" t="str">
            <v xml:space="preserve">    Bongkar SE  1 - 1</v>
          </cell>
          <cell r="E441" t="str">
            <v>Unit</v>
          </cell>
        </row>
        <row r="442">
          <cell r="B442" t="str">
            <v>bSE12</v>
          </cell>
          <cell r="C442" t="str">
            <v xml:space="preserve">    Bongkar SE  1 - 2</v>
          </cell>
          <cell r="E442" t="str">
            <v>Unit</v>
          </cell>
        </row>
        <row r="443">
          <cell r="B443" t="str">
            <v>bSE13</v>
          </cell>
          <cell r="C443" t="str">
            <v xml:space="preserve">    Bongkar SE  1 - 3</v>
          </cell>
          <cell r="E443" t="str">
            <v>Unit</v>
          </cell>
        </row>
        <row r="444">
          <cell r="B444" t="str">
            <v>bSE22</v>
          </cell>
          <cell r="C444" t="str">
            <v xml:space="preserve">    Bongkar SE  2 - 2</v>
          </cell>
          <cell r="E444" t="str">
            <v>Unit</v>
          </cell>
        </row>
        <row r="445">
          <cell r="B445" t="str">
            <v>bSE23</v>
          </cell>
          <cell r="C445" t="str">
            <v xml:space="preserve">    Bongkar SE  2 - 3</v>
          </cell>
          <cell r="E445" t="str">
            <v>Unit</v>
          </cell>
        </row>
        <row r="446">
          <cell r="B446" t="str">
            <v>bCE11</v>
          </cell>
          <cell r="C446" t="str">
            <v xml:space="preserve">    Bongkar CE 1 - 1</v>
          </cell>
          <cell r="E446" t="str">
            <v>Unit</v>
          </cell>
        </row>
        <row r="447">
          <cell r="B447" t="str">
            <v>bCE12</v>
          </cell>
          <cell r="C447" t="str">
            <v xml:space="preserve">    Bongkar CE 1 - 2</v>
          </cell>
          <cell r="E447" t="str">
            <v>Unit</v>
          </cell>
        </row>
        <row r="448">
          <cell r="B448" t="str">
            <v>bCE13</v>
          </cell>
          <cell r="C448" t="str">
            <v xml:space="preserve">    Bongkar CE 1 - 3</v>
          </cell>
          <cell r="E448" t="str">
            <v>Unit</v>
          </cell>
        </row>
        <row r="449">
          <cell r="B449" t="str">
            <v>bCE22</v>
          </cell>
          <cell r="C449" t="str">
            <v xml:space="preserve">    Bongkar CE 2 - 2</v>
          </cell>
          <cell r="E449" t="str">
            <v>Unit</v>
          </cell>
        </row>
        <row r="450">
          <cell r="B450" t="str">
            <v>bCE23</v>
          </cell>
          <cell r="C450" t="str">
            <v xml:space="preserve">    Bongkar CE 2 - 3</v>
          </cell>
          <cell r="E450" t="str">
            <v>Unit</v>
          </cell>
        </row>
        <row r="451">
          <cell r="B451" t="str">
            <v>bF12</v>
          </cell>
          <cell r="C451" t="str">
            <v xml:space="preserve">    Bongkar F 1 - 2</v>
          </cell>
          <cell r="E451" t="str">
            <v>Unit</v>
          </cell>
        </row>
        <row r="452">
          <cell r="B452" t="str">
            <v>bF13</v>
          </cell>
          <cell r="C452" t="str">
            <v xml:space="preserve">    Bongkar F 1 - 3</v>
          </cell>
          <cell r="E452" t="str">
            <v>Unit</v>
          </cell>
        </row>
        <row r="453">
          <cell r="B453" t="str">
            <v>bCM524</v>
          </cell>
          <cell r="C453" t="str">
            <v xml:space="preserve">    Bongkar CM 5 - 24 (RECLO    Bongkar SER 3 PHASA 20 KV, 560 A)</v>
          </cell>
          <cell r="E453" t="str">
            <v>Unit</v>
          </cell>
        </row>
        <row r="454">
          <cell r="B454" t="str">
            <v>bCM316</v>
          </cell>
          <cell r="C454" t="str">
            <v xml:space="preserve">    Bongkar CM 3 - 16 (ABSW)</v>
          </cell>
          <cell r="E454" t="str">
            <v>Unit</v>
          </cell>
        </row>
        <row r="455">
          <cell r="B455" t="str">
            <v>bppanper</v>
          </cell>
          <cell r="C455" t="str">
            <v xml:space="preserve">    Bongkar Penghalang Panjat dan Papan Peringatan</v>
          </cell>
          <cell r="E455" t="str">
            <v>Unit</v>
          </cell>
        </row>
        <row r="456">
          <cell r="B456" t="str">
            <v>bl1</v>
          </cell>
          <cell r="C456" t="str">
            <v xml:space="preserve">    Bongkar LVCB untuk satu jurusan </v>
          </cell>
          <cell r="E456" t="str">
            <v>Unit</v>
          </cell>
        </row>
        <row r="457">
          <cell r="B457" t="str">
            <v>bl2</v>
          </cell>
          <cell r="C457" t="str">
            <v xml:space="preserve">    Bongkar LVCB (CM 8 - A2) untuk dua jurusan</v>
          </cell>
          <cell r="E457" t="str">
            <v>Unit</v>
          </cell>
        </row>
        <row r="458">
          <cell r="B458" t="str">
            <v>bl3</v>
          </cell>
          <cell r="C458" t="str">
            <v xml:space="preserve">    Bongkar LVCB untuk tiga jurusan</v>
          </cell>
          <cell r="E458" t="str">
            <v>Unit</v>
          </cell>
        </row>
        <row r="459">
          <cell r="B459" t="str">
            <v>bSEc</v>
          </cell>
          <cell r="C459" t="str">
            <v xml:space="preserve">    Bongkar Sectionalizer 3 Phasa</v>
          </cell>
          <cell r="E459" t="str">
            <v>Unit</v>
          </cell>
        </row>
        <row r="460">
          <cell r="B460" t="str">
            <v>bl4</v>
          </cell>
          <cell r="C460" t="str">
            <v xml:space="preserve">    Bongkar LVCB untuk empat jurusan komplit dengan Perlengkapan     Bongkar SM /     Bongkar CM 8 - B2 untuk empat jurusan</v>
          </cell>
          <cell r="E460" t="str">
            <v>Unit</v>
          </cell>
        </row>
        <row r="462">
          <cell r="B462" t="str">
            <v>bsb1a</v>
          </cell>
          <cell r="C462" t="str">
            <v xml:space="preserve">    Bongkar SB 1 - AA'</v>
          </cell>
          <cell r="E462" t="str">
            <v>Unit</v>
          </cell>
        </row>
        <row r="463">
          <cell r="B463" t="str">
            <v>bsb2a</v>
          </cell>
          <cell r="C463" t="str">
            <v xml:space="preserve">    Bongkar SB 2 - AA'</v>
          </cell>
          <cell r="E463" t="str">
            <v>Unit</v>
          </cell>
        </row>
        <row r="464">
          <cell r="B464" t="str">
            <v>bsb3a</v>
          </cell>
          <cell r="C464" t="str">
            <v xml:space="preserve">    Bongkar SB 3 - AA'</v>
          </cell>
          <cell r="E464" t="str">
            <v>Unit</v>
          </cell>
        </row>
        <row r="465">
          <cell r="B465" t="str">
            <v>bsb4a</v>
          </cell>
          <cell r="C465" t="str">
            <v xml:space="preserve">    Bongkar SB 4 - AA'</v>
          </cell>
          <cell r="E465" t="str">
            <v>Unit</v>
          </cell>
        </row>
        <row r="466">
          <cell r="B466" t="str">
            <v>bsb5a</v>
          </cell>
          <cell r="C466" t="str">
            <v xml:space="preserve">    Bongkar SB 5 - AA'</v>
          </cell>
          <cell r="E466" t="str">
            <v>Unit</v>
          </cell>
        </row>
        <row r="467">
          <cell r="B467" t="str">
            <v>bsb7a</v>
          </cell>
          <cell r="C467" t="str">
            <v xml:space="preserve">    Bongkar SB 7 - AA'</v>
          </cell>
          <cell r="E467" t="str">
            <v>Unit</v>
          </cell>
        </row>
        <row r="468">
          <cell r="B468" t="str">
            <v>bsb8a</v>
          </cell>
          <cell r="C468" t="str">
            <v xml:space="preserve">    Bongkar SB 8 - AA'</v>
          </cell>
          <cell r="E468" t="str">
            <v>Unit</v>
          </cell>
        </row>
        <row r="469">
          <cell r="B469" t="str">
            <v>bcb1a</v>
          </cell>
          <cell r="C469" t="str">
            <v xml:space="preserve">    Bongkar cb 1 - AA'</v>
          </cell>
          <cell r="E469" t="str">
            <v>Unit</v>
          </cell>
        </row>
        <row r="470">
          <cell r="B470" t="str">
            <v>bcb2a</v>
          </cell>
          <cell r="C470" t="str">
            <v xml:space="preserve">    Bongkar cb 2 - AA'</v>
          </cell>
          <cell r="E470" t="str">
            <v>Unit</v>
          </cell>
        </row>
        <row r="471">
          <cell r="B471" t="str">
            <v>bcb3a</v>
          </cell>
          <cell r="C471" t="str">
            <v xml:space="preserve">    Bongkar cb 3 - AA'</v>
          </cell>
          <cell r="E471" t="str">
            <v>Unit</v>
          </cell>
        </row>
        <row r="472">
          <cell r="B472" t="str">
            <v>bcb4a</v>
          </cell>
          <cell r="C472" t="str">
            <v xml:space="preserve">    Bongkar cb 4 - AA'</v>
          </cell>
          <cell r="E472" t="str">
            <v>Unit</v>
          </cell>
        </row>
        <row r="473">
          <cell r="B473" t="str">
            <v>bcb5a</v>
          </cell>
          <cell r="C473" t="str">
            <v xml:space="preserve">    Bongkar cb 5 - AA'</v>
          </cell>
          <cell r="E473" t="str">
            <v>Unit</v>
          </cell>
        </row>
        <row r="474">
          <cell r="B474" t="str">
            <v>bcb7a</v>
          </cell>
          <cell r="C474" t="str">
            <v xml:space="preserve">    Bongkar cb 7 - AA'</v>
          </cell>
          <cell r="E474" t="str">
            <v>Unit</v>
          </cell>
        </row>
        <row r="475">
          <cell r="B475" t="str">
            <v>bcb8a</v>
          </cell>
          <cell r="C475" t="str">
            <v xml:space="preserve">    Bongkar cb 8 - AA'</v>
          </cell>
          <cell r="E475" t="str">
            <v>Unit</v>
          </cell>
        </row>
        <row r="477">
          <cell r="B477" t="str">
            <v>bCA1'</v>
          </cell>
          <cell r="C477" t="str">
            <v xml:space="preserve">   Bongkar CA 1'</v>
          </cell>
          <cell r="E477" t="str">
            <v>Unit</v>
          </cell>
        </row>
        <row r="478">
          <cell r="B478" t="str">
            <v>bCA2'</v>
          </cell>
          <cell r="C478" t="str">
            <v xml:space="preserve">   Bongkar CA 2'</v>
          </cell>
          <cell r="E478" t="str">
            <v>Unit</v>
          </cell>
        </row>
        <row r="479">
          <cell r="B479" t="str">
            <v>bCA3'</v>
          </cell>
          <cell r="C479" t="str">
            <v xml:space="preserve">   Bongkar CA 3'</v>
          </cell>
          <cell r="E479" t="str">
            <v>Unit</v>
          </cell>
        </row>
        <row r="480">
          <cell r="B480" t="str">
            <v>bCA4'</v>
          </cell>
          <cell r="C480" t="str">
            <v xml:space="preserve">   Bongkar CA 4'</v>
          </cell>
          <cell r="E480" t="str">
            <v>Unit</v>
          </cell>
        </row>
        <row r="481">
          <cell r="B481" t="str">
            <v>bCA5'</v>
          </cell>
          <cell r="C481" t="str">
            <v xml:space="preserve">   Bongkar CA 5'</v>
          </cell>
          <cell r="E481" t="str">
            <v>Unit</v>
          </cell>
        </row>
        <row r="482">
          <cell r="B482" t="str">
            <v>bCA51'</v>
          </cell>
          <cell r="C482" t="str">
            <v xml:space="preserve">   Bongkar CA 5 - 1'</v>
          </cell>
          <cell r="E482" t="str">
            <v>Unit</v>
          </cell>
        </row>
        <row r="483">
          <cell r="B483" t="str">
            <v>bCA52'</v>
          </cell>
          <cell r="C483" t="str">
            <v xml:space="preserve">   Bongkar CA 5 - 2'</v>
          </cell>
          <cell r="E483" t="str">
            <v>Unit</v>
          </cell>
        </row>
        <row r="484">
          <cell r="B484" t="str">
            <v>bCA53'</v>
          </cell>
          <cell r="C484" t="str">
            <v xml:space="preserve">   Bongkar CA 5 - 3'</v>
          </cell>
          <cell r="E484" t="str">
            <v>Unit</v>
          </cell>
        </row>
        <row r="485">
          <cell r="B485" t="str">
            <v>bCA54'</v>
          </cell>
          <cell r="C485" t="str">
            <v xml:space="preserve">   Bongkar CA 5 - 4'</v>
          </cell>
          <cell r="E485" t="str">
            <v>Unit</v>
          </cell>
        </row>
        <row r="486">
          <cell r="B486" t="str">
            <v>bCA6'</v>
          </cell>
          <cell r="C486" t="str">
            <v xml:space="preserve">   Bongkar CA 6'</v>
          </cell>
          <cell r="E486" t="str">
            <v>Unit</v>
          </cell>
        </row>
        <row r="487">
          <cell r="B487" t="str">
            <v>bCc1'</v>
          </cell>
          <cell r="C487" t="str">
            <v xml:space="preserve">   Bongkar CC 1'</v>
          </cell>
          <cell r="E487" t="str">
            <v>Unit</v>
          </cell>
        </row>
        <row r="488">
          <cell r="B488" t="str">
            <v>bCc1A'</v>
          </cell>
          <cell r="C488" t="str">
            <v xml:space="preserve">   Bongkar CC 1 - A'</v>
          </cell>
          <cell r="E488" t="str">
            <v>Unit</v>
          </cell>
        </row>
        <row r="489">
          <cell r="B489" t="str">
            <v>bCc2'</v>
          </cell>
          <cell r="C489" t="str">
            <v xml:space="preserve">   Bongkar CC 2'</v>
          </cell>
          <cell r="E489" t="str">
            <v>Unit</v>
          </cell>
        </row>
        <row r="490">
          <cell r="B490" t="str">
            <v>bCc2A'</v>
          </cell>
          <cell r="C490" t="str">
            <v xml:space="preserve">   Bongkar CC 2 - A'</v>
          </cell>
          <cell r="E490" t="str">
            <v>Unit</v>
          </cell>
        </row>
        <row r="491">
          <cell r="B491" t="str">
            <v>bCc21'</v>
          </cell>
          <cell r="C491" t="str">
            <v xml:space="preserve">   Bongkar CC 2 - 1'</v>
          </cell>
          <cell r="E491" t="str">
            <v>Unit</v>
          </cell>
        </row>
        <row r="492">
          <cell r="B492" t="str">
            <v>bCc3'</v>
          </cell>
          <cell r="C492" t="str">
            <v xml:space="preserve">   Bongkar CC 3'</v>
          </cell>
          <cell r="E492" t="str">
            <v>Unit</v>
          </cell>
        </row>
        <row r="493">
          <cell r="B493" t="str">
            <v>bCc7'</v>
          </cell>
          <cell r="C493" t="str">
            <v xml:space="preserve">   Bongkar CC 7'</v>
          </cell>
          <cell r="E493" t="str">
            <v>Unit</v>
          </cell>
        </row>
        <row r="494">
          <cell r="B494" t="str">
            <v>bCc7A'</v>
          </cell>
          <cell r="C494" t="str">
            <v xml:space="preserve">   Bongkar CC 7 - A'</v>
          </cell>
          <cell r="E494" t="str">
            <v>Unit</v>
          </cell>
        </row>
        <row r="495">
          <cell r="B495" t="str">
            <v>bCc8'</v>
          </cell>
          <cell r="C495" t="str">
            <v xml:space="preserve">   Bongkar CC 8'</v>
          </cell>
          <cell r="E495" t="str">
            <v>Unit</v>
          </cell>
        </row>
        <row r="496">
          <cell r="B496" t="str">
            <v>bCc8A'</v>
          </cell>
          <cell r="C496" t="str">
            <v xml:space="preserve">   Bongkar CC 8 - A'</v>
          </cell>
          <cell r="E496" t="str">
            <v>Unit</v>
          </cell>
        </row>
        <row r="497">
          <cell r="B497" t="str">
            <v>bCc8B'</v>
          </cell>
          <cell r="C497" t="str">
            <v xml:space="preserve">   Bongkar CC 8 - B'</v>
          </cell>
          <cell r="E497" t="str">
            <v>Unit</v>
          </cell>
        </row>
        <row r="498">
          <cell r="B498" t="str">
            <v>bCc8C'</v>
          </cell>
          <cell r="C498" t="str">
            <v xml:space="preserve">   Bongkar CC 8 - C'</v>
          </cell>
          <cell r="E498" t="str">
            <v>Unit</v>
          </cell>
        </row>
        <row r="499">
          <cell r="B499" t="str">
            <v>bCc9'</v>
          </cell>
          <cell r="C499" t="str">
            <v xml:space="preserve">   Bongkar CC 9'</v>
          </cell>
          <cell r="E499" t="str">
            <v>Unit</v>
          </cell>
        </row>
        <row r="500">
          <cell r="B500" t="str">
            <v>bCc10'</v>
          </cell>
          <cell r="C500" t="str">
            <v xml:space="preserve">   Bongkar CC 10'</v>
          </cell>
          <cell r="E500" t="str">
            <v>Unit</v>
          </cell>
        </row>
        <row r="501">
          <cell r="B501" t="str">
            <v>bCc11'</v>
          </cell>
          <cell r="C501" t="str">
            <v xml:space="preserve">   Bongkar CC 11'</v>
          </cell>
          <cell r="E501" t="str">
            <v>Unit</v>
          </cell>
        </row>
        <row r="502">
          <cell r="B502" t="str">
            <v>bSA1'</v>
          </cell>
          <cell r="C502" t="str">
            <v xml:space="preserve">   Bongkar SA  1'</v>
          </cell>
          <cell r="E502" t="str">
            <v>Unit</v>
          </cell>
        </row>
        <row r="503">
          <cell r="B503" t="str">
            <v>bSA2'</v>
          </cell>
          <cell r="C503" t="str">
            <v xml:space="preserve">   Bongkar SA  2'</v>
          </cell>
          <cell r="E503" t="str">
            <v>Unit</v>
          </cell>
        </row>
        <row r="504">
          <cell r="B504" t="str">
            <v>bSA3'</v>
          </cell>
          <cell r="C504" t="str">
            <v xml:space="preserve">   Bongkar SA  3'</v>
          </cell>
          <cell r="E504" t="str">
            <v>Unit</v>
          </cell>
        </row>
        <row r="505">
          <cell r="B505" t="str">
            <v>bSA4'</v>
          </cell>
          <cell r="C505" t="str">
            <v xml:space="preserve">   Bongkar SA  4'</v>
          </cell>
          <cell r="E505" t="str">
            <v>Unit</v>
          </cell>
        </row>
        <row r="506">
          <cell r="B506" t="str">
            <v>bSA5'</v>
          </cell>
          <cell r="C506" t="str">
            <v xml:space="preserve">   Bongkar SA  5'</v>
          </cell>
          <cell r="E506" t="str">
            <v>Unit</v>
          </cell>
        </row>
        <row r="507">
          <cell r="B507" t="str">
            <v>bSA51'</v>
          </cell>
          <cell r="C507" t="str">
            <v xml:space="preserve">   Bongkar SA  5 - 1'</v>
          </cell>
          <cell r="E507" t="str">
            <v>Unit</v>
          </cell>
        </row>
        <row r="508">
          <cell r="B508" t="str">
            <v>bSA52'</v>
          </cell>
          <cell r="C508" t="str">
            <v xml:space="preserve">   Bongkar SA  5 - 2'</v>
          </cell>
          <cell r="E508" t="str">
            <v>Unit</v>
          </cell>
        </row>
        <row r="509">
          <cell r="B509" t="str">
            <v>bSA53'</v>
          </cell>
          <cell r="C509" t="str">
            <v xml:space="preserve">   Bongkar SA  5 - 3'</v>
          </cell>
          <cell r="E509" t="str">
            <v>Unit</v>
          </cell>
        </row>
        <row r="510">
          <cell r="B510" t="str">
            <v>bSA54'</v>
          </cell>
          <cell r="C510" t="str">
            <v xml:space="preserve">   Bongkar SA  5 - 4'</v>
          </cell>
          <cell r="E510" t="str">
            <v>Unit</v>
          </cell>
        </row>
        <row r="511">
          <cell r="B511" t="str">
            <v>bSA6'</v>
          </cell>
          <cell r="C511" t="str">
            <v xml:space="preserve">   Bongkar SA  6'</v>
          </cell>
          <cell r="E511" t="str">
            <v>Unit</v>
          </cell>
        </row>
        <row r="512">
          <cell r="B512" t="str">
            <v>bSC1'</v>
          </cell>
          <cell r="C512" t="str">
            <v xml:space="preserve">   Bongkar SC  1'</v>
          </cell>
          <cell r="E512" t="str">
            <v>Unit</v>
          </cell>
        </row>
        <row r="513">
          <cell r="B513" t="str">
            <v>bSC1A'</v>
          </cell>
          <cell r="C513" t="str">
            <v xml:space="preserve">   Bongkar SC  1 - A'</v>
          </cell>
          <cell r="E513" t="str">
            <v>Unit</v>
          </cell>
        </row>
        <row r="514">
          <cell r="B514" t="str">
            <v>bSC2'</v>
          </cell>
          <cell r="C514" t="str">
            <v xml:space="preserve">   Bongkar SC  2'</v>
          </cell>
          <cell r="E514" t="str">
            <v>Unit</v>
          </cell>
        </row>
        <row r="515">
          <cell r="B515" t="str">
            <v>bSC2A'</v>
          </cell>
          <cell r="C515" t="str">
            <v xml:space="preserve">   Bongkar SC  2 - A'</v>
          </cell>
          <cell r="E515" t="str">
            <v>Unit</v>
          </cell>
        </row>
        <row r="516">
          <cell r="B516" t="str">
            <v>bSC21'</v>
          </cell>
          <cell r="C516" t="str">
            <v xml:space="preserve">   Bongkar SC  2 - 1'</v>
          </cell>
          <cell r="E516" t="str">
            <v>Unit</v>
          </cell>
        </row>
        <row r="517">
          <cell r="B517" t="str">
            <v>bSC3'</v>
          </cell>
          <cell r="C517" t="str">
            <v xml:space="preserve">   Bongkar SC  3'</v>
          </cell>
          <cell r="E517" t="str">
            <v>Unit</v>
          </cell>
        </row>
        <row r="518">
          <cell r="B518" t="str">
            <v>bSC7'</v>
          </cell>
          <cell r="C518" t="str">
            <v xml:space="preserve">   Bongkar SC  7'</v>
          </cell>
          <cell r="E518" t="str">
            <v>Unit</v>
          </cell>
        </row>
        <row r="519">
          <cell r="B519" t="str">
            <v>bSC7A'</v>
          </cell>
          <cell r="C519" t="str">
            <v xml:space="preserve">   Bongkar SC  7 - A'</v>
          </cell>
          <cell r="E519" t="str">
            <v>Unit</v>
          </cell>
        </row>
        <row r="520">
          <cell r="B520" t="str">
            <v>bSC8'</v>
          </cell>
          <cell r="C520" t="str">
            <v xml:space="preserve">   Bongkar SC  8'</v>
          </cell>
          <cell r="E520" t="str">
            <v>Unit</v>
          </cell>
        </row>
        <row r="521">
          <cell r="B521" t="str">
            <v>bSC8A'</v>
          </cell>
          <cell r="C521" t="str">
            <v xml:space="preserve">   Bongkar SC  8 - A'</v>
          </cell>
          <cell r="E521" t="str">
            <v>Unit</v>
          </cell>
        </row>
        <row r="522">
          <cell r="B522" t="str">
            <v>bSC8B'</v>
          </cell>
          <cell r="C522" t="str">
            <v xml:space="preserve">   Bongkar SC  8 - B'</v>
          </cell>
          <cell r="E522" t="str">
            <v>Unit</v>
          </cell>
        </row>
        <row r="523">
          <cell r="B523" t="str">
            <v>bSC8C'</v>
          </cell>
          <cell r="C523" t="str">
            <v xml:space="preserve">   Bongkar SC  8 - C'</v>
          </cell>
          <cell r="E523" t="str">
            <v>Unit</v>
          </cell>
        </row>
        <row r="524">
          <cell r="B524" t="str">
            <v>bSC9'</v>
          </cell>
          <cell r="C524" t="str">
            <v xml:space="preserve">   Bongkar SC  9'</v>
          </cell>
          <cell r="E524" t="str">
            <v>Unit</v>
          </cell>
        </row>
        <row r="525">
          <cell r="B525" t="str">
            <v>bSC10'</v>
          </cell>
          <cell r="C525" t="str">
            <v xml:space="preserve">   Bongkar SC  10'</v>
          </cell>
          <cell r="E525" t="str">
            <v>Unit</v>
          </cell>
        </row>
        <row r="526">
          <cell r="B526" t="str">
            <v>bSC11'</v>
          </cell>
          <cell r="C526" t="str">
            <v xml:space="preserve">   Bongkar SC  11'</v>
          </cell>
          <cell r="E526" t="str">
            <v>Unit</v>
          </cell>
        </row>
        <row r="528">
          <cell r="B528" t="str">
            <v>bmk32415</v>
          </cell>
          <cell r="C528" t="str">
            <v xml:space="preserve">    Bongkar TM 3 x AAAC 240 mm2 + 1 x 150 mm2</v>
          </cell>
          <cell r="E528" t="str">
            <v>kms</v>
          </cell>
        </row>
        <row r="529">
          <cell r="B529" t="str">
            <v>bmk32412</v>
          </cell>
          <cell r="C529" t="str">
            <v xml:space="preserve">    Bongkar TM 3 x AAAC 240 mm2 + 1 x 120 mm2</v>
          </cell>
          <cell r="E529" t="str">
            <v>kms</v>
          </cell>
        </row>
        <row r="530">
          <cell r="B530" t="str">
            <v>bmk324</v>
          </cell>
          <cell r="C530" t="str">
            <v xml:space="preserve">    Bongkar TM 3 x AAAC 240 mm2</v>
          </cell>
          <cell r="E530" t="str">
            <v>kms</v>
          </cell>
        </row>
        <row r="531">
          <cell r="B531" t="str">
            <v>bmk224</v>
          </cell>
          <cell r="C531" t="str">
            <v xml:space="preserve">    Bongkar TM 2 x AAAC 240 mm2</v>
          </cell>
          <cell r="E531" t="str">
            <v>kms</v>
          </cell>
        </row>
        <row r="532">
          <cell r="B532" t="str">
            <v>bmk31515</v>
          </cell>
          <cell r="C532" t="str">
            <v xml:space="preserve">    Bongkar TM 3 x AAAC 150 mm2 + 1 x 150 mm2</v>
          </cell>
          <cell r="E532" t="str">
            <v>kms</v>
          </cell>
        </row>
        <row r="533">
          <cell r="B533" t="str">
            <v>bmk3157</v>
          </cell>
          <cell r="C533" t="str">
            <v xml:space="preserve">    Bongkar TM 3 x AAAC 150 mm2 + 1 x 70 mm2</v>
          </cell>
          <cell r="E533" t="str">
            <v>kms</v>
          </cell>
        </row>
        <row r="534">
          <cell r="B534" t="str">
            <v>bmk315</v>
          </cell>
          <cell r="C534" t="str">
            <v xml:space="preserve">    Bongkar TM 3 x AAAC 150 mm2</v>
          </cell>
          <cell r="E534" t="str">
            <v>kms</v>
          </cell>
        </row>
        <row r="535">
          <cell r="B535" t="str">
            <v>bmk215</v>
          </cell>
          <cell r="C535" t="str">
            <v xml:space="preserve">    Bongkar TM 2 x AAAC 150 mm2</v>
          </cell>
          <cell r="E535" t="str">
            <v>kms</v>
          </cell>
        </row>
        <row r="536">
          <cell r="B536" t="str">
            <v>bmk377</v>
          </cell>
          <cell r="C536" t="str">
            <v xml:space="preserve">    Bongkar TM 3 x AAAC 70 mm2 + 1 x 70 mm2</v>
          </cell>
          <cell r="E536" t="str">
            <v>kms</v>
          </cell>
        </row>
        <row r="537">
          <cell r="B537" t="str">
            <v>bmk375</v>
          </cell>
          <cell r="C537" t="str">
            <v xml:space="preserve">    Bongkar TM 3 x AAAC 70 mm2 + 1 x 50 mm2</v>
          </cell>
          <cell r="E537" t="str">
            <v>kms</v>
          </cell>
        </row>
        <row r="538">
          <cell r="B538" t="str">
            <v>bmk3735</v>
          </cell>
          <cell r="C538" t="str">
            <v xml:space="preserve">    Bongkar TM 3 x AAAC 70 mm2 + 1 x 35 mm2</v>
          </cell>
          <cell r="E538" t="str">
            <v>kms</v>
          </cell>
        </row>
        <row r="539">
          <cell r="B539" t="str">
            <v>bmk37</v>
          </cell>
          <cell r="C539" t="str">
            <v xml:space="preserve">    Bongkar TM 3 x AAAC 70 mm2</v>
          </cell>
          <cell r="E539" t="str">
            <v>kms</v>
          </cell>
        </row>
        <row r="540">
          <cell r="B540" t="str">
            <v>bmk27</v>
          </cell>
          <cell r="C540" t="str">
            <v xml:space="preserve">    Bongkar TM 2 x AAAC 70 mm2</v>
          </cell>
          <cell r="E540" t="str">
            <v>kms</v>
          </cell>
        </row>
        <row r="541">
          <cell r="B541" t="str">
            <v>bmk33535</v>
          </cell>
          <cell r="C541" t="str">
            <v xml:space="preserve">    Bongkar TM 3 x AAAC 35 mm2 + 1 x 35 mm2</v>
          </cell>
          <cell r="E541" t="str">
            <v>kms</v>
          </cell>
        </row>
        <row r="542">
          <cell r="B542" t="str">
            <v>bmk335</v>
          </cell>
          <cell r="C542" t="str">
            <v xml:space="preserve">    Bongkar TM 3 x AAAC 35 mm2</v>
          </cell>
          <cell r="E542" t="str">
            <v>kms</v>
          </cell>
        </row>
        <row r="543">
          <cell r="B543" t="str">
            <v>bmk225</v>
          </cell>
          <cell r="C543" t="str">
            <v xml:space="preserve">    Bongkar TM 2 x AAAC 25 mm2</v>
          </cell>
          <cell r="E543" t="str">
            <v>kms</v>
          </cell>
        </row>
        <row r="544">
          <cell r="B544" t="str">
            <v>bmk235</v>
          </cell>
          <cell r="C544" t="str">
            <v xml:space="preserve">    Bongkar TM 2 x AAAC 35 mm2</v>
          </cell>
          <cell r="E544" t="str">
            <v>kms</v>
          </cell>
        </row>
        <row r="545">
          <cell r="B545" t="str">
            <v>bmk1157</v>
          </cell>
          <cell r="C545" t="str">
            <v xml:space="preserve">    Bongkar TM 1 x AAAC 150 mm2 + 1 x 70 mm2</v>
          </cell>
          <cell r="E545" t="str">
            <v>kms</v>
          </cell>
        </row>
        <row r="546">
          <cell r="B546" t="str">
            <v>bmk1127</v>
          </cell>
          <cell r="C546" t="str">
            <v xml:space="preserve">    Bongkar TM 1 x AAAC 120 mm2 + 1 x 70 mm2</v>
          </cell>
          <cell r="E546" t="str">
            <v>kms</v>
          </cell>
        </row>
        <row r="547">
          <cell r="B547" t="str">
            <v>bmk1177</v>
          </cell>
          <cell r="C547" t="str">
            <v xml:space="preserve">    Bongkar TM 1 x AAAC 70 mm2 + 1 x 70 mm2</v>
          </cell>
          <cell r="E547" t="str">
            <v>kms</v>
          </cell>
        </row>
        <row r="548">
          <cell r="B548" t="str">
            <v>bmk175</v>
          </cell>
          <cell r="C548" t="str">
            <v xml:space="preserve">    Bongkar TM 1 x AAAC 70 mm2 + 1 x 50 mm2</v>
          </cell>
          <cell r="E548" t="str">
            <v>kms</v>
          </cell>
        </row>
        <row r="549">
          <cell r="B549" t="str">
            <v>bmk1735</v>
          </cell>
          <cell r="C549" t="str">
            <v xml:space="preserve">    Bongkar TM 1 x AAAC 70 mm2 + 1 x 35 mm2</v>
          </cell>
          <cell r="E549" t="str">
            <v>kms</v>
          </cell>
        </row>
        <row r="550">
          <cell r="B550" t="str">
            <v>bmk13535</v>
          </cell>
          <cell r="C550" t="str">
            <v xml:space="preserve">    Bongkar TM 1 x AAAC 35 mm2 + 1 x 35 mm2</v>
          </cell>
          <cell r="E550" t="str">
            <v>kms</v>
          </cell>
        </row>
        <row r="551">
          <cell r="B551" t="str">
            <v>bmk17</v>
          </cell>
          <cell r="C551" t="str">
            <v xml:space="preserve">    Bongkar TM 1 x AAAC 70 mm2</v>
          </cell>
          <cell r="E551" t="str">
            <v>kms</v>
          </cell>
        </row>
        <row r="552">
          <cell r="B552" t="str">
            <v>bmk15</v>
          </cell>
          <cell r="C552" t="str">
            <v xml:space="preserve">    Bongkar TM 1 x AAAC 50 mm2</v>
          </cell>
          <cell r="E552" t="str">
            <v>kms</v>
          </cell>
        </row>
        <row r="553">
          <cell r="B553" t="str">
            <v>bmk135</v>
          </cell>
          <cell r="C553" t="str">
            <v xml:space="preserve">    Bongkar TM 1 x AAAC 35 mm2</v>
          </cell>
          <cell r="E553" t="str">
            <v>kms</v>
          </cell>
        </row>
        <row r="554">
          <cell r="B554" t="str">
            <v>bmk124</v>
          </cell>
          <cell r="C554" t="str">
            <v xml:space="preserve">    Bongkar TM 1 x AAAC 240 mm2</v>
          </cell>
          <cell r="E554" t="str">
            <v>kms</v>
          </cell>
        </row>
        <row r="555">
          <cell r="B555" t="str">
            <v>BNt17</v>
          </cell>
          <cell r="C555" t="str">
            <v xml:space="preserve">    Bongkar Netral  1 x AAAC 70 mm2</v>
          </cell>
          <cell r="E555" t="str">
            <v>kms</v>
          </cell>
        </row>
        <row r="556">
          <cell r="B556" t="str">
            <v>BNt15</v>
          </cell>
          <cell r="C556" t="str">
            <v xml:space="preserve">    Bongkar Netral  1 x AAAC 50 mm2</v>
          </cell>
          <cell r="E556" t="str">
            <v>kms</v>
          </cell>
        </row>
        <row r="557">
          <cell r="B557" t="str">
            <v>BNt135</v>
          </cell>
          <cell r="C557" t="str">
            <v xml:space="preserve">    Bongkar Netral  1 x AAAC 35 mm2</v>
          </cell>
          <cell r="E557" t="str">
            <v>kms</v>
          </cell>
        </row>
        <row r="558">
          <cell r="B558" t="str">
            <v>BMK125</v>
          </cell>
          <cell r="C558" t="str">
            <v xml:space="preserve">    Bongkar TM 1 x AAAC 25 mm2</v>
          </cell>
          <cell r="E558" t="str">
            <v>kms</v>
          </cell>
        </row>
        <row r="559">
          <cell r="E559" t="str">
            <v>kms</v>
          </cell>
        </row>
        <row r="560">
          <cell r="B560" t="str">
            <v>bsj5</v>
          </cell>
          <cell r="C560" t="str">
            <v xml:space="preserve">    Bongkar SJ 5</v>
          </cell>
          <cell r="E560" t="str">
            <v>Unit</v>
          </cell>
        </row>
        <row r="561">
          <cell r="B561" t="str">
            <v>bsj8</v>
          </cell>
          <cell r="C561" t="str">
            <v xml:space="preserve">    Bongkar SJ 8</v>
          </cell>
          <cell r="E561" t="str">
            <v>Unit</v>
          </cell>
        </row>
        <row r="562">
          <cell r="B562" t="str">
            <v>bsj6X</v>
          </cell>
          <cell r="C562" t="str">
            <v xml:space="preserve">    Bongkar SJ 6X</v>
          </cell>
          <cell r="E562" t="str">
            <v>Unit</v>
          </cell>
        </row>
        <row r="563">
          <cell r="B563" t="str">
            <v>bcj5</v>
          </cell>
          <cell r="C563" t="str">
            <v xml:space="preserve">    Bongkar CJ 5</v>
          </cell>
          <cell r="E563" t="str">
            <v>Unit</v>
          </cell>
        </row>
        <row r="564">
          <cell r="B564" t="str">
            <v>bcj8</v>
          </cell>
          <cell r="C564" t="str">
            <v xml:space="preserve">    Bongkar CJ 8</v>
          </cell>
          <cell r="E564" t="str">
            <v>Unit</v>
          </cell>
        </row>
        <row r="565">
          <cell r="B565" t="str">
            <v>bcj6X</v>
          </cell>
          <cell r="C565" t="str">
            <v xml:space="preserve">    Bongkar CJ 6X</v>
          </cell>
          <cell r="E565" t="str">
            <v>Unit</v>
          </cell>
        </row>
        <row r="566">
          <cell r="B566" t="str">
            <v>bsj6</v>
          </cell>
          <cell r="C566" t="str">
            <v xml:space="preserve">    Bongkar SJ  6</v>
          </cell>
          <cell r="E566" t="str">
            <v>Unit</v>
          </cell>
        </row>
        <row r="567">
          <cell r="B567" t="str">
            <v>bsj10</v>
          </cell>
          <cell r="C567" t="str">
            <v xml:space="preserve">    Bongkar SJ 10</v>
          </cell>
          <cell r="E567" t="str">
            <v>Unit</v>
          </cell>
        </row>
        <row r="568">
          <cell r="B568" t="str">
            <v>bcj6</v>
          </cell>
          <cell r="C568" t="str">
            <v xml:space="preserve">    Bongkar CJ 6</v>
          </cell>
          <cell r="E568" t="str">
            <v>Unit</v>
          </cell>
        </row>
        <row r="569">
          <cell r="B569" t="str">
            <v>bcj10</v>
          </cell>
          <cell r="C569" t="str">
            <v xml:space="preserve">    Bongkar CJ 10</v>
          </cell>
          <cell r="E569" t="str">
            <v>Unit</v>
          </cell>
        </row>
        <row r="571">
          <cell r="B571" t="str">
            <v>bB13B</v>
          </cell>
          <cell r="C571" t="str">
            <v xml:space="preserve">    Bongkar B 13 B</v>
          </cell>
          <cell r="E571" t="str">
            <v>Unit</v>
          </cell>
        </row>
        <row r="572">
          <cell r="B572" t="str">
            <v>bB13D</v>
          </cell>
          <cell r="C572" t="str">
            <v xml:space="preserve">    Bongkar B 13 D</v>
          </cell>
          <cell r="E572" t="str">
            <v>Unit</v>
          </cell>
        </row>
        <row r="573">
          <cell r="B573" t="str">
            <v>bCJ2</v>
          </cell>
          <cell r="C573" t="str">
            <v xml:space="preserve">    Bongkar CJ 2</v>
          </cell>
          <cell r="E573" t="str">
            <v>Unit</v>
          </cell>
        </row>
        <row r="574">
          <cell r="B574" t="str">
            <v>bJ5T</v>
          </cell>
          <cell r="C574" t="str">
            <v xml:space="preserve">    Bongkar J 5 T</v>
          </cell>
          <cell r="E574" t="str">
            <v>Unit</v>
          </cell>
        </row>
        <row r="575">
          <cell r="B575" t="str">
            <v>bB15B</v>
          </cell>
          <cell r="C575" t="str">
            <v xml:space="preserve">    Bongkar B 15 B</v>
          </cell>
          <cell r="E575" t="str">
            <v>Unit</v>
          </cell>
        </row>
        <row r="576">
          <cell r="B576" t="str">
            <v>bB15D</v>
          </cell>
          <cell r="C576" t="str">
            <v xml:space="preserve">    Bongkar B 15 D</v>
          </cell>
          <cell r="E576" t="str">
            <v>Unit</v>
          </cell>
        </row>
        <row r="577">
          <cell r="B577" t="str">
            <v>bCJ3</v>
          </cell>
          <cell r="C577" t="str">
            <v xml:space="preserve">    Bongkar CJ 3</v>
          </cell>
          <cell r="E577" t="str">
            <v>Unit</v>
          </cell>
        </row>
        <row r="578">
          <cell r="B578" t="str">
            <v>bJ7T</v>
          </cell>
          <cell r="C578" t="str">
            <v xml:space="preserve">    Bongkar J 7 T</v>
          </cell>
          <cell r="E578" t="str">
            <v>Unit</v>
          </cell>
        </row>
        <row r="579">
          <cell r="B579" t="str">
            <v>bB16B</v>
          </cell>
          <cell r="C579" t="str">
            <v xml:space="preserve">    Bongkar B 16 B</v>
          </cell>
          <cell r="E579" t="str">
            <v>Unit</v>
          </cell>
        </row>
        <row r="580">
          <cell r="B580" t="str">
            <v>bB16D</v>
          </cell>
          <cell r="C580" t="str">
            <v xml:space="preserve">    Bongkar B 16 D</v>
          </cell>
          <cell r="E580" t="str">
            <v>Unit</v>
          </cell>
        </row>
        <row r="581">
          <cell r="B581" t="str">
            <v>bCJ4</v>
          </cell>
          <cell r="C581" t="str">
            <v xml:space="preserve">    Bongkar CJ 4</v>
          </cell>
          <cell r="E581" t="str">
            <v>Unit</v>
          </cell>
        </row>
        <row r="582">
          <cell r="B582" t="str">
            <v>bJ6T</v>
          </cell>
          <cell r="C582" t="str">
            <v xml:space="preserve">    Bongkar J 6 T</v>
          </cell>
          <cell r="E582" t="str">
            <v>Unit</v>
          </cell>
        </row>
        <row r="583">
          <cell r="B583" t="str">
            <v>bMJ6T</v>
          </cell>
          <cell r="C583" t="str">
            <v xml:space="preserve">    Bongkar MJ 6 T</v>
          </cell>
          <cell r="E583" t="str">
            <v>Unit</v>
          </cell>
        </row>
        <row r="584">
          <cell r="B584" t="str">
            <v>bCJ4A</v>
          </cell>
          <cell r="C584" t="str">
            <v xml:space="preserve">    Bongkar CJ 4 A</v>
          </cell>
          <cell r="E584" t="str">
            <v>Unit</v>
          </cell>
        </row>
        <row r="585">
          <cell r="B585" t="str">
            <v>bB71B</v>
          </cell>
          <cell r="C585" t="str">
            <v xml:space="preserve">    Bongkar B 71 B</v>
          </cell>
          <cell r="E585" t="str">
            <v>Unit</v>
          </cell>
        </row>
        <row r="587">
          <cell r="B587" t="str">
            <v>brk277</v>
          </cell>
          <cell r="C587" t="str">
            <v xml:space="preserve">    Bongkar TR 2 x AAAC 70 mm2 + 1 x AAAC 70 mm2</v>
          </cell>
          <cell r="E587" t="str">
            <v>kms</v>
          </cell>
        </row>
        <row r="588">
          <cell r="B588" t="str">
            <v>brk2735</v>
          </cell>
          <cell r="C588" t="str">
            <v xml:space="preserve">    Bongkar TR 2 x AAAC 70 mm2 + 1 x AAAC 35 mm2</v>
          </cell>
          <cell r="E588" t="str">
            <v>kms</v>
          </cell>
        </row>
        <row r="589">
          <cell r="B589" t="str">
            <v>brk3735</v>
          </cell>
          <cell r="C589" t="str">
            <v xml:space="preserve">    Bongkar TR 3 x AAAC 70 mm2 + 1 x AAAC 35 mm2</v>
          </cell>
          <cell r="E589" t="str">
            <v>kms</v>
          </cell>
        </row>
        <row r="590">
          <cell r="B590" t="str">
            <v>brk377</v>
          </cell>
          <cell r="C590" t="str">
            <v xml:space="preserve">    Bongkar TR 3 x AAAC 70 mm2 + 1 x AAAC 70 mm2</v>
          </cell>
          <cell r="E590" t="str">
            <v>kms</v>
          </cell>
        </row>
        <row r="591">
          <cell r="B591" t="str">
            <v>brk17</v>
          </cell>
          <cell r="C591" t="str">
            <v xml:space="preserve">    Bongkar TR 1 x AAAC 70 mm2</v>
          </cell>
          <cell r="E591" t="str">
            <v>kms</v>
          </cell>
        </row>
        <row r="592">
          <cell r="B592" t="str">
            <v>brk27</v>
          </cell>
          <cell r="C592" t="str">
            <v xml:space="preserve">    Bongkar TR 2 x AAAC 70 mm2</v>
          </cell>
          <cell r="E592" t="str">
            <v>kms</v>
          </cell>
        </row>
        <row r="593">
          <cell r="B593" t="str">
            <v>brk25555</v>
          </cell>
          <cell r="C593" t="str">
            <v xml:space="preserve">    Bongkar TR 2 x AAAC 50 mm2 + 1 x AAAC 50 mm2</v>
          </cell>
          <cell r="E593" t="str">
            <v>kms</v>
          </cell>
        </row>
        <row r="594">
          <cell r="B594" t="str">
            <v>brk255</v>
          </cell>
          <cell r="C594" t="str">
            <v xml:space="preserve">    Bongkar TR 2 x AAAC 55 mm2</v>
          </cell>
          <cell r="E594" t="str">
            <v>kms</v>
          </cell>
        </row>
        <row r="595">
          <cell r="B595" t="str">
            <v>brk235</v>
          </cell>
          <cell r="C595" t="str">
            <v xml:space="preserve">    Bongkar TR 2 x AAAC 35 mm2</v>
          </cell>
          <cell r="E595" t="str">
            <v>kms</v>
          </cell>
        </row>
        <row r="596">
          <cell r="B596" t="str">
            <v>brk23535</v>
          </cell>
          <cell r="C596" t="str">
            <v xml:space="preserve">    Bongkar TR 2 x AAAC 35 mm2 + 1 x 35 AAAC 35 mm2</v>
          </cell>
          <cell r="E596" t="str">
            <v>kms</v>
          </cell>
        </row>
        <row r="597">
          <cell r="B597" t="str">
            <v>brk3715</v>
          </cell>
          <cell r="C597" t="str">
            <v xml:space="preserve">    Bongkar TR 3 x AAAC 70  + N 150 mm2</v>
          </cell>
          <cell r="E597" t="str">
            <v>kms</v>
          </cell>
        </row>
        <row r="598">
          <cell r="B598" t="str">
            <v>bk135</v>
          </cell>
          <cell r="C598" t="str">
            <v xml:space="preserve">    Bongkar 1 x AAAC 35 mm2</v>
          </cell>
          <cell r="E598" t="str">
            <v>kms</v>
          </cell>
        </row>
        <row r="599">
          <cell r="B599" t="str">
            <v>bk125</v>
          </cell>
          <cell r="C599" t="str">
            <v xml:space="preserve">    Bongkar 1 x AAAC 25 mm2</v>
          </cell>
          <cell r="E599" t="str">
            <v>kms</v>
          </cell>
        </row>
        <row r="601">
          <cell r="B601" t="str">
            <v>srk277</v>
          </cell>
          <cell r="C601" t="str">
            <v xml:space="preserve">    Saging TR 2 x AAAC 70 mm2 + 1 x AAAC 70 mm2</v>
          </cell>
          <cell r="E601" t="str">
            <v>kms</v>
          </cell>
        </row>
        <row r="602">
          <cell r="B602" t="str">
            <v>srk2735</v>
          </cell>
          <cell r="C602" t="str">
            <v xml:space="preserve">    Saging TR 2 x AAAC 70 mm2 + 1 x AAAC 35 mm2</v>
          </cell>
          <cell r="E602" t="str">
            <v>kms</v>
          </cell>
        </row>
        <row r="603">
          <cell r="B603" t="str">
            <v>srk3735</v>
          </cell>
          <cell r="C603" t="str">
            <v xml:space="preserve">    Saging TR 3 x AAAC 70 mm2 + 1 x AAAC 35 mm2</v>
          </cell>
          <cell r="E603" t="str">
            <v>kms</v>
          </cell>
        </row>
        <row r="604">
          <cell r="B604" t="str">
            <v>srk377</v>
          </cell>
          <cell r="C604" t="str">
            <v xml:space="preserve">    Saging TR 3 x AAAC 70 mm2 + 1 x AAAC70 mm2</v>
          </cell>
          <cell r="E604" t="str">
            <v>kms</v>
          </cell>
        </row>
        <row r="605">
          <cell r="B605" t="str">
            <v>Srk17</v>
          </cell>
          <cell r="C605" t="str">
            <v xml:space="preserve">    Saging TR 1 x AAAC 70 mm2</v>
          </cell>
          <cell r="E605" t="str">
            <v>kms</v>
          </cell>
        </row>
        <row r="606">
          <cell r="B606" t="str">
            <v>srk27</v>
          </cell>
          <cell r="C606" t="str">
            <v xml:space="preserve">    Saging TR 2 x AAAC 70 mm2</v>
          </cell>
          <cell r="E606" t="str">
            <v>kms</v>
          </cell>
        </row>
        <row r="607">
          <cell r="B607" t="str">
            <v>srk25555</v>
          </cell>
          <cell r="C607" t="str">
            <v xml:space="preserve">    Saging TR 2 x AAAC 55 mm2 + 1 x AAAC 55 mm2</v>
          </cell>
          <cell r="E607" t="str">
            <v>kms</v>
          </cell>
        </row>
        <row r="608">
          <cell r="B608" t="str">
            <v>srk255</v>
          </cell>
          <cell r="C608" t="str">
            <v xml:space="preserve">    Saging TR 2 x AAAC 55 mm2</v>
          </cell>
          <cell r="E608" t="str">
            <v>kms</v>
          </cell>
        </row>
        <row r="609">
          <cell r="B609" t="str">
            <v>srk235</v>
          </cell>
          <cell r="C609" t="str">
            <v xml:space="preserve">    Saging TR 2 x AAAC 35 mm2</v>
          </cell>
          <cell r="E609" t="str">
            <v>kms</v>
          </cell>
        </row>
        <row r="610">
          <cell r="B610" t="str">
            <v>srk23535</v>
          </cell>
          <cell r="C610" t="str">
            <v xml:space="preserve">    Saging TR 2 x AAAC 35 mm2 + 1 x 35 AAAC 35 mm2</v>
          </cell>
          <cell r="E610" t="str">
            <v>kms</v>
          </cell>
        </row>
        <row r="611">
          <cell r="B611" t="str">
            <v>srk3715</v>
          </cell>
          <cell r="C611" t="str">
            <v xml:space="preserve">    Saging TR 3 x AAAC 70  + N 150 mm2</v>
          </cell>
          <cell r="E611" t="str">
            <v>kms</v>
          </cell>
        </row>
        <row r="613">
          <cell r="B613" t="str">
            <v>bTX642</v>
          </cell>
          <cell r="C613" t="str">
            <v xml:space="preserve">    Bongkar TX # 6, 4, 2</v>
          </cell>
          <cell r="E613" t="str">
            <v>kms</v>
          </cell>
        </row>
        <row r="614">
          <cell r="B614" t="str">
            <v>bTX1040</v>
          </cell>
          <cell r="C614" t="str">
            <v xml:space="preserve">    Bongkar TX # 1 / 0 &amp; # 4 / 0</v>
          </cell>
          <cell r="E614" t="str">
            <v>kms</v>
          </cell>
        </row>
        <row r="615">
          <cell r="B615" t="str">
            <v>bQX642</v>
          </cell>
          <cell r="C615" t="str">
            <v xml:space="preserve">    Bongkar QX # 6, 4, 2</v>
          </cell>
          <cell r="E615" t="str">
            <v>kms</v>
          </cell>
        </row>
        <row r="616">
          <cell r="B616" t="str">
            <v>bqx2040</v>
          </cell>
          <cell r="C616" t="str">
            <v xml:space="preserve">    Bongkar QX # 2 / 0 &amp; # 4 / 0</v>
          </cell>
          <cell r="E616" t="str">
            <v>kms</v>
          </cell>
        </row>
        <row r="617">
          <cell r="B617" t="str">
            <v>brl375</v>
          </cell>
          <cell r="C617" t="str">
            <v xml:space="preserve">    Bongkar LVTC 3 x 70 + N 50 mm2</v>
          </cell>
          <cell r="E617" t="str">
            <v>kms</v>
          </cell>
        </row>
        <row r="618">
          <cell r="B618" t="str">
            <v>brl275</v>
          </cell>
          <cell r="C618" t="str">
            <v xml:space="preserve">    Bongkar LVTC 2 x 70 + N 50 mm2</v>
          </cell>
          <cell r="E618" t="str">
            <v>kms</v>
          </cell>
        </row>
        <row r="619">
          <cell r="B619" t="str">
            <v>brl270</v>
          </cell>
          <cell r="C619" t="str">
            <v xml:space="preserve">    Bongkar LVTC 2 x 70 mm2</v>
          </cell>
          <cell r="E619" t="str">
            <v>kms</v>
          </cell>
        </row>
        <row r="620">
          <cell r="B620" t="str">
            <v>brl3535</v>
          </cell>
          <cell r="C620" t="str">
            <v xml:space="preserve">    Bongkar LVTC 3 x 50 + N 35 mm2</v>
          </cell>
          <cell r="E620" t="str">
            <v>kms</v>
          </cell>
        </row>
        <row r="621">
          <cell r="B621" t="str">
            <v>brl255</v>
          </cell>
          <cell r="C621" t="str">
            <v xml:space="preserve">    Bongkar LVTC 2 x 50 + N 50 mm2</v>
          </cell>
          <cell r="E621" t="str">
            <v>kms</v>
          </cell>
        </row>
        <row r="622">
          <cell r="B622" t="str">
            <v>brl2535</v>
          </cell>
          <cell r="C622" t="str">
            <v xml:space="preserve">    Bongkar LVTC 2 x 50 + N 35 mm2</v>
          </cell>
          <cell r="E622" t="str">
            <v>kms</v>
          </cell>
        </row>
        <row r="623">
          <cell r="B623" t="str">
            <v>brl2355</v>
          </cell>
          <cell r="C623" t="str">
            <v xml:space="preserve">    Bongkar LVTC 2 x 35 + N 50 mm2</v>
          </cell>
          <cell r="E623" t="str">
            <v>kms</v>
          </cell>
        </row>
        <row r="624">
          <cell r="B624" t="str">
            <v>brl23535</v>
          </cell>
          <cell r="C624" t="str">
            <v xml:space="preserve">    Bongkar LVTC 2 x 35 + N 35 mm2</v>
          </cell>
          <cell r="E624" t="str">
            <v>kms</v>
          </cell>
        </row>
        <row r="625">
          <cell r="B625" t="str">
            <v>brl22525</v>
          </cell>
          <cell r="C625" t="str">
            <v xml:space="preserve">    Bongkar LVTC 2 x 25 + N 25 mm2</v>
          </cell>
          <cell r="E625" t="str">
            <v>kms</v>
          </cell>
        </row>
        <row r="626">
          <cell r="B626" t="str">
            <v>brl216</v>
          </cell>
          <cell r="C626" t="str">
            <v xml:space="preserve">    Bongkar LVTC  2 x 16 mm2</v>
          </cell>
          <cell r="E626" t="str">
            <v>kms</v>
          </cell>
        </row>
        <row r="627">
          <cell r="B627" t="str">
            <v>brl225</v>
          </cell>
          <cell r="C627" t="str">
            <v xml:space="preserve">    Bongkar LVTC  2 x 25 mm2</v>
          </cell>
          <cell r="E627" t="str">
            <v>kms</v>
          </cell>
        </row>
        <row r="628">
          <cell r="B628" t="str">
            <v>brl235</v>
          </cell>
          <cell r="C628" t="str">
            <v xml:space="preserve">    Bongkar LVTC  2 x 35 mm2</v>
          </cell>
          <cell r="E628" t="str">
            <v>kms</v>
          </cell>
        </row>
        <row r="629">
          <cell r="B629" t="str">
            <v>brl416</v>
          </cell>
          <cell r="C629" t="str">
            <v xml:space="preserve">    Bongkar LVTC  3 x 16 + 16 mm2</v>
          </cell>
          <cell r="E629" t="str">
            <v>kms</v>
          </cell>
        </row>
        <row r="630">
          <cell r="B630" t="str">
            <v>brl210</v>
          </cell>
          <cell r="C630" t="str">
            <v xml:space="preserve">    Bongkar LVTC  2 x 10 mm2</v>
          </cell>
          <cell r="E630" t="str">
            <v>kms</v>
          </cell>
        </row>
        <row r="631">
          <cell r="B631" t="str">
            <v>brl3355</v>
          </cell>
          <cell r="C631" t="str">
            <v xml:space="preserve">    Bongkar LVTC  3 x 35 + N 50mm2</v>
          </cell>
          <cell r="E631" t="str">
            <v>kms</v>
          </cell>
        </row>
        <row r="632">
          <cell r="B632" t="str">
            <v>brl257</v>
          </cell>
          <cell r="C632" t="str">
            <v xml:space="preserve">    Bongkar LVTC 2 x 50 + N 70 mm2</v>
          </cell>
          <cell r="E632" t="str">
            <v>kms</v>
          </cell>
        </row>
        <row r="633">
          <cell r="B633" t="str">
            <v>brl33525</v>
          </cell>
          <cell r="C633" t="str">
            <v xml:space="preserve">    Bongkar LVTC 3 x 35 + N 25 mm2</v>
          </cell>
          <cell r="E633" t="str">
            <v>kms</v>
          </cell>
        </row>
        <row r="634">
          <cell r="B634" t="str">
            <v>brl33535</v>
          </cell>
          <cell r="C634" t="str">
            <v xml:space="preserve">    Bongkar LVTC 3 x 35 + N 35 mm2</v>
          </cell>
          <cell r="E634" t="str">
            <v>kms</v>
          </cell>
        </row>
        <row r="635">
          <cell r="B635" t="str">
            <v>brl32525</v>
          </cell>
          <cell r="C635" t="str">
            <v xml:space="preserve">    Bongkar LVTC 3 x 25 + N 25 mm2</v>
          </cell>
          <cell r="E635" t="str">
            <v>kms</v>
          </cell>
        </row>
        <row r="637">
          <cell r="B637" t="str">
            <v>sTX642</v>
          </cell>
          <cell r="C637" t="str">
            <v xml:space="preserve">    Saging TX # 6, 4, 2</v>
          </cell>
          <cell r="E637" t="str">
            <v>kms</v>
          </cell>
        </row>
        <row r="638">
          <cell r="B638" t="str">
            <v>sTX1040</v>
          </cell>
          <cell r="C638" t="str">
            <v xml:space="preserve">    Saging TX # 1 / 0 &amp; # 4 / 0</v>
          </cell>
          <cell r="E638" t="str">
            <v>kms</v>
          </cell>
        </row>
        <row r="639">
          <cell r="B639" t="str">
            <v>sQX642</v>
          </cell>
          <cell r="C639" t="str">
            <v xml:space="preserve">    Saging QX # 6, 4, 2</v>
          </cell>
          <cell r="E639" t="str">
            <v>kms</v>
          </cell>
        </row>
        <row r="640">
          <cell r="B640" t="str">
            <v>sqx2040</v>
          </cell>
          <cell r="C640" t="str">
            <v xml:space="preserve">    Saging QX # 2 / 0 &amp; # 4 / 0</v>
          </cell>
          <cell r="E640" t="str">
            <v>kms</v>
          </cell>
        </row>
        <row r="641">
          <cell r="B641" t="str">
            <v>srl375</v>
          </cell>
          <cell r="C641" t="str">
            <v xml:space="preserve">    Saging LVTC 3 x 70 + N 50 mm2</v>
          </cell>
          <cell r="E641" t="str">
            <v>kms</v>
          </cell>
        </row>
        <row r="642">
          <cell r="B642" t="str">
            <v>srl275</v>
          </cell>
          <cell r="C642" t="str">
            <v xml:space="preserve">    Saging LVTC 2 x 70 + N 50 mm2</v>
          </cell>
          <cell r="E642" t="str">
            <v>kms</v>
          </cell>
        </row>
        <row r="643">
          <cell r="B643" t="str">
            <v>srl270</v>
          </cell>
          <cell r="C643" t="str">
            <v xml:space="preserve">    saging LVTC 2 x 70 mm2</v>
          </cell>
          <cell r="E643" t="str">
            <v>kms</v>
          </cell>
        </row>
        <row r="644">
          <cell r="B644" t="str">
            <v>srl3535</v>
          </cell>
          <cell r="C644" t="str">
            <v xml:space="preserve">    Saging LVTC 3 x 50 + N 35 mm2</v>
          </cell>
          <cell r="E644" t="str">
            <v>kms</v>
          </cell>
        </row>
        <row r="645">
          <cell r="B645" t="str">
            <v>srl255</v>
          </cell>
          <cell r="C645" t="str">
            <v xml:space="preserve">    Saging LVTC 2 x 50 + N 50 mm2</v>
          </cell>
          <cell r="E645" t="str">
            <v>kms</v>
          </cell>
        </row>
        <row r="646">
          <cell r="B646" t="str">
            <v>srl2535</v>
          </cell>
          <cell r="C646" t="str">
            <v xml:space="preserve">    Saging LVTC 2 x 50 + N 35 mm2</v>
          </cell>
          <cell r="E646" t="str">
            <v>kms</v>
          </cell>
        </row>
        <row r="647">
          <cell r="B647" t="str">
            <v>srl2355</v>
          </cell>
          <cell r="C647" t="str">
            <v xml:space="preserve">    Saging LVTC 2 x 35 + N 50 mm2</v>
          </cell>
          <cell r="E647" t="str">
            <v>kms</v>
          </cell>
        </row>
        <row r="648">
          <cell r="B648" t="str">
            <v>srl23535</v>
          </cell>
          <cell r="C648" t="str">
            <v xml:space="preserve">    Saging LVTC 2 x 35 + N 35 mm2</v>
          </cell>
          <cell r="E648" t="str">
            <v>kms</v>
          </cell>
        </row>
        <row r="649">
          <cell r="B649" t="str">
            <v>srl22525</v>
          </cell>
          <cell r="C649" t="str">
            <v xml:space="preserve">    Saging LVTC 2 x 25 + N 25 mm2</v>
          </cell>
          <cell r="E649" t="str">
            <v>kms</v>
          </cell>
        </row>
        <row r="650">
          <cell r="B650" t="str">
            <v>srl216</v>
          </cell>
          <cell r="C650" t="str">
            <v xml:space="preserve">    Saging LVTC  2 x 16 mm2</v>
          </cell>
          <cell r="E650" t="str">
            <v>kms</v>
          </cell>
        </row>
        <row r="651">
          <cell r="B651" t="str">
            <v>srl225</v>
          </cell>
          <cell r="C651" t="str">
            <v xml:space="preserve">    saging LVTC  2 x 25 mm2</v>
          </cell>
          <cell r="E651" t="str">
            <v>kms</v>
          </cell>
        </row>
        <row r="652">
          <cell r="B652" t="str">
            <v>srl416</v>
          </cell>
          <cell r="C652" t="str">
            <v xml:space="preserve">    Saging LVTC  3 x 16 + 16 mm2</v>
          </cell>
          <cell r="E652" t="str">
            <v>kms</v>
          </cell>
        </row>
        <row r="653">
          <cell r="B653" t="str">
            <v>srl210</v>
          </cell>
          <cell r="C653" t="str">
            <v xml:space="preserve">    Saging LVTC  2 x 10 mm2</v>
          </cell>
          <cell r="E653" t="str">
            <v>kms</v>
          </cell>
        </row>
        <row r="654">
          <cell r="B654" t="str">
            <v>srl3355</v>
          </cell>
          <cell r="C654" t="str">
            <v xml:space="preserve">    Saging LVTC  3 x 35 + N 50 mm3</v>
          </cell>
          <cell r="E654" t="str">
            <v>kms</v>
          </cell>
        </row>
        <row r="655">
          <cell r="B655" t="str">
            <v>srl257</v>
          </cell>
          <cell r="C655" t="str">
            <v xml:space="preserve">    Saging LVTC 2 x 50 + N 70 mm2</v>
          </cell>
          <cell r="E655" t="str">
            <v>kms</v>
          </cell>
        </row>
        <row r="656">
          <cell r="B656" t="str">
            <v>srl33525</v>
          </cell>
          <cell r="C656" t="str">
            <v xml:space="preserve">    Saging LVTC 3 x 35 + N 25 mm2</v>
          </cell>
          <cell r="E656" t="str">
            <v>kms</v>
          </cell>
        </row>
        <row r="657">
          <cell r="B657" t="str">
            <v>srl33535</v>
          </cell>
          <cell r="C657" t="str">
            <v xml:space="preserve">    Saging LVTC 3 x 35 + N 35 mm2</v>
          </cell>
          <cell r="E657" t="str">
            <v>kms</v>
          </cell>
        </row>
        <row r="658">
          <cell r="B658" t="str">
            <v>srl32525</v>
          </cell>
          <cell r="C658" t="str">
            <v xml:space="preserve">    Saging LVTC 3 x 25 + N 25 mm2</v>
          </cell>
          <cell r="E658" t="str">
            <v>kms</v>
          </cell>
        </row>
        <row r="660">
          <cell r="B660" t="str">
            <v>bsr1</v>
          </cell>
          <cell r="C660" t="str">
            <v xml:space="preserve">    Bongkar SR 1 PHASA</v>
          </cell>
          <cell r="E660" t="str">
            <v>Unit</v>
          </cell>
        </row>
        <row r="661">
          <cell r="B661" t="str">
            <v>bsr3</v>
          </cell>
          <cell r="C661" t="str">
            <v xml:space="preserve">    Bongkar SR 3 PHASA</v>
          </cell>
          <cell r="E661" t="str">
            <v>Unit</v>
          </cell>
        </row>
        <row r="663">
          <cell r="B663" t="str">
            <v>bpsr1</v>
          </cell>
          <cell r="C663" t="str">
            <v xml:space="preserve">    Bongkar dan Pasang SR 1 PHASA</v>
          </cell>
          <cell r="E663" t="str">
            <v>Unit</v>
          </cell>
        </row>
        <row r="664">
          <cell r="B664" t="str">
            <v>bpsr3</v>
          </cell>
          <cell r="C664" t="str">
            <v xml:space="preserve">    Bongkar dan Pasang SR 3 PHASA</v>
          </cell>
          <cell r="E664" t="str">
            <v>Unit</v>
          </cell>
        </row>
        <row r="666">
          <cell r="B666" t="str">
            <v>bT10</v>
          </cell>
          <cell r="C666" t="str">
            <v xml:space="preserve">    Bongkar Trafo 1 Phasa 10 KVA + Bracket</v>
          </cell>
          <cell r="E666" t="str">
            <v>Unit</v>
          </cell>
        </row>
        <row r="667">
          <cell r="B667" t="str">
            <v>bT15</v>
          </cell>
          <cell r="C667" t="str">
            <v xml:space="preserve">    Bongkar Trafo 1 Phasa 15 KVA + Bracket</v>
          </cell>
          <cell r="E667" t="str">
            <v>Unit</v>
          </cell>
        </row>
        <row r="668">
          <cell r="B668" t="str">
            <v>bT25</v>
          </cell>
          <cell r="C668" t="str">
            <v xml:space="preserve">    Bongkar Trafo 1 Phasa 25 KVA + Bracket</v>
          </cell>
          <cell r="E668" t="str">
            <v>Unit</v>
          </cell>
        </row>
        <row r="669">
          <cell r="B669" t="str">
            <v>bT50</v>
          </cell>
          <cell r="C669" t="str">
            <v xml:space="preserve">    Bongkar Trafo 1 Phasa 50 KVA + Bracket</v>
          </cell>
          <cell r="E669" t="str">
            <v>Unit</v>
          </cell>
        </row>
        <row r="670">
          <cell r="B670" t="str">
            <v>bT350j</v>
          </cell>
          <cell r="C670" t="str">
            <v xml:space="preserve">    Bongkar Trafo 3 Phasa 50 KVA 1 tiang (SG/CG 312 A)</v>
          </cell>
          <cell r="E670" t="str">
            <v>Unit</v>
          </cell>
        </row>
        <row r="671">
          <cell r="B671" t="str">
            <v>bT350</v>
          </cell>
          <cell r="C671" t="str">
            <v xml:space="preserve">    Bongkar Trafo 3 Phasa 50 KVA</v>
          </cell>
          <cell r="E671" t="str">
            <v>Unit</v>
          </cell>
        </row>
        <row r="672">
          <cell r="B672" t="str">
            <v>bt325j</v>
          </cell>
          <cell r="C672" t="str">
            <v xml:space="preserve">    Bongkar Trafo 3 Phasa 25 KVA 1 tiang (SG/CG 312 A)</v>
          </cell>
          <cell r="E672" t="str">
            <v>Unit</v>
          </cell>
        </row>
        <row r="673">
          <cell r="B673" t="str">
            <v>bt325</v>
          </cell>
          <cell r="C673" t="str">
            <v xml:space="preserve">    Bongkar Trafo 3 Phasa 25 KVA 1 tiang (SG/CG 312 A)</v>
          </cell>
          <cell r="E673" t="str">
            <v>Unit</v>
          </cell>
        </row>
        <row r="674">
          <cell r="B674" t="str">
            <v>bT3502</v>
          </cell>
          <cell r="C674" t="str">
            <v xml:space="preserve">    Bongkar Trafo 3 Phasa 50 KVA 2 tiang (SG/CG 313)</v>
          </cell>
          <cell r="E674" t="str">
            <v>Unit</v>
          </cell>
        </row>
        <row r="675">
          <cell r="B675" t="str">
            <v>bT3100</v>
          </cell>
          <cell r="C675" t="str">
            <v xml:space="preserve">    Bongkar Trafo 3 Phasa 100 KVA</v>
          </cell>
          <cell r="E675" t="str">
            <v>Unit</v>
          </cell>
        </row>
        <row r="676">
          <cell r="B676" t="str">
            <v>bt3100j</v>
          </cell>
          <cell r="C676" t="str">
            <v xml:space="preserve">    Bongkar Trafo 3 Phasa 100 KVA 1 tiang (SG/CG 312 A)</v>
          </cell>
          <cell r="E676" t="str">
            <v>Unit</v>
          </cell>
        </row>
        <row r="677">
          <cell r="B677" t="str">
            <v>bT31002</v>
          </cell>
          <cell r="C677" t="str">
            <v xml:space="preserve">    Bongkar Trafo 3 Phasa 100 KVA 2 tiang (SG/CG 313)</v>
          </cell>
          <cell r="E677" t="str">
            <v>Unit</v>
          </cell>
        </row>
        <row r="678">
          <cell r="B678" t="str">
            <v>bT3160</v>
          </cell>
          <cell r="C678" t="str">
            <v xml:space="preserve">    Bongkar Trafo 3 Phasa 160 KVA</v>
          </cell>
          <cell r="E678" t="str">
            <v>Unit</v>
          </cell>
        </row>
        <row r="679">
          <cell r="B679" t="str">
            <v>bt3160j</v>
          </cell>
          <cell r="C679" t="str">
            <v xml:space="preserve">    Bongkar Trafo 3 Phasa 160 KVA 2 tiang (SG/CG 313)</v>
          </cell>
          <cell r="E679" t="str">
            <v>Unit</v>
          </cell>
        </row>
        <row r="680">
          <cell r="B680" t="str">
            <v>bT3200</v>
          </cell>
          <cell r="C680" t="str">
            <v xml:space="preserve">    Bongkar Trafo 3 Phasa 200 KVA</v>
          </cell>
          <cell r="E680" t="str">
            <v>Unit</v>
          </cell>
        </row>
        <row r="681">
          <cell r="B681" t="str">
            <v>bt3200j</v>
          </cell>
          <cell r="C681" t="str">
            <v xml:space="preserve">    Bongkar Trafo 3 Phasa 200 KVA 2 tiang (SG/CG 313)</v>
          </cell>
          <cell r="E681" t="str">
            <v>Unit</v>
          </cell>
        </row>
        <row r="682">
          <cell r="B682" t="str">
            <v>bt3250</v>
          </cell>
          <cell r="C682" t="str">
            <v xml:space="preserve">    Bongkar Trafo 3 Phasa 250 KVA</v>
          </cell>
          <cell r="E682" t="str">
            <v>Unit</v>
          </cell>
        </row>
        <row r="683">
          <cell r="B683" t="str">
            <v>bt3250j</v>
          </cell>
          <cell r="C683" t="str">
            <v xml:space="preserve">    Bongkar Trafo 3 Phasa 250 KVA 2 tiang (SG/CG 313)</v>
          </cell>
          <cell r="E683" t="str">
            <v>Unit</v>
          </cell>
        </row>
        <row r="684">
          <cell r="B684" t="str">
            <v>bt3315</v>
          </cell>
          <cell r="C684" t="str">
            <v xml:space="preserve">    Bongkar Trafo 3 Phasa 315 KVA</v>
          </cell>
          <cell r="E684" t="str">
            <v>Unit</v>
          </cell>
        </row>
        <row r="685">
          <cell r="B685" t="str">
            <v>bgtrf</v>
          </cell>
          <cell r="C685" t="str">
            <v xml:space="preserve">    Bongkar Grounding Trafo (SM / CM 2 - 11)</v>
          </cell>
          <cell r="E685" t="str">
            <v>Unit</v>
          </cell>
        </row>
        <row r="688">
          <cell r="C688" t="str">
            <v>1.Pemasangan JTR</v>
          </cell>
        </row>
        <row r="689">
          <cell r="B689" t="str">
            <v>NFA375</v>
          </cell>
          <cell r="C689" t="str">
            <v>NFA2X-T 3 X 70mm2+ N50mm2</v>
          </cell>
          <cell r="D689">
            <v>0</v>
          </cell>
          <cell r="E689" t="str">
            <v>Mtr</v>
          </cell>
          <cell r="F689">
            <v>34150</v>
          </cell>
        </row>
        <row r="690">
          <cell r="B690" t="str">
            <v>NFA275</v>
          </cell>
          <cell r="C690" t="str">
            <v>NFA2X-T 2 x 70mm2+ N50mm2</v>
          </cell>
          <cell r="D690">
            <v>0</v>
          </cell>
          <cell r="E690" t="str">
            <v>Mtr</v>
          </cell>
          <cell r="F690">
            <v>26500</v>
          </cell>
        </row>
        <row r="691">
          <cell r="C691" t="str">
            <v xml:space="preserve">JUMLAH </v>
          </cell>
        </row>
        <row r="692">
          <cell r="C692" t="str">
            <v xml:space="preserve">Upah Pemasangan </v>
          </cell>
        </row>
        <row r="693">
          <cell r="B693" t="str">
            <v>PNFA375</v>
          </cell>
          <cell r="C693" t="str">
            <v>NFA2X-T 3 X 70mm2+ N50mm2</v>
          </cell>
          <cell r="D693">
            <v>0</v>
          </cell>
          <cell r="E693" t="str">
            <v>Mtr</v>
          </cell>
          <cell r="G693">
            <v>3094</v>
          </cell>
        </row>
        <row r="694">
          <cell r="B694" t="str">
            <v>PNFA275</v>
          </cell>
          <cell r="C694" t="str">
            <v>NFA2X-T 2 x 70mm2+ N50mm2</v>
          </cell>
          <cell r="D694">
            <v>0</v>
          </cell>
          <cell r="E694" t="str">
            <v>Mtr</v>
          </cell>
          <cell r="G694">
            <v>2915</v>
          </cell>
        </row>
        <row r="695">
          <cell r="C695" t="str">
            <v xml:space="preserve">JUMLAH </v>
          </cell>
        </row>
        <row r="697">
          <cell r="C697" t="str">
            <v>2.Pemasangan TRAFO</v>
          </cell>
        </row>
        <row r="698">
          <cell r="C698" t="str">
            <v xml:space="preserve"> CG105 - 50</v>
          </cell>
          <cell r="D698">
            <v>0</v>
          </cell>
          <cell r="E698" t="str">
            <v>unit</v>
          </cell>
        </row>
        <row r="699">
          <cell r="C699" t="str">
            <v xml:space="preserve"> Trafo 1Phasa csp 50 KVA</v>
          </cell>
          <cell r="D699">
            <v>0</v>
          </cell>
          <cell r="E699" t="str">
            <v>bh</v>
          </cell>
          <cell r="F699">
            <v>17397460</v>
          </cell>
        </row>
        <row r="700">
          <cell r="C700" t="str">
            <v xml:space="preserve"> Line Live Clamp</v>
          </cell>
          <cell r="D700">
            <v>0</v>
          </cell>
          <cell r="E700" t="str">
            <v>bh</v>
          </cell>
          <cell r="F700">
            <v>114000</v>
          </cell>
        </row>
        <row r="701">
          <cell r="C701" t="str">
            <v xml:space="preserve"> Bracket ( Hot Div Galvanized )</v>
          </cell>
          <cell r="D701">
            <v>0</v>
          </cell>
          <cell r="E701" t="str">
            <v>bh</v>
          </cell>
          <cell r="F701">
            <v>195000</v>
          </cell>
        </row>
        <row r="702">
          <cell r="C702" t="str">
            <v xml:space="preserve"> Compression Connector 70 - 70 cqmm</v>
          </cell>
          <cell r="D702">
            <v>0</v>
          </cell>
          <cell r="E702" t="str">
            <v>bh</v>
          </cell>
          <cell r="F702">
            <v>18500</v>
          </cell>
        </row>
        <row r="703">
          <cell r="C703" t="str">
            <v xml:space="preserve"> Compression Terminal lug</v>
          </cell>
          <cell r="D703">
            <v>0</v>
          </cell>
          <cell r="E703" t="str">
            <v>bh</v>
          </cell>
          <cell r="F703">
            <v>7397.6759999999995</v>
          </cell>
        </row>
        <row r="704">
          <cell r="C704" t="str">
            <v xml:space="preserve"> Sepatu kabel 70 mm2 AL/CU</v>
          </cell>
          <cell r="D704">
            <v>0</v>
          </cell>
          <cell r="E704" t="str">
            <v>bh</v>
          </cell>
          <cell r="F704">
            <v>46090</v>
          </cell>
        </row>
        <row r="705">
          <cell r="C705" t="str">
            <v xml:space="preserve"> Armour Rod for AAAC 70 mm2</v>
          </cell>
          <cell r="D705">
            <v>0</v>
          </cell>
          <cell r="E705" t="str">
            <v>bh</v>
          </cell>
          <cell r="F705">
            <v>30000</v>
          </cell>
        </row>
        <row r="706">
          <cell r="C706" t="str">
            <v xml:space="preserve"> Jumper Wire : </v>
          </cell>
        </row>
        <row r="707">
          <cell r="C707" t="str">
            <v xml:space="preserve">             1 . AAAC 70 mm2</v>
          </cell>
          <cell r="D707">
            <v>0</v>
          </cell>
          <cell r="E707" t="str">
            <v>mt</v>
          </cell>
          <cell r="F707">
            <v>7850</v>
          </cell>
        </row>
        <row r="708">
          <cell r="C708" t="str">
            <v xml:space="preserve">             2 . LVTC 2 X 70 + N.50 mm2</v>
          </cell>
          <cell r="D708">
            <v>0</v>
          </cell>
          <cell r="E708" t="str">
            <v>mt</v>
          </cell>
          <cell r="F708">
            <v>28659</v>
          </cell>
        </row>
        <row r="709">
          <cell r="C709" t="str">
            <v xml:space="preserve"> Ground Wire Cu 16 mm2</v>
          </cell>
          <cell r="D709">
            <v>0</v>
          </cell>
          <cell r="E709" t="str">
            <v>mt</v>
          </cell>
          <cell r="F709">
            <v>15000</v>
          </cell>
        </row>
        <row r="710">
          <cell r="C710" t="str">
            <v xml:space="preserve"> Upah Pemasangan</v>
          </cell>
          <cell r="D710">
            <v>0</v>
          </cell>
          <cell r="E710" t="str">
            <v>unit</v>
          </cell>
          <cell r="G710">
            <v>183053.52</v>
          </cell>
        </row>
        <row r="712">
          <cell r="C712" t="str">
            <v>CM 2-11</v>
          </cell>
          <cell r="D712">
            <v>0</v>
          </cell>
          <cell r="E712" t="str">
            <v>Unit</v>
          </cell>
          <cell r="F712">
            <v>115260</v>
          </cell>
          <cell r="G712">
            <v>29750</v>
          </cell>
        </row>
        <row r="713">
          <cell r="C713" t="str">
            <v xml:space="preserve">JUMLAH </v>
          </cell>
        </row>
        <row r="715">
          <cell r="C715" t="str">
            <v>Pemasangan JTM</v>
          </cell>
        </row>
        <row r="716">
          <cell r="C716" t="str">
            <v xml:space="preserve"> Pengadaan  A3C #70 mm2.  </v>
          </cell>
          <cell r="D716">
            <v>0.16420000000000001</v>
          </cell>
          <cell r="E716" t="str">
            <v>kms</v>
          </cell>
          <cell r="F716">
            <v>7850000</v>
          </cell>
        </row>
        <row r="717">
          <cell r="C717" t="str">
            <v>1 x AAAC 70 mm2 + 1 x 70 mm2</v>
          </cell>
          <cell r="D717">
            <v>0</v>
          </cell>
          <cell r="E717" t="str">
            <v>Mtr</v>
          </cell>
          <cell r="F717">
            <v>15700</v>
          </cell>
        </row>
        <row r="718">
          <cell r="C718" t="str">
            <v>1 x AAAC 70 mm2</v>
          </cell>
          <cell r="D718">
            <v>0</v>
          </cell>
          <cell r="E718" t="str">
            <v>Mtr</v>
          </cell>
          <cell r="F718">
            <v>7850</v>
          </cell>
        </row>
        <row r="720">
          <cell r="C720" t="str">
            <v xml:space="preserve">JUMLAH </v>
          </cell>
        </row>
        <row r="721">
          <cell r="C721" t="str">
            <v>Upah Pemasangan JTM</v>
          </cell>
        </row>
        <row r="722">
          <cell r="C722" t="str">
            <v xml:space="preserve"> Upah pemasangan 3 x AAAC 70 mm2+N70mm2</v>
          </cell>
          <cell r="D722">
            <v>3.5000000000000003E-2</v>
          </cell>
          <cell r="E722" t="str">
            <v>kms</v>
          </cell>
          <cell r="G722">
            <v>3215000</v>
          </cell>
        </row>
        <row r="724">
          <cell r="C724" t="str">
            <v xml:space="preserve">JUMLAH </v>
          </cell>
        </row>
        <row r="726">
          <cell r="C726" t="str">
            <v>Pemasangan Konstruksi JTM</v>
          </cell>
        </row>
        <row r="727">
          <cell r="C727" t="str">
            <v xml:space="preserve">P 12C' </v>
          </cell>
          <cell r="D727">
            <v>0</v>
          </cell>
          <cell r="E727" t="str">
            <v>Unit</v>
          </cell>
          <cell r="F727">
            <v>233596</v>
          </cell>
          <cell r="G727">
            <v>24409</v>
          </cell>
        </row>
        <row r="728">
          <cell r="C728" t="str">
            <v xml:space="preserve"> CC.1 - A</v>
          </cell>
          <cell r="D728">
            <v>2</v>
          </cell>
          <cell r="E728" t="str">
            <v>unit</v>
          </cell>
          <cell r="F728">
            <v>833289</v>
          </cell>
          <cell r="G728">
            <v>36245.394</v>
          </cell>
        </row>
        <row r="729">
          <cell r="C729" t="str">
            <v xml:space="preserve"> CC 7-A </v>
          </cell>
          <cell r="D729">
            <v>1</v>
          </cell>
          <cell r="E729" t="str">
            <v>unit</v>
          </cell>
          <cell r="F729">
            <v>1375473</v>
          </cell>
          <cell r="G729">
            <v>54185.435999999994</v>
          </cell>
        </row>
        <row r="730">
          <cell r="C730" t="str">
            <v>CA 2'</v>
          </cell>
          <cell r="D730">
            <v>0</v>
          </cell>
          <cell r="E730" t="str">
            <v>Unit</v>
          </cell>
          <cell r="F730">
            <v>430616</v>
          </cell>
          <cell r="G730">
            <v>20285</v>
          </cell>
        </row>
        <row r="731">
          <cell r="C731" t="str">
            <v>CA 3</v>
          </cell>
          <cell r="D731">
            <v>0</v>
          </cell>
          <cell r="E731" t="str">
            <v>Unit</v>
          </cell>
          <cell r="F731">
            <v>323951</v>
          </cell>
          <cell r="G731">
            <v>31941</v>
          </cell>
        </row>
        <row r="732">
          <cell r="C732" t="str">
            <v xml:space="preserve"> CC 8</v>
          </cell>
          <cell r="D732">
            <v>0</v>
          </cell>
          <cell r="E732" t="str">
            <v>unit</v>
          </cell>
          <cell r="F732">
            <v>2376282</v>
          </cell>
          <cell r="G732">
            <v>87867.018000000011</v>
          </cell>
        </row>
        <row r="733">
          <cell r="C733" t="str">
            <v xml:space="preserve"> SC 7 - A</v>
          </cell>
          <cell r="D733">
            <v>1</v>
          </cell>
          <cell r="E733" t="str">
            <v>unit</v>
          </cell>
          <cell r="F733">
            <v>1420473</v>
          </cell>
          <cell r="G733">
            <v>54185.435999999994</v>
          </cell>
        </row>
        <row r="734">
          <cell r="C734" t="str">
            <v xml:space="preserve"> CM5 - 6</v>
          </cell>
          <cell r="D734">
            <v>3</v>
          </cell>
          <cell r="E734" t="str">
            <v>unit</v>
          </cell>
          <cell r="F734">
            <v>580350</v>
          </cell>
          <cell r="G734">
            <v>31941.377999999997</v>
          </cell>
        </row>
        <row r="735">
          <cell r="C735" t="str">
            <v xml:space="preserve"> CM5 - 9</v>
          </cell>
          <cell r="D735">
            <v>3</v>
          </cell>
          <cell r="E735" t="str">
            <v>unit</v>
          </cell>
          <cell r="F735">
            <v>680212</v>
          </cell>
          <cell r="G735">
            <v>31941</v>
          </cell>
        </row>
        <row r="736">
          <cell r="C736" t="str">
            <v xml:space="preserve"> CM5 - 5</v>
          </cell>
          <cell r="D736">
            <v>2</v>
          </cell>
          <cell r="E736" t="str">
            <v>unit</v>
          </cell>
          <cell r="F736">
            <v>173992</v>
          </cell>
          <cell r="G736">
            <v>13636.026</v>
          </cell>
        </row>
        <row r="737">
          <cell r="C737" t="str">
            <v>CM5-3</v>
          </cell>
          <cell r="D737">
            <v>6</v>
          </cell>
          <cell r="E737" t="str">
            <v>Unit</v>
          </cell>
          <cell r="F737">
            <v>23500</v>
          </cell>
          <cell r="G737">
            <v>10249</v>
          </cell>
        </row>
        <row r="738">
          <cell r="C738" t="str">
            <v xml:space="preserve"> CM 5 - 12</v>
          </cell>
          <cell r="D738">
            <v>2</v>
          </cell>
          <cell r="E738" t="str">
            <v>unit</v>
          </cell>
          <cell r="F738">
            <v>186760</v>
          </cell>
          <cell r="G738">
            <v>31941</v>
          </cell>
        </row>
        <row r="739">
          <cell r="C739" t="str">
            <v xml:space="preserve"> CM 5 - 13</v>
          </cell>
          <cell r="D739">
            <v>2</v>
          </cell>
          <cell r="E739" t="str">
            <v>unit</v>
          </cell>
          <cell r="F739">
            <v>65616</v>
          </cell>
          <cell r="G739">
            <v>22390</v>
          </cell>
        </row>
        <row r="740">
          <cell r="C740" t="str">
            <v xml:space="preserve"> CM5 - 16</v>
          </cell>
          <cell r="D740">
            <v>5</v>
          </cell>
          <cell r="E740" t="str">
            <v>unit</v>
          </cell>
          <cell r="F740">
            <v>340142</v>
          </cell>
          <cell r="G740">
            <v>31941.377999999997</v>
          </cell>
        </row>
        <row r="741">
          <cell r="C741" t="str">
            <v xml:space="preserve"> CM2 - 12</v>
          </cell>
          <cell r="D741">
            <v>3</v>
          </cell>
          <cell r="E741" t="str">
            <v>unit</v>
          </cell>
          <cell r="F741">
            <v>33380</v>
          </cell>
          <cell r="G741">
            <v>6556</v>
          </cell>
        </row>
        <row r="742">
          <cell r="C742" t="str">
            <v xml:space="preserve"> CM2 - 12A</v>
          </cell>
          <cell r="D742">
            <v>0</v>
          </cell>
          <cell r="E742" t="str">
            <v>unit</v>
          </cell>
          <cell r="F742">
            <v>36380</v>
          </cell>
          <cell r="G742">
            <v>8841</v>
          </cell>
        </row>
        <row r="743">
          <cell r="C743" t="str">
            <v xml:space="preserve"> F1 - 2</v>
          </cell>
          <cell r="D743">
            <v>0</v>
          </cell>
          <cell r="E743" t="str">
            <v>unit</v>
          </cell>
          <cell r="F743">
            <v>107650</v>
          </cell>
          <cell r="G743">
            <v>19222</v>
          </cell>
        </row>
        <row r="744">
          <cell r="C744" t="str">
            <v xml:space="preserve"> SE1 - 2 ( 11m )</v>
          </cell>
          <cell r="D744">
            <v>0</v>
          </cell>
          <cell r="E744" t="str">
            <v>unit</v>
          </cell>
          <cell r="F744">
            <v>132313</v>
          </cell>
          <cell r="G744">
            <v>17023.446</v>
          </cell>
        </row>
        <row r="745">
          <cell r="C745" t="str">
            <v xml:space="preserve"> CM2 - 11</v>
          </cell>
          <cell r="D745">
            <v>1</v>
          </cell>
          <cell r="E745" t="str">
            <v>unit</v>
          </cell>
          <cell r="F745">
            <v>115260</v>
          </cell>
          <cell r="G745">
            <v>29750</v>
          </cell>
        </row>
        <row r="746">
          <cell r="C746" t="str">
            <v xml:space="preserve"> Sepatu kabel 70 mm2 AL/AL</v>
          </cell>
          <cell r="D746">
            <v>0</v>
          </cell>
          <cell r="E746" t="str">
            <v>bh</v>
          </cell>
          <cell r="F746">
            <v>6700</v>
          </cell>
        </row>
        <row r="747">
          <cell r="C747" t="str">
            <v>Hot Line Clamp</v>
          </cell>
          <cell r="D747">
            <v>3</v>
          </cell>
          <cell r="E747" t="str">
            <v>Bh</v>
          </cell>
          <cell r="F747">
            <v>40000</v>
          </cell>
        </row>
        <row r="748">
          <cell r="C748" t="str">
            <v xml:space="preserve">JUMLAH </v>
          </cell>
        </row>
        <row r="749">
          <cell r="C749" t="str">
            <v>Pemasangan Konstruksi JTR</v>
          </cell>
        </row>
        <row r="750">
          <cell r="C750" t="str">
            <v xml:space="preserve">JUMLAH </v>
          </cell>
        </row>
        <row r="751">
          <cell r="C751" t="str">
            <v xml:space="preserve"> Pengadaan NFA 2X-T 2x35+N 50 mm2.  </v>
          </cell>
          <cell r="D751">
            <v>0</v>
          </cell>
          <cell r="E751" t="str">
            <v>km</v>
          </cell>
          <cell r="F751">
            <v>15365000</v>
          </cell>
        </row>
        <row r="752">
          <cell r="C752" t="str">
            <v xml:space="preserve"> Upah pemasangan  NFA 2X-T 2x35+N 50 mm2</v>
          </cell>
          <cell r="D752">
            <v>0</v>
          </cell>
          <cell r="E752" t="str">
            <v>kms</v>
          </cell>
          <cell r="G752">
            <v>1206000</v>
          </cell>
        </row>
        <row r="753">
          <cell r="C753" t="str">
            <v xml:space="preserve">JUMLAH </v>
          </cell>
        </row>
        <row r="754">
          <cell r="C754" t="str">
            <v xml:space="preserve"> J7 - T ( CJ3 )</v>
          </cell>
          <cell r="D754">
            <v>0</v>
          </cell>
          <cell r="E754" t="str">
            <v>unit</v>
          </cell>
          <cell r="F754">
            <v>56788</v>
          </cell>
          <cell r="G754">
            <v>11074</v>
          </cell>
        </row>
        <row r="755">
          <cell r="C755" t="str">
            <v xml:space="preserve"> J6 - T ( CJ4 )</v>
          </cell>
          <cell r="D755">
            <v>0</v>
          </cell>
          <cell r="E755" t="str">
            <v>unit</v>
          </cell>
          <cell r="F755">
            <v>76724</v>
          </cell>
          <cell r="G755">
            <v>14379</v>
          </cell>
        </row>
        <row r="756">
          <cell r="C756" t="str">
            <v xml:space="preserve"> MJ6 - T ( CJ4 )</v>
          </cell>
          <cell r="D756">
            <v>0</v>
          </cell>
          <cell r="E756" t="str">
            <v>unit</v>
          </cell>
          <cell r="F756">
            <v>18016</v>
          </cell>
          <cell r="G756">
            <v>8035</v>
          </cell>
        </row>
        <row r="757">
          <cell r="C757" t="str">
            <v xml:space="preserve"> E1 - 2 ( 9m )</v>
          </cell>
          <cell r="D757">
            <v>0</v>
          </cell>
          <cell r="E757" t="str">
            <v>unit</v>
          </cell>
          <cell r="F757">
            <v>104007</v>
          </cell>
          <cell r="G757">
            <v>17023</v>
          </cell>
        </row>
        <row r="758">
          <cell r="C758" t="str">
            <v xml:space="preserve"> CM2 - 12</v>
          </cell>
          <cell r="D758">
            <v>0</v>
          </cell>
          <cell r="E758" t="str">
            <v>unit</v>
          </cell>
          <cell r="F758">
            <v>33380</v>
          </cell>
          <cell r="G758">
            <v>6556</v>
          </cell>
        </row>
        <row r="759">
          <cell r="C759" t="str">
            <v xml:space="preserve"> CM2 - 12A</v>
          </cell>
          <cell r="D759">
            <v>0</v>
          </cell>
          <cell r="E759" t="str">
            <v>unit</v>
          </cell>
          <cell r="F759">
            <v>36380</v>
          </cell>
          <cell r="G759">
            <v>8841</v>
          </cell>
        </row>
        <row r="760">
          <cell r="C760" t="str">
            <v xml:space="preserve"> F1 - 2</v>
          </cell>
          <cell r="D760">
            <v>0</v>
          </cell>
          <cell r="E760" t="str">
            <v>unit</v>
          </cell>
          <cell r="F760">
            <v>107650</v>
          </cell>
          <cell r="G760">
            <v>19222</v>
          </cell>
        </row>
        <row r="762">
          <cell r="C762" t="str">
            <v xml:space="preserve">JUMLAH </v>
          </cell>
        </row>
        <row r="765">
          <cell r="C765" t="str">
            <v>4 Pemasangan Trafo 3 phasa 1tiang</v>
          </cell>
        </row>
        <row r="766">
          <cell r="C766" t="str">
            <v>CG 312</v>
          </cell>
          <cell r="D766">
            <v>0</v>
          </cell>
          <cell r="E766" t="str">
            <v>Unit</v>
          </cell>
        </row>
        <row r="767">
          <cell r="C767" t="str">
            <v xml:space="preserve"> Trafo 3 Phasa 100 KVA</v>
          </cell>
          <cell r="D767">
            <v>0</v>
          </cell>
          <cell r="E767" t="str">
            <v>bh</v>
          </cell>
          <cell r="F767">
            <v>30245565</v>
          </cell>
        </row>
        <row r="768">
          <cell r="C768" t="str">
            <v xml:space="preserve"> Fuse Cut Out 20 KV ,100A</v>
          </cell>
          <cell r="D768">
            <v>0</v>
          </cell>
          <cell r="E768" t="str">
            <v>bh</v>
          </cell>
          <cell r="F768">
            <v>650000</v>
          </cell>
        </row>
        <row r="769">
          <cell r="C769" t="str">
            <v xml:space="preserve"> Lightning Arrester 20 KV , 5 KA</v>
          </cell>
          <cell r="D769">
            <v>0</v>
          </cell>
          <cell r="E769" t="str">
            <v>bh</v>
          </cell>
          <cell r="F769">
            <v>537500</v>
          </cell>
        </row>
        <row r="770">
          <cell r="C770" t="str">
            <v xml:space="preserve"> Steel Channel C NP 8 x 1.750</v>
          </cell>
          <cell r="D770">
            <v>0</v>
          </cell>
          <cell r="E770" t="str">
            <v>bh</v>
          </cell>
          <cell r="F770">
            <v>189000</v>
          </cell>
        </row>
        <row r="771">
          <cell r="C771" t="str">
            <v xml:space="preserve"> Steel Channel C NP 8 x 1.250</v>
          </cell>
          <cell r="D771">
            <v>0</v>
          </cell>
          <cell r="E771" t="str">
            <v>bh</v>
          </cell>
          <cell r="F771">
            <v>135000</v>
          </cell>
        </row>
        <row r="772">
          <cell r="C772" t="str">
            <v xml:space="preserve"> Steel Channel C NP 8 x 1.390</v>
          </cell>
          <cell r="D772">
            <v>0</v>
          </cell>
          <cell r="E772" t="str">
            <v>bh</v>
          </cell>
          <cell r="F772">
            <v>150120</v>
          </cell>
        </row>
        <row r="773">
          <cell r="C773" t="str">
            <v xml:space="preserve"> Steel L 70x70x7x1.250</v>
          </cell>
          <cell r="D773">
            <v>0</v>
          </cell>
          <cell r="E773" t="str">
            <v>bh</v>
          </cell>
          <cell r="F773">
            <v>114791</v>
          </cell>
        </row>
        <row r="774">
          <cell r="C774" t="str">
            <v xml:space="preserve"> Steel L 70x70x7x3.000</v>
          </cell>
          <cell r="D774">
            <v>0</v>
          </cell>
          <cell r="E774" t="str">
            <v>bh</v>
          </cell>
          <cell r="F774">
            <v>275499</v>
          </cell>
        </row>
        <row r="775">
          <cell r="C775" t="str">
            <v xml:space="preserve"> Bracket Transformer cluster and adapter</v>
          </cell>
          <cell r="D775">
            <v>0</v>
          </cell>
          <cell r="E775" t="str">
            <v>bh</v>
          </cell>
          <cell r="F775">
            <v>195000</v>
          </cell>
        </row>
        <row r="776">
          <cell r="C776" t="str">
            <v xml:space="preserve"> Cross Arm Steel  1.500</v>
          </cell>
          <cell r="D776">
            <v>0</v>
          </cell>
          <cell r="E776" t="str">
            <v>bh</v>
          </cell>
          <cell r="F776">
            <v>162000</v>
          </cell>
        </row>
        <row r="777">
          <cell r="C777" t="str">
            <v xml:space="preserve"> Brace Steel  550  mm2</v>
          </cell>
          <cell r="D777">
            <v>0</v>
          </cell>
          <cell r="E777" t="str">
            <v>bh</v>
          </cell>
          <cell r="F777">
            <v>15000</v>
          </cell>
        </row>
        <row r="778">
          <cell r="C778" t="str">
            <v xml:space="preserve"> Brace Steel  1.262  mm2</v>
          </cell>
          <cell r="D778">
            <v>0</v>
          </cell>
          <cell r="E778" t="str">
            <v>bh</v>
          </cell>
          <cell r="F778">
            <v>27500</v>
          </cell>
        </row>
        <row r="779">
          <cell r="C779" t="str">
            <v xml:space="preserve"> Pole Band Single Rack 8" atau 8 1/2"                    </v>
          </cell>
          <cell r="D779">
            <v>0</v>
          </cell>
          <cell r="E779" t="str">
            <v>bh</v>
          </cell>
          <cell r="F779">
            <v>23000</v>
          </cell>
        </row>
        <row r="780">
          <cell r="C780" t="str">
            <v xml:space="preserve"> Bolt Machine 5/8" as req,d</v>
          </cell>
          <cell r="D780">
            <v>0</v>
          </cell>
          <cell r="E780" t="str">
            <v>bh</v>
          </cell>
          <cell r="F780">
            <v>8052</v>
          </cell>
        </row>
        <row r="781">
          <cell r="C781" t="str">
            <v xml:space="preserve"> Bolt Machine / Bolt cariage 1/2" x 3/4"</v>
          </cell>
          <cell r="D781">
            <v>0</v>
          </cell>
          <cell r="E781" t="str">
            <v>bh</v>
          </cell>
          <cell r="F781">
            <v>4308</v>
          </cell>
        </row>
        <row r="782">
          <cell r="C782" t="str">
            <v xml:space="preserve"> Armour Rod for AAAC 240 mm2</v>
          </cell>
          <cell r="D782">
            <v>0</v>
          </cell>
          <cell r="E782" t="str">
            <v>bh</v>
          </cell>
          <cell r="F782">
            <v>60000</v>
          </cell>
        </row>
        <row r="783">
          <cell r="C783" t="str">
            <v xml:space="preserve"> Washer Square  2 1/4"</v>
          </cell>
          <cell r="D783">
            <v>0</v>
          </cell>
          <cell r="E783" t="str">
            <v>bh</v>
          </cell>
          <cell r="F783">
            <v>996</v>
          </cell>
        </row>
        <row r="784">
          <cell r="C784" t="str">
            <v xml:space="preserve"> Ground Wire Cu 16 mm2</v>
          </cell>
          <cell r="D784">
            <v>0</v>
          </cell>
          <cell r="E784" t="str">
            <v>mt</v>
          </cell>
          <cell r="F784">
            <v>15000</v>
          </cell>
        </row>
        <row r="785">
          <cell r="C785" t="str">
            <v xml:space="preserve"> Connector H type 70/70 mm2</v>
          </cell>
          <cell r="D785">
            <v>0</v>
          </cell>
          <cell r="E785" t="str">
            <v>bh</v>
          </cell>
          <cell r="F785">
            <v>18500</v>
          </cell>
        </row>
        <row r="786">
          <cell r="C786" t="str">
            <v xml:space="preserve">  Line Live Clamp</v>
          </cell>
          <cell r="D786">
            <v>0</v>
          </cell>
          <cell r="E786" t="str">
            <v>bh</v>
          </cell>
          <cell r="F786">
            <v>114000</v>
          </cell>
        </row>
        <row r="787">
          <cell r="C787" t="str">
            <v xml:space="preserve"> AAAC 70 mm2 u/jumper</v>
          </cell>
          <cell r="D787">
            <v>0</v>
          </cell>
          <cell r="E787" t="str">
            <v>mt</v>
          </cell>
          <cell r="F787">
            <v>7850</v>
          </cell>
        </row>
        <row r="788">
          <cell r="C788" t="str">
            <v xml:space="preserve"> Upah Pemasangan</v>
          </cell>
          <cell r="D788">
            <v>0</v>
          </cell>
          <cell r="E788" t="str">
            <v>unit</v>
          </cell>
          <cell r="G788">
            <v>640687.31999999995</v>
          </cell>
        </row>
        <row r="790">
          <cell r="C790" t="str">
            <v xml:space="preserve">LVCB 2 Jurusan </v>
          </cell>
          <cell r="D790">
            <v>0</v>
          </cell>
          <cell r="E790" t="str">
            <v>bh</v>
          </cell>
          <cell r="F790" t="str">
            <v>PLN</v>
          </cell>
          <cell r="G790">
            <v>302038</v>
          </cell>
        </row>
        <row r="791">
          <cell r="C791" t="str">
            <v>NT Fuse Base 400V,400A NH 1</v>
          </cell>
          <cell r="D791">
            <v>0</v>
          </cell>
          <cell r="E791" t="str">
            <v>bh</v>
          </cell>
          <cell r="F791" t="str">
            <v>PLN</v>
          </cell>
        </row>
        <row r="792">
          <cell r="C792" t="str">
            <v>NT Fuse Catrige,125A NH 1</v>
          </cell>
          <cell r="D792">
            <v>0</v>
          </cell>
          <cell r="E792" t="str">
            <v>bh</v>
          </cell>
          <cell r="F792" t="str">
            <v>PLN</v>
          </cell>
        </row>
        <row r="793">
          <cell r="C793" t="str">
            <v>Sepatu kabel AL/CU Ring 70mm2</v>
          </cell>
          <cell r="D793">
            <v>0</v>
          </cell>
          <cell r="E793" t="str">
            <v>bh</v>
          </cell>
          <cell r="F793">
            <v>45090</v>
          </cell>
        </row>
        <row r="794">
          <cell r="C794" t="str">
            <v xml:space="preserve"> Sepatu kabel 70 mm2 AL/AL</v>
          </cell>
          <cell r="D794">
            <v>0</v>
          </cell>
          <cell r="E794" t="str">
            <v>bh</v>
          </cell>
          <cell r="F794">
            <v>6700</v>
          </cell>
        </row>
        <row r="795">
          <cell r="C795" t="str">
            <v>CM 2-11</v>
          </cell>
          <cell r="D795">
            <v>0</v>
          </cell>
          <cell r="E795" t="str">
            <v>Unit</v>
          </cell>
          <cell r="F795">
            <v>115260</v>
          </cell>
          <cell r="G795">
            <v>29750</v>
          </cell>
        </row>
        <row r="796">
          <cell r="C796" t="str">
            <v xml:space="preserve">JUMLAH </v>
          </cell>
        </row>
        <row r="798">
          <cell r="F798" t="str">
            <v>JUMLAH TOTAL</v>
          </cell>
        </row>
        <row r="799">
          <cell r="F799" t="str">
            <v>PPN 10%</v>
          </cell>
        </row>
        <row r="800">
          <cell r="F800" t="str">
            <v>JUMLAH TOTAL</v>
          </cell>
        </row>
        <row r="802">
          <cell r="F802" t="str">
            <v>DI BULATKAN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6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01 A"/>
      <sheetName val="Sheet1"/>
      <sheetName val="THN-7"/>
      <sheetName val="Sudah Berjalan"/>
      <sheetName val="RKA 2012 (GAS)"/>
      <sheetName val="KONTRAK RAFLINDO"/>
      <sheetName val="Komp-A"/>
      <sheetName val="Harian"/>
      <sheetName val="tabel-JHT"/>
      <sheetName val="Har_Sus"/>
      <sheetName val="006 AC Standing Floor CT"/>
      <sheetName val="rkap2008"/>
      <sheetName val="List"/>
      <sheetName val="XREF"/>
      <sheetName val="C3"/>
      <sheetName val="Aktual Realisasi 2011 TW V2"/>
      <sheetName val="Aktual Realisasi 2012 FINAL"/>
      <sheetName val="Parameter"/>
      <sheetName val="IkhtisarBiop(12.0)"/>
      <sheetName val="PendOpLain(11B)"/>
      <sheetName val="Laba Rugi"/>
      <sheetName val="For Report-Akum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Sheet2"/>
      <sheetName val="AnalisaSIPIL RIIL"/>
      <sheetName val="E450"/>
      <sheetName val="prev-i"/>
      <sheetName val="Kamus"/>
      <sheetName val="sch 1.2"/>
      <sheetName val="Sch-5"/>
      <sheetName val="Kontrak vs Realisasi Gas"/>
      <sheetName val="TB"/>
      <sheetName val="totaL"/>
      <sheetName val="Material"/>
      <sheetName val="BBT HARDU"/>
      <sheetName val="BBT HARJAR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APBN"/>
      <sheetName val="Asumsi"/>
      <sheetName val="R-SM-KIN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GANG PYL PMT TRIP"/>
      <sheetName val="W1"/>
      <sheetName val="Usulan"/>
      <sheetName val="RESUM-MON"/>
      <sheetName val="MU"/>
      <sheetName val="Dasar Pemadaman"/>
      <sheetName val="GGN PER UNIT"/>
      <sheetName val="BoQ"/>
      <sheetName val="CiMaPlbStd"/>
      <sheetName val="REFERENSI"/>
      <sheetName val="HARGA SATUAN"/>
      <sheetName val="KALK_GES"/>
      <sheetName val="Formulas"/>
      <sheetName val="IN OUT"/>
      <sheetName val="Sheet3"/>
      <sheetName val="TRANS"/>
      <sheetName val="23 switchgear 20 kv rev"/>
      <sheetName val="compare"/>
      <sheetName val="SewaBeli"/>
      <sheetName val="Rekap"/>
      <sheetName val="RJBR"/>
      <sheetName val="Estimate"/>
      <sheetName val="Download_Data"/>
      <sheetName val="LAIN2"/>
      <sheetName val="unit"/>
      <sheetName val="Penjualan"/>
      <sheetName val="ProdSendiri"/>
      <sheetName val="PS&amp;Susut TL"/>
      <sheetName val="Transfer"/>
      <sheetName val="LK2004"/>
      <sheetName val="Sheet5"/>
      <sheetName val="16 - Alternative Unit Pricing"/>
      <sheetName val="ANALISA "/>
      <sheetName val="Analisa copy"/>
      <sheetName val="DIV 5 6"/>
      <sheetName val="H.Satuan"/>
      <sheetName val="T.Sched+Mat.List luwuk - -toili"/>
      <sheetName val="A.Div3"/>
      <sheetName val="A.Div7"/>
      <sheetName val="DATA"/>
      <sheetName val="Fuel Gas"/>
      <sheetName val="PDPKonstruksi"/>
      <sheetName val="CP3 Rkp"/>
      <sheetName val="ALAT"/>
      <sheetName val="Submission_Form1"/>
      <sheetName val="FCM"/>
      <sheetName val="AHS-JTR"/>
      <sheetName val="RINCIAN HARGA MATERIAL"/>
      <sheetName val="Trhan_Outdoor_Combined wo MK"/>
      <sheetName val="Ref"/>
      <sheetName val="WBS"/>
      <sheetName val="L_23"/>
      <sheetName val="RAB"/>
      <sheetName val="3-DIV4"/>
      <sheetName val="3-DIV5"/>
      <sheetName val="3-DIV3"/>
      <sheetName val="Incoming"/>
      <sheetName val="A"/>
      <sheetName val="Bhn+Uph"/>
      <sheetName val="civil-work"/>
      <sheetName val="Found 150 kv w pile"/>
      <sheetName val="Found 500 w pile"/>
      <sheetName val="basic-price"/>
      <sheetName val="131 (Piutang PJB)"/>
      <sheetName val="daftar hrg mat 07"/>
      <sheetName val="form"/>
      <sheetName val="bahps"/>
      <sheetName val="Top"/>
      <sheetName val="L-R"/>
      <sheetName val="PL (MONTHLY)"/>
      <sheetName val="XXXXXX"/>
      <sheetName val="Test Accrue"/>
      <sheetName val="GABLUARJAWA1 (2)"/>
      <sheetName val="JASA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W-NAD"/>
      <sheetName val="UshDeb00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SISTEM SUMBAGSEL"/>
      <sheetName val="KONTRAK"/>
      <sheetName val="PROG"/>
      <sheetName val="non feeder-kc"/>
      <sheetName val="aruskas"/>
      <sheetName val="RAB GI"/>
      <sheetName val="Mar 2004"/>
      <sheetName val="terima"/>
      <sheetName val="Form-B-R1"/>
      <sheetName val="Resume"/>
      <sheetName val="NP"/>
      <sheetName val="3-DIV2"/>
      <sheetName val="analhps Pasng"/>
      <sheetName val="NerSubsis"/>
      <sheetName val="FEB"/>
      <sheetName val="JAN"/>
      <sheetName val="MAR"/>
      <sheetName val="Cover"/>
      <sheetName val="Harga BBM Indonesia"/>
      <sheetName val="Agregat Halus &amp; Kasar"/>
      <sheetName val="KLP"/>
      <sheetName val="KSN"/>
      <sheetName val="RYN"/>
      <sheetName val="SKM"/>
      <sheetName val="TLK"/>
      <sheetName val="Database"/>
      <sheetName val="L20Keu"/>
      <sheetName val="FORM A1_A2  Tangerang"/>
      <sheetName val="Equity"/>
      <sheetName val="A1 PRY"/>
      <sheetName val="A1 pri123"/>
      <sheetName val="DBASE"/>
      <sheetName val="他PJとの比較"/>
      <sheetName val="Pengadaan EM Revisi"/>
      <sheetName val="hrg uph+bhn"/>
      <sheetName val="FUNGSI"/>
      <sheetName val="TABGAJI"/>
      <sheetName val="Resource Plan (2)"/>
      <sheetName val="PICKUP"/>
      <sheetName val="FORM-B"/>
      <sheetName val="TRAFO"/>
      <sheetName val="Config"/>
      <sheetName val="COP realisasi 2015"/>
      <sheetName val="Tabel Istilah"/>
      <sheetName val="tarif_baru"/>
      <sheetName val="SuMBER"/>
    </sheetNames>
    <sheetDataSet>
      <sheetData sheetId="0" refreshError="1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</sheetDataSet>
  </externalBook>
</externalLink>
</file>

<file path=xl/externalLinks/externalLink16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W1"/>
      <sheetName val="Usulan"/>
      <sheetName val="RESUM-MON"/>
      <sheetName val="WBS"/>
      <sheetName val="Top"/>
      <sheetName val="131 (Piutang PJB)"/>
      <sheetName val="LAIN2"/>
      <sheetName val="unit"/>
      <sheetName val="Penjualan"/>
      <sheetName val="ProdSendiri"/>
      <sheetName val="PS&amp;Susut TL"/>
      <sheetName val="Transfer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Asumsi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AB"/>
      <sheetName val="Material"/>
      <sheetName val="BBT HARDU"/>
      <sheetName val="form"/>
      <sheetName val="bahps"/>
      <sheetName val="L-R"/>
      <sheetName val="PL (MONTHLY)"/>
      <sheetName val="Test Accrue"/>
      <sheetName val="Ref"/>
      <sheetName val="RJBR"/>
      <sheetName val="16 - Alternative Unit Pricing"/>
      <sheetName val="Estimate"/>
      <sheetName val="Harga Satuan"/>
      <sheetName val="ANALISA "/>
      <sheetName val="compare"/>
      <sheetName val="DATA"/>
      <sheetName val="L_23"/>
      <sheetName val="CP3 Rkp"/>
      <sheetName val="3-DIV4"/>
      <sheetName val="3-DIV5"/>
      <sheetName val="3-DIV3"/>
      <sheetName val="ALAT"/>
      <sheetName val="For Report-Akum"/>
      <sheetName val="BBT HARJAR"/>
      <sheetName val="JASA"/>
      <sheetName val="XXXXXX"/>
      <sheetName val="APBN"/>
      <sheetName val="MU"/>
      <sheetName val="GABLUARJAWA1 (2)"/>
      <sheetName val="KONTRAK"/>
      <sheetName val="PROG"/>
      <sheetName val="T.Sched+Mat.List luwuk - -toili"/>
      <sheetName val="A.Div3"/>
      <sheetName val="A.Div7"/>
      <sheetName val="DIV 5 6"/>
      <sheetName val="23 switchgear 20 kv rev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SISTEM SUMBAGSEL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Resume"/>
      <sheetName val="NP"/>
      <sheetName val="LK2004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StU"/>
      <sheetName val="Pareto_BAM#3"/>
      <sheetName val="Tabel Istilah"/>
      <sheetName val="Land Clearing-pnw"/>
      <sheetName val="Master Edit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Legend"/>
      <sheetName val="FRYPROD"/>
      <sheetName val="Index"/>
      <sheetName val="Alat dan Perabot"/>
      <sheetName val="HPP"/>
      <sheetName val="MCOST1"/>
      <sheetName val="Uraian"/>
      <sheetName val="HARVEST02"/>
      <sheetName val="BBM-03"/>
      <sheetName val="kali-2001"/>
      <sheetName val="FORM A12BJI"/>
      <sheetName val="F1771-2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KodeGangguan"/>
      <sheetName val="D-2"/>
      <sheetName val="MASTER"/>
      <sheetName val="TABEL"/>
      <sheetName val="Div2"/>
      <sheetName val="Div3"/>
      <sheetName val="Div4"/>
      <sheetName val="Div5"/>
      <sheetName val="Div6"/>
      <sheetName val="Div7"/>
      <sheetName val="Div8"/>
      <sheetName val="1"/>
      <sheetName val="Tabel PTKP"/>
      <sheetName val="JAN09"/>
      <sheetName val="Isian Biodata"/>
      <sheetName val="chitimc"/>
      <sheetName val="dongia (2)"/>
      <sheetName val="LKVL-CK-HT-GD1"/>
      <sheetName val="giathanh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TU"/>
      <sheetName val="SuMBER"/>
      <sheetName val="1.General Item"/>
      <sheetName val="2.Sorinangka Weir"/>
      <sheetName val="3.Irr.Canal Work"/>
      <sheetName val="4.Irr.Struc.Work"/>
      <sheetName val="6.Tertiary Work"/>
      <sheetName val="Content "/>
      <sheetName val="KMS-DIS5"/>
      <sheetName val="BA-1"/>
      <sheetName val="Tabel-Tk Komp"/>
      <sheetName val="Sumber Data"/>
      <sheetName val="XLR_NoRangeSheet"/>
      <sheetName val="Vendor"/>
      <sheetName val="Vendor UJH"/>
      <sheetName val="KKN"/>
      <sheetName val="KLP"/>
      <sheetName val="KSN"/>
      <sheetName val="NBL"/>
      <sheetName val="PLB"/>
      <sheetName val="RYN"/>
      <sheetName val="SKM"/>
      <sheetName val="TLK"/>
      <sheetName val="FAS"/>
      <sheetName val="SCH2"/>
      <sheetName val="hal 14b"/>
      <sheetName val="GABUNGAN"/>
      <sheetName val="PERIODIK"/>
      <sheetName val="saldo"/>
      <sheetName val="shareholders"/>
      <sheetName val="Lampiran"/>
      <sheetName val="SUSUt 9%"/>
      <sheetName val="ANALISA"/>
      <sheetName val="Progrs SWD-6"/>
      <sheetName val="LISTS"/>
      <sheetName val="Sumber Asset"/>
      <sheetName val="Biaya"/>
      <sheetName val="CD&amp;Stok"/>
      <sheetName val="Neraca"/>
      <sheetName val="Penyulang Padam"/>
      <sheetName val="GGN TRAFO"/>
      <sheetName val="COP realisasi 2015"/>
      <sheetName val="M"/>
      <sheetName val="Catatan"/>
      <sheetName val="Beli"/>
      <sheetName val="Sewa"/>
      <sheetName val="BBkr"/>
      <sheetName val="Jual"/>
      <sheetName val="Prod2"/>
      <sheetName val="RKAP"/>
      <sheetName val="kCal"/>
      <sheetName val="BS01"/>
      <sheetName val="COSTSALES"/>
      <sheetName val="PL"/>
      <sheetName val="Perintah"/>
      <sheetName val="beban"/>
      <sheetName val="FP_JUAL_"/>
      <sheetName val="SLS-TGT-FEED (FDM)"/>
      <sheetName val="Fak_aktif"/>
      <sheetName val="NAMA DEPT"/>
      <sheetName val="ASSUM-COMB-Prop"/>
      <sheetName val="Bank Recon"/>
      <sheetName val="Persed"/>
      <sheetName val="FKT_PJK"/>
      <sheetName val="0"/>
      <sheetName val="Reconcil.bal.sheet(out)"/>
      <sheetName val="Assets"/>
      <sheetName val="1A"/>
      <sheetName val="C"/>
      <sheetName val="NT"/>
      <sheetName val="PConsCS"/>
      <sheetName val="dia-in"/>
      <sheetName val="2008"/>
      <sheetName val="Upah"/>
      <sheetName val="Konfirm"/>
      <sheetName val="Table 5"/>
      <sheetName val="DIV.1"/>
      <sheetName val="Perhitungan RAB"/>
      <sheetName val="AN-E"/>
      <sheetName val="Ana. PU"/>
      <sheetName val="1crb"/>
      <sheetName val="REG II JATENG SALATIGAA"/>
      <sheetName val="PESUT TW2"/>
      <sheetName val="Gangg_PL"/>
      <sheetName val="Kuantitas &amp; Harga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Hitung_Energi"/>
      <sheetName val="SATPAM"/>
      <sheetName val="harga "/>
      <sheetName val="Inflasi 2019"/>
      <sheetName val="Agregat Halus &amp; Kasar"/>
      <sheetName val="Inflasi $"/>
      <sheetName val="STEEL STRUCTURE"/>
      <sheetName val="Incoming 1A jajar"/>
      <sheetName val="Xchge Rates"/>
      <sheetName val="HPE GI PAOKMOTONG"/>
      <sheetName val="analisa gedung"/>
      <sheetName val="Adj"/>
      <sheetName val="Input Reference"/>
      <sheetName val="Inventory Value Reference"/>
      <sheetName val="GrafikProd"/>
      <sheetName val="Database"/>
      <sheetName val="REVISI-29"/>
      <sheetName val="DataBase Har"/>
      <sheetName val="Watertank"/>
      <sheetName val="GRADE ap"/>
      <sheetName val="他PJとの比較"/>
      <sheetName val="Config"/>
      <sheetName val="Valuation"/>
      <sheetName val="OST Agustus"/>
      <sheetName val="sap"/>
      <sheetName val="hps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BAR BENDING SCHEDULE"/>
      <sheetName val="CH"/>
      <sheetName val="Dolar dalam Rp"/>
      <sheetName val="D"/>
      <sheetName val="E"/>
      <sheetName val="LR"/>
      <sheetName val="Kuit"/>
      <sheetName val="Table 1"/>
      <sheetName val="Scenario"/>
      <sheetName val="Scenario (CN)"/>
      <sheetName val="N"/>
      <sheetName val="Okt"/>
      <sheetName val="ANAM"/>
      <sheetName val="Section 2 MastlisteRev02"/>
      <sheetName val="gi"/>
      <sheetName val="lpb"/>
      <sheetName val="HEADCOUNT_Bud"/>
      <sheetName val="Costs_ActivityNature"/>
      <sheetName val="back up"/>
      <sheetName val="SITE-E"/>
      <sheetName val="CATALOG"/>
      <sheetName val="Analisa SNI STANDART "/>
      <sheetName val="Twr (15)"/>
      <sheetName val="주주명부&lt;끝&gt;"/>
      <sheetName val="references"/>
      <sheetName val="Rekap PMG."/>
      <sheetName val="bantu"/>
      <sheetName val="master rab"/>
      <sheetName val="Neraca seAPJ"/>
      <sheetName val="Supl.X"/>
      <sheetName val="PMT"/>
      <sheetName val="DeVIASI"/>
      <sheetName val="FORM-B"/>
      <sheetName val="BoQ(APBN)"/>
      <sheetName val="UP_an"/>
      <sheetName val="Harga Upah+Bahan"/>
      <sheetName val="DAFTAR UPAH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 refreshError="1"/>
      <sheetData sheetId="579" refreshError="1"/>
      <sheetData sheetId="580" refreshError="1"/>
      <sheetData sheetId="581" refreshError="1"/>
      <sheetData sheetId="582" refreshError="1"/>
      <sheetData sheetId="583" refreshError="1"/>
      <sheetData sheetId="584" refreshError="1"/>
      <sheetData sheetId="585" refreshError="1"/>
      <sheetData sheetId="586" refreshError="1"/>
      <sheetData sheetId="587" refreshError="1"/>
      <sheetData sheetId="588" refreshError="1"/>
      <sheetData sheetId="589" refreshError="1"/>
      <sheetData sheetId="590" refreshError="1"/>
      <sheetData sheetId="591" refreshError="1"/>
      <sheetData sheetId="592" refreshError="1"/>
      <sheetData sheetId="593" refreshError="1"/>
      <sheetData sheetId="594" refreshError="1"/>
      <sheetData sheetId="595" refreshError="1"/>
      <sheetData sheetId="596" refreshError="1"/>
      <sheetData sheetId="597" refreshError="1"/>
      <sheetData sheetId="598" refreshError="1"/>
      <sheetData sheetId="599" refreshError="1"/>
      <sheetData sheetId="600" refreshError="1"/>
      <sheetData sheetId="601" refreshError="1"/>
      <sheetData sheetId="602" refreshError="1"/>
      <sheetData sheetId="603" refreshError="1"/>
      <sheetData sheetId="604" refreshError="1"/>
      <sheetData sheetId="605" refreshError="1"/>
      <sheetData sheetId="606" refreshError="1"/>
      <sheetData sheetId="607" refreshError="1"/>
      <sheetData sheetId="608" refreshError="1"/>
      <sheetData sheetId="609" refreshError="1"/>
      <sheetData sheetId="610" refreshError="1"/>
      <sheetData sheetId="611" refreshError="1"/>
      <sheetData sheetId="612" refreshError="1"/>
      <sheetData sheetId="613" refreshError="1"/>
      <sheetData sheetId="614" refreshError="1"/>
      <sheetData sheetId="615" refreshError="1"/>
      <sheetData sheetId="616" refreshError="1"/>
      <sheetData sheetId="617" refreshError="1"/>
      <sheetData sheetId="618" refreshError="1"/>
      <sheetData sheetId="619" refreshError="1"/>
      <sheetData sheetId="620" refreshError="1"/>
      <sheetData sheetId="621" refreshError="1"/>
      <sheetData sheetId="622" refreshError="1"/>
      <sheetData sheetId="623" refreshError="1"/>
      <sheetData sheetId="624" refreshError="1"/>
      <sheetData sheetId="625" refreshError="1"/>
      <sheetData sheetId="626" refreshError="1"/>
      <sheetData sheetId="627" refreshError="1"/>
      <sheetData sheetId="628" refreshError="1"/>
      <sheetData sheetId="629" refreshError="1"/>
      <sheetData sheetId="630" refreshError="1"/>
      <sheetData sheetId="631" refreshError="1"/>
      <sheetData sheetId="632" refreshError="1"/>
      <sheetData sheetId="633" refreshError="1"/>
      <sheetData sheetId="634" refreshError="1"/>
      <sheetData sheetId="635" refreshError="1"/>
      <sheetData sheetId="636" refreshError="1"/>
      <sheetData sheetId="637" refreshError="1"/>
      <sheetData sheetId="638" refreshError="1"/>
      <sheetData sheetId="639" refreshError="1"/>
      <sheetData sheetId="640" refreshError="1"/>
      <sheetData sheetId="641" refreshError="1"/>
      <sheetData sheetId="642" refreshError="1"/>
      <sheetData sheetId="643" refreshError="1"/>
      <sheetData sheetId="644" refreshError="1"/>
      <sheetData sheetId="645" refreshError="1"/>
      <sheetData sheetId="646" refreshError="1"/>
      <sheetData sheetId="647" refreshError="1"/>
      <sheetData sheetId="648" refreshError="1"/>
      <sheetData sheetId="649" refreshError="1"/>
      <sheetData sheetId="650" refreshError="1"/>
      <sheetData sheetId="651" refreshError="1"/>
      <sheetData sheetId="652" refreshError="1"/>
      <sheetData sheetId="653" refreshError="1"/>
      <sheetData sheetId="654" refreshError="1"/>
      <sheetData sheetId="655" refreshError="1"/>
      <sheetData sheetId="656" refreshError="1"/>
      <sheetData sheetId="657" refreshError="1"/>
      <sheetData sheetId="658" refreshError="1"/>
      <sheetData sheetId="659" refreshError="1"/>
      <sheetData sheetId="660" refreshError="1"/>
      <sheetData sheetId="661" refreshError="1"/>
      <sheetData sheetId="662" refreshError="1"/>
      <sheetData sheetId="663" refreshError="1"/>
      <sheetData sheetId="664" refreshError="1"/>
      <sheetData sheetId="665" refreshError="1"/>
      <sheetData sheetId="666" refreshError="1"/>
      <sheetData sheetId="667" refreshError="1"/>
      <sheetData sheetId="668" refreshError="1"/>
      <sheetData sheetId="669" refreshError="1"/>
      <sheetData sheetId="670" refreshError="1"/>
      <sheetData sheetId="671" refreshError="1"/>
      <sheetData sheetId="672" refreshError="1"/>
      <sheetData sheetId="673" refreshError="1"/>
      <sheetData sheetId="674" refreshError="1"/>
      <sheetData sheetId="675" refreshError="1"/>
      <sheetData sheetId="676" refreshError="1"/>
      <sheetData sheetId="677" refreshError="1"/>
      <sheetData sheetId="678" refreshError="1"/>
      <sheetData sheetId="679" refreshError="1"/>
      <sheetData sheetId="680" refreshError="1"/>
      <sheetData sheetId="681" refreshError="1"/>
      <sheetData sheetId="682" refreshError="1"/>
      <sheetData sheetId="683" refreshError="1"/>
      <sheetData sheetId="684" refreshError="1"/>
      <sheetData sheetId="685" refreshError="1"/>
      <sheetData sheetId="686" refreshError="1"/>
      <sheetData sheetId="687" refreshError="1"/>
      <sheetData sheetId="688" refreshError="1"/>
      <sheetData sheetId="689" refreshError="1"/>
      <sheetData sheetId="690" refreshError="1"/>
      <sheetData sheetId="691" refreshError="1"/>
      <sheetData sheetId="692" refreshError="1"/>
      <sheetData sheetId="693" refreshError="1"/>
      <sheetData sheetId="694" refreshError="1"/>
      <sheetData sheetId="695" refreshError="1"/>
      <sheetData sheetId="696" refreshError="1"/>
      <sheetData sheetId="697" refreshError="1"/>
      <sheetData sheetId="698" refreshError="1"/>
      <sheetData sheetId="699" refreshError="1"/>
      <sheetData sheetId="700" refreshError="1"/>
      <sheetData sheetId="701" refreshError="1"/>
      <sheetData sheetId="702" refreshError="1"/>
      <sheetData sheetId="703" refreshError="1"/>
      <sheetData sheetId="704" refreshError="1"/>
      <sheetData sheetId="705" refreshError="1"/>
      <sheetData sheetId="706" refreshError="1"/>
      <sheetData sheetId="707" refreshError="1"/>
      <sheetData sheetId="708" refreshError="1"/>
      <sheetData sheetId="709" refreshError="1"/>
      <sheetData sheetId="710" refreshError="1"/>
      <sheetData sheetId="711" refreshError="1"/>
      <sheetData sheetId="712" refreshError="1"/>
      <sheetData sheetId="713" refreshError="1"/>
      <sheetData sheetId="714" refreshError="1"/>
      <sheetData sheetId="715" refreshError="1"/>
      <sheetData sheetId="716" refreshError="1"/>
      <sheetData sheetId="717" refreshError="1"/>
      <sheetData sheetId="718" refreshError="1"/>
      <sheetData sheetId="719" refreshError="1"/>
      <sheetData sheetId="720" refreshError="1"/>
      <sheetData sheetId="721" refreshError="1"/>
      <sheetData sheetId="722" refreshError="1"/>
      <sheetData sheetId="723" refreshError="1"/>
      <sheetData sheetId="724" refreshError="1"/>
      <sheetData sheetId="725" refreshError="1"/>
      <sheetData sheetId="726" refreshError="1"/>
      <sheetData sheetId="727" refreshError="1"/>
      <sheetData sheetId="728" refreshError="1"/>
      <sheetData sheetId="729" refreshError="1"/>
      <sheetData sheetId="730" refreshError="1"/>
      <sheetData sheetId="731" refreshError="1"/>
      <sheetData sheetId="732" refreshError="1"/>
      <sheetData sheetId="733"/>
      <sheetData sheetId="734"/>
      <sheetData sheetId="735" refreshError="1"/>
      <sheetData sheetId="736" refreshError="1"/>
      <sheetData sheetId="737" refreshError="1"/>
      <sheetData sheetId="738" refreshError="1"/>
    </sheetDataSet>
  </externalBook>
</externalLink>
</file>

<file path=xl/externalLinks/externalLink16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16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16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6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5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8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7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9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Relationship Id="rId4" Type="http://schemas.openxmlformats.org/officeDocument/2006/relationships/comments" Target="../comments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81"/>
  <sheetViews>
    <sheetView showGridLines="0" zoomScale="85" zoomScaleNormal="85" zoomScaleSheetLayoutView="75" workbookViewId="0">
      <pane xSplit="3" ySplit="6" topLeftCell="D185" activePane="bottomRight" state="frozen"/>
      <selection activeCell="D209" sqref="D209"/>
      <selection pane="topRight" activeCell="D209" sqref="D209"/>
      <selection pane="bottomLeft" activeCell="D209" sqref="D209"/>
      <selection pane="bottomRight" activeCell="C191" sqref="C191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63.8554687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30" t="s">
        <v>33</v>
      </c>
      <c r="C2" s="530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31" t="s">
        <v>13</v>
      </c>
      <c r="C4" s="532" t="s">
        <v>986</v>
      </c>
      <c r="D4" s="532" t="s">
        <v>34</v>
      </c>
      <c r="E4" s="531" t="s">
        <v>35</v>
      </c>
      <c r="F4" s="108" t="s">
        <v>1574</v>
      </c>
      <c r="G4" s="108" t="s">
        <v>1573</v>
      </c>
      <c r="H4" s="529" t="s">
        <v>998</v>
      </c>
      <c r="I4" s="182" t="s">
        <v>472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31"/>
      <c r="C5" s="532"/>
      <c r="D5" s="532"/>
      <c r="E5" s="531"/>
      <c r="F5" s="93"/>
      <c r="G5" s="93"/>
      <c r="H5" s="529"/>
      <c r="I5" s="182" t="s">
        <v>1573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78"/>
      <c r="C6" s="179"/>
      <c r="D6" s="180"/>
      <c r="E6" s="180"/>
      <c r="F6" s="108"/>
      <c r="G6" s="108"/>
      <c r="H6" s="181"/>
      <c r="I6" s="180"/>
      <c r="J6" s="163"/>
      <c r="K6" s="160">
        <f>MAX(L7:L1472)</f>
        <v>139</v>
      </c>
      <c r="L6" s="160"/>
      <c r="M6" s="160">
        <f>MAX(M7:M1472)</f>
        <v>201227507.79893059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83" t="s">
        <v>473</v>
      </c>
      <c r="C8" s="109" t="s">
        <v>474</v>
      </c>
      <c r="D8" s="202"/>
      <c r="E8" s="203"/>
      <c r="F8" s="176">
        <f>(IF(D8="JASA",G8*'[162]DETAIL USULAN'!$K$58,0))+(IF(D8="HDW",G8*'[162]DETAIL USULAN'!$J$58,0))+(IF(D8="MDU",G8*'[162]DETAIL USULAN'!$I$58,0))+(IF(D8="MDU-KD",G8*'[162]DETAIL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83">
        <v>1</v>
      </c>
      <c r="C9" s="109" t="s">
        <v>475</v>
      </c>
      <c r="D9" s="202" t="s">
        <v>36</v>
      </c>
      <c r="E9" s="203" t="s">
        <v>8</v>
      </c>
      <c r="F9" s="204">
        <v>294100</v>
      </c>
      <c r="G9" s="204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83">
        <v>2</v>
      </c>
      <c r="C10" s="109" t="s">
        <v>476</v>
      </c>
      <c r="D10" s="202" t="s">
        <v>37</v>
      </c>
      <c r="E10" s="203" t="s">
        <v>8</v>
      </c>
      <c r="F10" s="204">
        <v>1719200</v>
      </c>
      <c r="G10" s="204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140</v>
      </c>
      <c r="N10" s="165">
        <f t="shared" si="2"/>
        <v>140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83">
        <v>3</v>
      </c>
      <c r="C11" s="109" t="s">
        <v>477</v>
      </c>
      <c r="D11" s="202" t="s">
        <v>36</v>
      </c>
      <c r="E11" s="203" t="s">
        <v>8</v>
      </c>
      <c r="F11" s="204">
        <v>151000</v>
      </c>
      <c r="G11" s="204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83">
        <v>4</v>
      </c>
      <c r="C12" s="109" t="s">
        <v>1114</v>
      </c>
      <c r="D12" s="202" t="s">
        <v>36</v>
      </c>
      <c r="E12" s="203" t="s">
        <v>8</v>
      </c>
      <c r="F12" s="204">
        <v>1430000</v>
      </c>
      <c r="G12" s="204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83">
        <v>5</v>
      </c>
      <c r="C13" s="109" t="s">
        <v>1113</v>
      </c>
      <c r="D13" s="202" t="s">
        <v>36</v>
      </c>
      <c r="E13" s="203" t="s">
        <v>8</v>
      </c>
      <c r="F13" s="204">
        <v>16495000</v>
      </c>
      <c r="G13" s="204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83">
        <v>6</v>
      </c>
      <c r="C14" s="109" t="s">
        <v>1170</v>
      </c>
      <c r="D14" s="202" t="s">
        <v>36</v>
      </c>
      <c r="E14" s="203" t="s">
        <v>8</v>
      </c>
      <c r="F14" s="204">
        <v>1281430</v>
      </c>
      <c r="G14" s="204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83">
        <v>7</v>
      </c>
      <c r="C15" s="109" t="s">
        <v>1171</v>
      </c>
      <c r="D15" s="202" t="s">
        <v>36</v>
      </c>
      <c r="E15" s="203" t="s">
        <v>8</v>
      </c>
      <c r="F15" s="204">
        <v>1344430</v>
      </c>
      <c r="G15" s="204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83">
        <v>8</v>
      </c>
      <c r="C16" s="109" t="s">
        <v>1169</v>
      </c>
      <c r="D16" s="202" t="s">
        <v>36</v>
      </c>
      <c r="E16" s="203" t="s">
        <v>8</v>
      </c>
      <c r="F16" s="204">
        <v>1350430</v>
      </c>
      <c r="G16" s="204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83">
        <v>9</v>
      </c>
      <c r="C17" s="109" t="s">
        <v>1115</v>
      </c>
      <c r="D17" s="202" t="s">
        <v>37</v>
      </c>
      <c r="E17" s="203" t="s">
        <v>11</v>
      </c>
      <c r="F17" s="204">
        <v>1000000</v>
      </c>
      <c r="G17" s="204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141</v>
      </c>
      <c r="N17" s="165">
        <f t="shared" si="2"/>
        <v>141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83">
        <v>10</v>
      </c>
      <c r="C18" s="109" t="s">
        <v>478</v>
      </c>
      <c r="D18" s="202" t="s">
        <v>36</v>
      </c>
      <c r="E18" s="203" t="s">
        <v>8</v>
      </c>
      <c r="F18" s="204">
        <v>35000</v>
      </c>
      <c r="G18" s="204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83">
        <v>11</v>
      </c>
      <c r="C19" s="109" t="s">
        <v>479</v>
      </c>
      <c r="D19" s="202" t="s">
        <v>36</v>
      </c>
      <c r="E19" s="203" t="s">
        <v>8</v>
      </c>
      <c r="F19" s="204">
        <v>35000</v>
      </c>
      <c r="G19" s="204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83">
        <v>12</v>
      </c>
      <c r="C20" s="109" t="s">
        <v>480</v>
      </c>
      <c r="D20" s="202" t="s">
        <v>36</v>
      </c>
      <c r="E20" s="203" t="s">
        <v>8</v>
      </c>
      <c r="F20" s="204">
        <v>35000</v>
      </c>
      <c r="G20" s="204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83">
        <v>13</v>
      </c>
      <c r="C21" s="109" t="s">
        <v>481</v>
      </c>
      <c r="D21" s="202" t="s">
        <v>36</v>
      </c>
      <c r="E21" s="203" t="s">
        <v>8</v>
      </c>
      <c r="F21" s="204">
        <v>35000</v>
      </c>
      <c r="G21" s="204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83">
        <v>14</v>
      </c>
      <c r="C22" s="109" t="s">
        <v>482</v>
      </c>
      <c r="D22" s="202" t="s">
        <v>36</v>
      </c>
      <c r="E22" s="203" t="s">
        <v>8</v>
      </c>
      <c r="F22" s="204">
        <v>35000</v>
      </c>
      <c r="G22" s="204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83">
        <v>15</v>
      </c>
      <c r="C23" s="109" t="s">
        <v>483</v>
      </c>
      <c r="D23" s="202" t="s">
        <v>36</v>
      </c>
      <c r="E23" s="203" t="s">
        <v>8</v>
      </c>
      <c r="F23" s="204">
        <v>35000</v>
      </c>
      <c r="G23" s="204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83">
        <v>16</v>
      </c>
      <c r="C24" s="109" t="s">
        <v>484</v>
      </c>
      <c r="D24" s="202" t="s">
        <v>36</v>
      </c>
      <c r="E24" s="203" t="s">
        <v>8</v>
      </c>
      <c r="F24" s="204">
        <v>35000</v>
      </c>
      <c r="G24" s="204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83">
        <v>17</v>
      </c>
      <c r="C25" s="109" t="s">
        <v>485</v>
      </c>
      <c r="D25" s="202" t="s">
        <v>36</v>
      </c>
      <c r="E25" s="203" t="s">
        <v>8</v>
      </c>
      <c r="F25" s="204">
        <v>35000</v>
      </c>
      <c r="G25" s="204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83">
        <v>18</v>
      </c>
      <c r="C26" s="109" t="s">
        <v>486</v>
      </c>
      <c r="D26" s="202" t="s">
        <v>36</v>
      </c>
      <c r="E26" s="203" t="s">
        <v>8</v>
      </c>
      <c r="F26" s="204">
        <v>35000</v>
      </c>
      <c r="G26" s="204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83">
        <v>19</v>
      </c>
      <c r="C27" s="109" t="s">
        <v>487</v>
      </c>
      <c r="D27" s="202" t="s">
        <v>36</v>
      </c>
      <c r="E27" s="203" t="s">
        <v>8</v>
      </c>
      <c r="F27" s="204">
        <v>155100</v>
      </c>
      <c r="G27" s="204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83">
        <v>20</v>
      </c>
      <c r="C28" s="109" t="s">
        <v>488</v>
      </c>
      <c r="D28" s="202" t="s">
        <v>36</v>
      </c>
      <c r="E28" s="203" t="s">
        <v>8</v>
      </c>
      <c r="F28" s="204">
        <v>155100</v>
      </c>
      <c r="G28" s="204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83">
        <v>21</v>
      </c>
      <c r="C29" s="109" t="s">
        <v>489</v>
      </c>
      <c r="D29" s="202" t="s">
        <v>36</v>
      </c>
      <c r="E29" s="203" t="s">
        <v>8</v>
      </c>
      <c r="F29" s="204">
        <v>155100</v>
      </c>
      <c r="G29" s="204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83">
        <v>22</v>
      </c>
      <c r="C30" s="109" t="s">
        <v>490</v>
      </c>
      <c r="D30" s="202" t="s">
        <v>36</v>
      </c>
      <c r="E30" s="203" t="s">
        <v>8</v>
      </c>
      <c r="F30" s="204">
        <v>155100</v>
      </c>
      <c r="G30" s="204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83">
        <v>23</v>
      </c>
      <c r="C31" s="109" t="s">
        <v>491</v>
      </c>
      <c r="D31" s="202" t="s">
        <v>36</v>
      </c>
      <c r="E31" s="203" t="s">
        <v>8</v>
      </c>
      <c r="F31" s="204">
        <v>155100</v>
      </c>
      <c r="G31" s="204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83">
        <v>24</v>
      </c>
      <c r="C32" s="109" t="s">
        <v>492</v>
      </c>
      <c r="D32" s="202" t="s">
        <v>37</v>
      </c>
      <c r="E32" s="203" t="s">
        <v>8</v>
      </c>
      <c r="F32" s="204">
        <v>723500</v>
      </c>
      <c r="G32" s="204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142</v>
      </c>
      <c r="N32" s="165">
        <f t="shared" si="2"/>
        <v>142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83">
        <v>25</v>
      </c>
      <c r="C33" s="109" t="s">
        <v>493</v>
      </c>
      <c r="D33" s="202" t="s">
        <v>37</v>
      </c>
      <c r="E33" s="203" t="s">
        <v>8</v>
      </c>
      <c r="F33" s="204">
        <v>723500</v>
      </c>
      <c r="G33" s="204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143</v>
      </c>
      <c r="N33" s="165">
        <f t="shared" si="2"/>
        <v>143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83">
        <v>26</v>
      </c>
      <c r="C34" s="109" t="s">
        <v>494</v>
      </c>
      <c r="D34" s="202" t="s">
        <v>37</v>
      </c>
      <c r="E34" s="203" t="s">
        <v>8</v>
      </c>
      <c r="F34" s="204">
        <v>757500</v>
      </c>
      <c r="G34" s="204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144</v>
      </c>
      <c r="N34" s="165">
        <f t="shared" si="2"/>
        <v>144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83">
        <v>27</v>
      </c>
      <c r="C35" s="109" t="s">
        <v>495</v>
      </c>
      <c r="D35" s="202" t="s">
        <v>37</v>
      </c>
      <c r="E35" s="203" t="s">
        <v>8</v>
      </c>
      <c r="F35" s="204">
        <v>757500</v>
      </c>
      <c r="G35" s="204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145</v>
      </c>
      <c r="N35" s="165">
        <f t="shared" si="2"/>
        <v>145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83">
        <v>28</v>
      </c>
      <c r="C36" s="109" t="s">
        <v>1517</v>
      </c>
      <c r="D36" s="202" t="s">
        <v>37</v>
      </c>
      <c r="E36" s="203" t="s">
        <v>8</v>
      </c>
      <c r="F36" s="204">
        <v>733500</v>
      </c>
      <c r="G36" s="204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146</v>
      </c>
      <c r="N36" s="165">
        <f t="shared" si="2"/>
        <v>146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83">
        <v>29</v>
      </c>
      <c r="C37" s="109" t="s">
        <v>1518</v>
      </c>
      <c r="D37" s="202" t="s">
        <v>37</v>
      </c>
      <c r="E37" s="203" t="s">
        <v>8</v>
      </c>
      <c r="F37" s="204">
        <v>823500</v>
      </c>
      <c r="G37" s="204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147</v>
      </c>
      <c r="N37" s="165">
        <f t="shared" si="2"/>
        <v>147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83">
        <v>30</v>
      </c>
      <c r="C38" s="109" t="s">
        <v>1519</v>
      </c>
      <c r="D38" s="202" t="s">
        <v>37</v>
      </c>
      <c r="E38" s="203" t="s">
        <v>8</v>
      </c>
      <c r="F38" s="204">
        <v>1156500</v>
      </c>
      <c r="G38" s="204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148</v>
      </c>
      <c r="N38" s="165">
        <f t="shared" si="2"/>
        <v>148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83">
        <v>31</v>
      </c>
      <c r="C39" s="109" t="s">
        <v>1520</v>
      </c>
      <c r="D39" s="202" t="s">
        <v>37</v>
      </c>
      <c r="E39" s="203" t="s">
        <v>8</v>
      </c>
      <c r="F39" s="204">
        <v>1237500</v>
      </c>
      <c r="G39" s="204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149</v>
      </c>
      <c r="N39" s="165">
        <f t="shared" si="2"/>
        <v>149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83">
        <v>32</v>
      </c>
      <c r="C40" s="109" t="s">
        <v>1521</v>
      </c>
      <c r="D40" s="202" t="s">
        <v>37</v>
      </c>
      <c r="E40" s="203" t="s">
        <v>8</v>
      </c>
      <c r="F40" s="204">
        <v>1287000</v>
      </c>
      <c r="G40" s="204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150</v>
      </c>
      <c r="N40" s="165">
        <f t="shared" si="2"/>
        <v>150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83">
        <v>33</v>
      </c>
      <c r="C41" s="109" t="s">
        <v>1522</v>
      </c>
      <c r="D41" s="202" t="s">
        <v>37</v>
      </c>
      <c r="E41" s="203" t="s">
        <v>8</v>
      </c>
      <c r="F41" s="204">
        <v>1336500</v>
      </c>
      <c r="G41" s="204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151</v>
      </c>
      <c r="N41" s="165">
        <f t="shared" si="2"/>
        <v>151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83">
        <v>34</v>
      </c>
      <c r="C42" s="109" t="s">
        <v>1523</v>
      </c>
      <c r="D42" s="202" t="s">
        <v>37</v>
      </c>
      <c r="E42" s="203" t="s">
        <v>8</v>
      </c>
      <c r="F42" s="204">
        <v>1336500</v>
      </c>
      <c r="G42" s="204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152</v>
      </c>
      <c r="N42" s="165">
        <f t="shared" si="2"/>
        <v>152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83">
        <v>35</v>
      </c>
      <c r="C43" s="109" t="s">
        <v>1524</v>
      </c>
      <c r="D43" s="202" t="s">
        <v>37</v>
      </c>
      <c r="E43" s="203" t="s">
        <v>8</v>
      </c>
      <c r="F43" s="204">
        <v>2866500</v>
      </c>
      <c r="G43" s="204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153</v>
      </c>
      <c r="N43" s="165">
        <f t="shared" si="2"/>
        <v>153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83">
        <v>36</v>
      </c>
      <c r="C44" s="109" t="s">
        <v>496</v>
      </c>
      <c r="D44" s="202" t="s">
        <v>37</v>
      </c>
      <c r="E44" s="203" t="s">
        <v>8</v>
      </c>
      <c r="F44" s="204">
        <v>545000</v>
      </c>
      <c r="G44" s="204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154</v>
      </c>
      <c r="N44" s="165">
        <f t="shared" si="2"/>
        <v>154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83">
        <v>37</v>
      </c>
      <c r="C45" s="109" t="s">
        <v>497</v>
      </c>
      <c r="D45" s="202" t="s">
        <v>37</v>
      </c>
      <c r="E45" s="203" t="s">
        <v>8</v>
      </c>
      <c r="F45" s="204">
        <v>545000</v>
      </c>
      <c r="G45" s="204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155</v>
      </c>
      <c r="N45" s="165">
        <f t="shared" si="2"/>
        <v>155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83">
        <v>38</v>
      </c>
      <c r="C46" s="109" t="s">
        <v>1296</v>
      </c>
      <c r="D46" s="202" t="s">
        <v>36</v>
      </c>
      <c r="E46" s="203" t="s">
        <v>8</v>
      </c>
      <c r="F46" s="204">
        <v>2250810</v>
      </c>
      <c r="G46" s="204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83">
        <v>39</v>
      </c>
      <c r="C47" s="109" t="s">
        <v>1297</v>
      </c>
      <c r="D47" s="202" t="s">
        <v>36</v>
      </c>
      <c r="E47" s="203" t="s">
        <v>8</v>
      </c>
      <c r="F47" s="204">
        <v>2250810</v>
      </c>
      <c r="G47" s="204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83">
        <v>40</v>
      </c>
      <c r="C48" s="109" t="s">
        <v>1298</v>
      </c>
      <c r="D48" s="202" t="s">
        <v>36</v>
      </c>
      <c r="E48" s="203" t="s">
        <v>8</v>
      </c>
      <c r="F48" s="204">
        <v>2250810</v>
      </c>
      <c r="G48" s="204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83">
        <v>41</v>
      </c>
      <c r="C49" s="109" t="s">
        <v>1299</v>
      </c>
      <c r="D49" s="202" t="s">
        <v>36</v>
      </c>
      <c r="E49" s="203" t="s">
        <v>8</v>
      </c>
      <c r="F49" s="204">
        <v>2250810</v>
      </c>
      <c r="G49" s="204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83">
        <v>42</v>
      </c>
      <c r="C50" s="109" t="s">
        <v>1300</v>
      </c>
      <c r="D50" s="202" t="s">
        <v>36</v>
      </c>
      <c r="E50" s="203" t="s">
        <v>8</v>
      </c>
      <c r="F50" s="204">
        <v>2250810</v>
      </c>
      <c r="G50" s="204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83">
        <v>43</v>
      </c>
      <c r="C51" s="109" t="s">
        <v>1301</v>
      </c>
      <c r="D51" s="202" t="s">
        <v>36</v>
      </c>
      <c r="E51" s="203" t="s">
        <v>8</v>
      </c>
      <c r="F51" s="204">
        <v>2250810</v>
      </c>
      <c r="G51" s="204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83">
        <v>44</v>
      </c>
      <c r="C52" s="109" t="s">
        <v>1302</v>
      </c>
      <c r="D52" s="202" t="s">
        <v>36</v>
      </c>
      <c r="E52" s="203" t="s">
        <v>8</v>
      </c>
      <c r="F52" s="204">
        <v>2250810</v>
      </c>
      <c r="G52" s="204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83">
        <v>45</v>
      </c>
      <c r="C53" s="109" t="s">
        <v>1303</v>
      </c>
      <c r="D53" s="202" t="s">
        <v>36</v>
      </c>
      <c r="E53" s="203" t="s">
        <v>8</v>
      </c>
      <c r="F53" s="204">
        <v>2250810</v>
      </c>
      <c r="G53" s="204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83">
        <v>46</v>
      </c>
      <c r="C54" s="109" t="s">
        <v>1304</v>
      </c>
      <c r="D54" s="202" t="s">
        <v>36</v>
      </c>
      <c r="E54" s="203" t="s">
        <v>8</v>
      </c>
      <c r="F54" s="204">
        <v>2250810</v>
      </c>
      <c r="G54" s="204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83">
        <v>47</v>
      </c>
      <c r="C55" s="109" t="s">
        <v>1305</v>
      </c>
      <c r="D55" s="202" t="s">
        <v>36</v>
      </c>
      <c r="E55" s="203" t="s">
        <v>8</v>
      </c>
      <c r="F55" s="204">
        <v>2250810</v>
      </c>
      <c r="G55" s="204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83">
        <v>48</v>
      </c>
      <c r="C56" s="109" t="s">
        <v>1306</v>
      </c>
      <c r="D56" s="202" t="s">
        <v>36</v>
      </c>
      <c r="E56" s="203" t="s">
        <v>8</v>
      </c>
      <c r="F56" s="204">
        <v>2250810</v>
      </c>
      <c r="G56" s="204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83">
        <v>49</v>
      </c>
      <c r="C57" s="109" t="s">
        <v>1307</v>
      </c>
      <c r="D57" s="202" t="s">
        <v>36</v>
      </c>
      <c r="E57" s="203" t="s">
        <v>8</v>
      </c>
      <c r="F57" s="204">
        <v>2250810</v>
      </c>
      <c r="G57" s="204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83">
        <v>50</v>
      </c>
      <c r="C58" s="109" t="s">
        <v>1308</v>
      </c>
      <c r="D58" s="202" t="s">
        <v>36</v>
      </c>
      <c r="E58" s="203" t="s">
        <v>8</v>
      </c>
      <c r="F58" s="204">
        <v>2250810</v>
      </c>
      <c r="G58" s="204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83">
        <v>51</v>
      </c>
      <c r="C59" s="109" t="s">
        <v>1309</v>
      </c>
      <c r="D59" s="202" t="s">
        <v>36</v>
      </c>
      <c r="E59" s="203" t="s">
        <v>8</v>
      </c>
      <c r="F59" s="204">
        <v>2250810</v>
      </c>
      <c r="G59" s="204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83">
        <v>52</v>
      </c>
      <c r="C60" s="109" t="s">
        <v>1310</v>
      </c>
      <c r="D60" s="202" t="s">
        <v>36</v>
      </c>
      <c r="E60" s="203" t="s">
        <v>8</v>
      </c>
      <c r="F60" s="204">
        <v>2250810</v>
      </c>
      <c r="G60" s="204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83">
        <v>53</v>
      </c>
      <c r="C61" s="109" t="s">
        <v>1311</v>
      </c>
      <c r="D61" s="202" t="s">
        <v>36</v>
      </c>
      <c r="E61" s="203" t="s">
        <v>8</v>
      </c>
      <c r="F61" s="204">
        <v>2250810</v>
      </c>
      <c r="G61" s="204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83">
        <v>54</v>
      </c>
      <c r="C62" s="109" t="s">
        <v>1312</v>
      </c>
      <c r="D62" s="202" t="s">
        <v>36</v>
      </c>
      <c r="E62" s="203" t="s">
        <v>8</v>
      </c>
      <c r="F62" s="204">
        <v>2250810</v>
      </c>
      <c r="G62" s="204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83">
        <v>55</v>
      </c>
      <c r="C63" s="109" t="s">
        <v>1313</v>
      </c>
      <c r="D63" s="202" t="s">
        <v>36</v>
      </c>
      <c r="E63" s="203" t="s">
        <v>8</v>
      </c>
      <c r="F63" s="204">
        <v>2250810</v>
      </c>
      <c r="G63" s="204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83">
        <v>56</v>
      </c>
      <c r="C64" s="109" t="s">
        <v>1314</v>
      </c>
      <c r="D64" s="202" t="s">
        <v>36</v>
      </c>
      <c r="E64" s="203" t="s">
        <v>8</v>
      </c>
      <c r="F64" s="204">
        <v>2250810</v>
      </c>
      <c r="G64" s="204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83">
        <v>57</v>
      </c>
      <c r="C65" s="109" t="s">
        <v>1315</v>
      </c>
      <c r="D65" s="202" t="s">
        <v>36</v>
      </c>
      <c r="E65" s="203" t="s">
        <v>8</v>
      </c>
      <c r="F65" s="204">
        <v>2250810</v>
      </c>
      <c r="G65" s="204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83">
        <v>58</v>
      </c>
      <c r="C66" s="109" t="s">
        <v>1316</v>
      </c>
      <c r="D66" s="202" t="s">
        <v>36</v>
      </c>
      <c r="E66" s="203" t="s">
        <v>8</v>
      </c>
      <c r="F66" s="204">
        <v>7034000</v>
      </c>
      <c r="G66" s="204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83">
        <v>59</v>
      </c>
      <c r="C67" s="109" t="s">
        <v>1317</v>
      </c>
      <c r="D67" s="202" t="s">
        <v>36</v>
      </c>
      <c r="E67" s="203" t="s">
        <v>8</v>
      </c>
      <c r="F67" s="204">
        <v>7034000</v>
      </c>
      <c r="G67" s="204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83">
        <v>60</v>
      </c>
      <c r="C68" s="109" t="s">
        <v>1354</v>
      </c>
      <c r="D68" s="202" t="s">
        <v>36</v>
      </c>
      <c r="E68" s="203" t="s">
        <v>8</v>
      </c>
      <c r="F68" s="204">
        <v>3826640</v>
      </c>
      <c r="G68" s="204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83">
        <v>61</v>
      </c>
      <c r="C69" s="109" t="s">
        <v>1355</v>
      </c>
      <c r="D69" s="202" t="s">
        <v>36</v>
      </c>
      <c r="E69" s="203" t="s">
        <v>8</v>
      </c>
      <c r="F69" s="204">
        <v>3826640</v>
      </c>
      <c r="G69" s="204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83">
        <v>62</v>
      </c>
      <c r="C70" s="109" t="s">
        <v>1356</v>
      </c>
      <c r="D70" s="202" t="s">
        <v>36</v>
      </c>
      <c r="E70" s="203" t="s">
        <v>8</v>
      </c>
      <c r="F70" s="204">
        <v>3826640</v>
      </c>
      <c r="G70" s="204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83">
        <v>63</v>
      </c>
      <c r="C71" s="109" t="s">
        <v>1357</v>
      </c>
      <c r="D71" s="202" t="s">
        <v>36</v>
      </c>
      <c r="E71" s="203" t="s">
        <v>8</v>
      </c>
      <c r="F71" s="204">
        <v>3826640</v>
      </c>
      <c r="G71" s="204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83">
        <v>64</v>
      </c>
      <c r="C72" s="109" t="s">
        <v>1358</v>
      </c>
      <c r="D72" s="202" t="s">
        <v>36</v>
      </c>
      <c r="E72" s="203" t="s">
        <v>8</v>
      </c>
      <c r="F72" s="204">
        <v>3826640</v>
      </c>
      <c r="G72" s="204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83">
        <v>65</v>
      </c>
      <c r="C73" s="109" t="s">
        <v>1359</v>
      </c>
      <c r="D73" s="202" t="s">
        <v>36</v>
      </c>
      <c r="E73" s="203" t="s">
        <v>8</v>
      </c>
      <c r="F73" s="204">
        <v>3826640</v>
      </c>
      <c r="G73" s="204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83">
        <v>66</v>
      </c>
      <c r="C74" s="109" t="s">
        <v>1360</v>
      </c>
      <c r="D74" s="202" t="s">
        <v>36</v>
      </c>
      <c r="E74" s="203" t="s">
        <v>8</v>
      </c>
      <c r="F74" s="204">
        <v>3826640</v>
      </c>
      <c r="G74" s="204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83">
        <v>67</v>
      </c>
      <c r="C75" s="109" t="s">
        <v>1361</v>
      </c>
      <c r="D75" s="202" t="s">
        <v>36</v>
      </c>
      <c r="E75" s="203" t="s">
        <v>8</v>
      </c>
      <c r="F75" s="204">
        <v>3826640</v>
      </c>
      <c r="G75" s="204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83">
        <v>68</v>
      </c>
      <c r="C76" s="109" t="s">
        <v>1362</v>
      </c>
      <c r="D76" s="202" t="s">
        <v>36</v>
      </c>
      <c r="E76" s="203" t="s">
        <v>8</v>
      </c>
      <c r="F76" s="204">
        <v>3826640</v>
      </c>
      <c r="G76" s="204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83">
        <v>69</v>
      </c>
      <c r="C77" s="109" t="s">
        <v>1363</v>
      </c>
      <c r="D77" s="202" t="s">
        <v>36</v>
      </c>
      <c r="E77" s="203" t="s">
        <v>8</v>
      </c>
      <c r="F77" s="204">
        <v>3826640</v>
      </c>
      <c r="G77" s="204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83">
        <v>70</v>
      </c>
      <c r="C78" s="109" t="s">
        <v>1364</v>
      </c>
      <c r="D78" s="202" t="s">
        <v>36</v>
      </c>
      <c r="E78" s="203" t="s">
        <v>8</v>
      </c>
      <c r="F78" s="204">
        <v>3826640</v>
      </c>
      <c r="G78" s="204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83">
        <v>71</v>
      </c>
      <c r="C79" s="109" t="s">
        <v>1365</v>
      </c>
      <c r="D79" s="202" t="s">
        <v>36</v>
      </c>
      <c r="E79" s="203" t="s">
        <v>8</v>
      </c>
      <c r="F79" s="204">
        <v>3826640</v>
      </c>
      <c r="G79" s="204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83">
        <v>72</v>
      </c>
      <c r="C80" s="109" t="s">
        <v>1366</v>
      </c>
      <c r="D80" s="202" t="s">
        <v>36</v>
      </c>
      <c r="E80" s="203" t="s">
        <v>8</v>
      </c>
      <c r="F80" s="204">
        <v>3826640</v>
      </c>
      <c r="G80" s="204">
        <v>7842800</v>
      </c>
      <c r="H80" s="171"/>
      <c r="I80" s="88">
        <f t="shared" si="4"/>
        <v>7842800</v>
      </c>
      <c r="J80" s="163">
        <f t="shared" si="7"/>
        <v>1</v>
      </c>
      <c r="K80" s="190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83">
        <v>73</v>
      </c>
      <c r="C81" s="109" t="s">
        <v>1367</v>
      </c>
      <c r="D81" s="202" t="s">
        <v>36</v>
      </c>
      <c r="E81" s="203" t="s">
        <v>8</v>
      </c>
      <c r="F81" s="204">
        <v>3826640</v>
      </c>
      <c r="G81" s="204">
        <v>7842800</v>
      </c>
      <c r="H81" s="171"/>
      <c r="I81" s="88">
        <f t="shared" si="4"/>
        <v>7842800</v>
      </c>
      <c r="J81" s="163">
        <f t="shared" si="7"/>
        <v>1</v>
      </c>
      <c r="K81" s="190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83">
        <v>74</v>
      </c>
      <c r="C82" s="109" t="s">
        <v>1368</v>
      </c>
      <c r="D82" s="202" t="s">
        <v>36</v>
      </c>
      <c r="E82" s="203" t="s">
        <v>8</v>
      </c>
      <c r="F82" s="204">
        <v>3826640</v>
      </c>
      <c r="G82" s="204">
        <v>7842800</v>
      </c>
      <c r="H82" s="171"/>
      <c r="I82" s="88">
        <f t="shared" si="4"/>
        <v>7842800</v>
      </c>
      <c r="J82" s="163">
        <f t="shared" si="7"/>
        <v>1</v>
      </c>
      <c r="K82" s="190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83">
        <v>75</v>
      </c>
      <c r="C83" s="109" t="s">
        <v>1369</v>
      </c>
      <c r="D83" s="202" t="s">
        <v>36</v>
      </c>
      <c r="E83" s="203" t="s">
        <v>8</v>
      </c>
      <c r="F83" s="204">
        <v>3826640</v>
      </c>
      <c r="G83" s="204">
        <v>7842800</v>
      </c>
      <c r="H83" s="171"/>
      <c r="I83" s="88">
        <f t="shared" si="4"/>
        <v>7842800</v>
      </c>
      <c r="J83" s="163">
        <f t="shared" si="7"/>
        <v>1</v>
      </c>
      <c r="K83" s="190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83">
        <v>76</v>
      </c>
      <c r="C84" s="109" t="s">
        <v>1318</v>
      </c>
      <c r="D84" s="202" t="s">
        <v>36</v>
      </c>
      <c r="E84" s="203" t="s">
        <v>8</v>
      </c>
      <c r="F84" s="204">
        <v>3551000</v>
      </c>
      <c r="G84" s="204">
        <v>5811500</v>
      </c>
      <c r="H84" s="171"/>
      <c r="I84" s="88">
        <f t="shared" si="4"/>
        <v>5811500</v>
      </c>
      <c r="J84" s="163">
        <f t="shared" si="7"/>
        <v>1</v>
      </c>
      <c r="K84" s="190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83">
        <v>77</v>
      </c>
      <c r="C85" s="109" t="s">
        <v>1319</v>
      </c>
      <c r="D85" s="202" t="s">
        <v>36</v>
      </c>
      <c r="E85" s="203" t="s">
        <v>8</v>
      </c>
      <c r="F85" s="204">
        <v>4585000</v>
      </c>
      <c r="G85" s="204">
        <v>7805600</v>
      </c>
      <c r="H85" s="171"/>
      <c r="I85" s="88">
        <f t="shared" si="4"/>
        <v>7805600</v>
      </c>
      <c r="J85" s="163">
        <f t="shared" si="7"/>
        <v>1</v>
      </c>
      <c r="K85" s="190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83"/>
      <c r="C86" s="109"/>
      <c r="D86" s="202" t="s">
        <v>40</v>
      </c>
      <c r="E86" s="203"/>
      <c r="F86" s="204"/>
      <c r="G86" s="204"/>
      <c r="H86" s="171"/>
      <c r="I86" s="88">
        <f t="shared" si="4"/>
        <v>0</v>
      </c>
      <c r="J86" s="163">
        <f t="shared" si="7"/>
        <v>0</v>
      </c>
      <c r="K86" s="190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83" t="s">
        <v>498</v>
      </c>
      <c r="C87" s="109" t="s">
        <v>499</v>
      </c>
      <c r="D87" s="202" t="s">
        <v>40</v>
      </c>
      <c r="E87" s="203"/>
      <c r="F87" s="204"/>
      <c r="G87" s="204"/>
      <c r="H87" s="171"/>
      <c r="I87" s="88">
        <f t="shared" si="4"/>
        <v>0</v>
      </c>
      <c r="J87" s="163">
        <f t="shared" si="7"/>
        <v>0</v>
      </c>
      <c r="K87" s="190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500</v>
      </c>
      <c r="D88" s="202" t="s">
        <v>36</v>
      </c>
      <c r="E88" s="203" t="s">
        <v>11</v>
      </c>
      <c r="F88" s="204">
        <v>2980000</v>
      </c>
      <c r="G88" s="204">
        <v>3564900</v>
      </c>
      <c r="H88" s="171"/>
      <c r="I88" s="88">
        <f t="shared" si="4"/>
        <v>3564900</v>
      </c>
      <c r="J88" s="163">
        <f t="shared" si="7"/>
        <v>1</v>
      </c>
      <c r="K88" s="190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501</v>
      </c>
      <c r="D89" s="202" t="s">
        <v>36</v>
      </c>
      <c r="E89" s="203" t="s">
        <v>11</v>
      </c>
      <c r="F89" s="204">
        <v>2980000</v>
      </c>
      <c r="G89" s="204">
        <v>3564900</v>
      </c>
      <c r="H89" s="171"/>
      <c r="I89" s="88">
        <f t="shared" si="4"/>
        <v>3564900</v>
      </c>
      <c r="J89" s="163">
        <f t="shared" si="7"/>
        <v>1</v>
      </c>
      <c r="K89" s="190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502</v>
      </c>
      <c r="D90" s="202" t="s">
        <v>36</v>
      </c>
      <c r="E90" s="203" t="s">
        <v>11</v>
      </c>
      <c r="F90" s="204">
        <v>2980000</v>
      </c>
      <c r="G90" s="204">
        <v>3564900</v>
      </c>
      <c r="H90" s="171"/>
      <c r="I90" s="88">
        <f t="shared" si="4"/>
        <v>3564900</v>
      </c>
      <c r="J90" s="163">
        <f t="shared" si="7"/>
        <v>1</v>
      </c>
      <c r="K90" s="190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503</v>
      </c>
      <c r="D91" s="202" t="s">
        <v>36</v>
      </c>
      <c r="E91" s="203" t="s">
        <v>11</v>
      </c>
      <c r="F91" s="204">
        <v>2980000</v>
      </c>
      <c r="G91" s="204">
        <v>3564900</v>
      </c>
      <c r="H91" s="171"/>
      <c r="I91" s="88">
        <f t="shared" si="4"/>
        <v>3564900</v>
      </c>
      <c r="J91" s="163">
        <f t="shared" si="7"/>
        <v>1</v>
      </c>
      <c r="K91" s="190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504</v>
      </c>
      <c r="D92" s="202" t="s">
        <v>36</v>
      </c>
      <c r="E92" s="203" t="s">
        <v>11</v>
      </c>
      <c r="F92" s="204">
        <v>2980000</v>
      </c>
      <c r="G92" s="204">
        <v>3564900</v>
      </c>
      <c r="H92" s="171"/>
      <c r="I92" s="88">
        <f t="shared" si="4"/>
        <v>3564900</v>
      </c>
      <c r="J92" s="163">
        <f t="shared" si="7"/>
        <v>1</v>
      </c>
      <c r="K92" s="190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505</v>
      </c>
      <c r="D93" s="202" t="s">
        <v>36</v>
      </c>
      <c r="E93" s="203" t="s">
        <v>11</v>
      </c>
      <c r="F93" s="204">
        <v>2980000</v>
      </c>
      <c r="G93" s="204">
        <v>3564900</v>
      </c>
      <c r="H93" s="171"/>
      <c r="I93" s="88">
        <f t="shared" si="4"/>
        <v>3564900</v>
      </c>
      <c r="J93" s="163">
        <f t="shared" si="7"/>
        <v>1</v>
      </c>
      <c r="K93" s="190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506</v>
      </c>
      <c r="D94" s="202" t="s">
        <v>36</v>
      </c>
      <c r="E94" s="203" t="s">
        <v>11</v>
      </c>
      <c r="F94" s="204">
        <v>2980000</v>
      </c>
      <c r="G94" s="204">
        <v>3564900</v>
      </c>
      <c r="H94" s="171"/>
      <c r="I94" s="88">
        <f t="shared" si="4"/>
        <v>3564900</v>
      </c>
      <c r="J94" s="163">
        <f t="shared" si="7"/>
        <v>1</v>
      </c>
      <c r="K94" s="190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507</v>
      </c>
      <c r="D95" s="202" t="s">
        <v>36</v>
      </c>
      <c r="E95" s="203" t="s">
        <v>11</v>
      </c>
      <c r="F95" s="204">
        <v>2980000</v>
      </c>
      <c r="G95" s="204">
        <v>3564900</v>
      </c>
      <c r="H95" s="171"/>
      <c r="I95" s="88">
        <f t="shared" si="4"/>
        <v>3564900</v>
      </c>
      <c r="J95" s="163">
        <f t="shared" si="7"/>
        <v>1</v>
      </c>
      <c r="K95" s="190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508</v>
      </c>
      <c r="D96" s="202" t="s">
        <v>36</v>
      </c>
      <c r="E96" s="203" t="s">
        <v>11</v>
      </c>
      <c r="F96" s="204">
        <v>12249100</v>
      </c>
      <c r="G96" s="204">
        <v>13644300</v>
      </c>
      <c r="H96" s="171"/>
      <c r="I96" s="88">
        <f t="shared" si="4"/>
        <v>13644300</v>
      </c>
      <c r="J96" s="163">
        <f t="shared" si="7"/>
        <v>1</v>
      </c>
      <c r="K96" s="190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509</v>
      </c>
      <c r="D97" s="202" t="s">
        <v>36</v>
      </c>
      <c r="E97" s="203" t="s">
        <v>11</v>
      </c>
      <c r="F97" s="204">
        <v>12249100</v>
      </c>
      <c r="G97" s="204">
        <v>13644300</v>
      </c>
      <c r="H97" s="171"/>
      <c r="I97" s="88">
        <f t="shared" si="4"/>
        <v>13644300</v>
      </c>
      <c r="J97" s="163">
        <f t="shared" si="7"/>
        <v>1</v>
      </c>
      <c r="K97" s="190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510</v>
      </c>
      <c r="D98" s="202" t="s">
        <v>36</v>
      </c>
      <c r="E98" s="203" t="s">
        <v>11</v>
      </c>
      <c r="F98" s="204">
        <v>12764100</v>
      </c>
      <c r="G98" s="204">
        <v>14217900</v>
      </c>
      <c r="H98" s="171"/>
      <c r="I98" s="88">
        <f t="shared" si="4"/>
        <v>14217900</v>
      </c>
      <c r="J98" s="163">
        <f t="shared" si="7"/>
        <v>1</v>
      </c>
      <c r="K98" s="190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511</v>
      </c>
      <c r="D99" s="202" t="s">
        <v>36</v>
      </c>
      <c r="E99" s="203" t="s">
        <v>11</v>
      </c>
      <c r="F99" s="204">
        <v>12764100</v>
      </c>
      <c r="G99" s="204">
        <v>14217900</v>
      </c>
      <c r="H99" s="171"/>
      <c r="I99" s="88">
        <f t="shared" si="4"/>
        <v>14217900</v>
      </c>
      <c r="J99" s="163">
        <f t="shared" si="7"/>
        <v>1</v>
      </c>
      <c r="K99" s="190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512</v>
      </c>
      <c r="D100" s="202" t="s">
        <v>36</v>
      </c>
      <c r="E100" s="203" t="s">
        <v>11</v>
      </c>
      <c r="F100" s="204">
        <v>13444100</v>
      </c>
      <c r="G100" s="204">
        <v>14975400</v>
      </c>
      <c r="H100" s="171"/>
      <c r="I100" s="88">
        <f t="shared" si="4"/>
        <v>14975400</v>
      </c>
      <c r="J100" s="163">
        <f t="shared" si="7"/>
        <v>1</v>
      </c>
      <c r="K100" s="190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513</v>
      </c>
      <c r="D101" s="202" t="s">
        <v>36</v>
      </c>
      <c r="E101" s="203" t="s">
        <v>11</v>
      </c>
      <c r="F101" s="204">
        <v>13444100</v>
      </c>
      <c r="G101" s="204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190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514</v>
      </c>
      <c r="D102" s="202" t="s">
        <v>36</v>
      </c>
      <c r="E102" s="203" t="s">
        <v>11</v>
      </c>
      <c r="F102" s="204">
        <v>13444100</v>
      </c>
      <c r="G102" s="204">
        <v>14975400</v>
      </c>
      <c r="H102" s="171"/>
      <c r="I102" s="88">
        <f t="shared" si="11"/>
        <v>14975400</v>
      </c>
      <c r="J102" s="163">
        <f t="shared" si="7"/>
        <v>1</v>
      </c>
      <c r="K102" s="190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515</v>
      </c>
      <c r="D103" s="202" t="s">
        <v>36</v>
      </c>
      <c r="E103" s="203" t="s">
        <v>11</v>
      </c>
      <c r="F103" s="204">
        <v>14119100</v>
      </c>
      <c r="G103" s="204">
        <v>15727300</v>
      </c>
      <c r="H103" s="171"/>
      <c r="I103" s="88">
        <f t="shared" si="11"/>
        <v>15727300</v>
      </c>
      <c r="J103" s="163">
        <f t="shared" si="7"/>
        <v>1</v>
      </c>
      <c r="K103" s="190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516</v>
      </c>
      <c r="D104" s="202" t="s">
        <v>36</v>
      </c>
      <c r="E104" s="203" t="s">
        <v>11</v>
      </c>
      <c r="F104" s="204">
        <v>3050000</v>
      </c>
      <c r="G104" s="204">
        <v>3050000</v>
      </c>
      <c r="H104" s="171"/>
      <c r="I104" s="88">
        <f t="shared" si="11"/>
        <v>3050000</v>
      </c>
      <c r="J104" s="163">
        <f t="shared" si="7"/>
        <v>1</v>
      </c>
      <c r="K104" s="190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136</v>
      </c>
      <c r="D105" s="202" t="s">
        <v>37</v>
      </c>
      <c r="E105" s="203" t="s">
        <v>14</v>
      </c>
      <c r="F105" s="204">
        <v>61350.369301283834</v>
      </c>
      <c r="G105" s="204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190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137</v>
      </c>
      <c r="D106" s="202" t="s">
        <v>37</v>
      </c>
      <c r="E106" s="203" t="s">
        <v>14</v>
      </c>
      <c r="F106" s="204">
        <v>297606.44984038931</v>
      </c>
      <c r="G106" s="204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190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41</v>
      </c>
      <c r="D107" s="202" t="s">
        <v>37</v>
      </c>
      <c r="E107" s="203" t="s">
        <v>8</v>
      </c>
      <c r="F107" s="204">
        <v>63410.286500000002</v>
      </c>
      <c r="G107" s="204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190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42</v>
      </c>
      <c r="D108" s="202" t="s">
        <v>37</v>
      </c>
      <c r="E108" s="203" t="s">
        <v>8</v>
      </c>
      <c r="F108" s="204">
        <v>259574.27222222224</v>
      </c>
      <c r="G108" s="204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190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43</v>
      </c>
      <c r="D109" s="202" t="s">
        <v>37</v>
      </c>
      <c r="E109" s="203" t="s">
        <v>8</v>
      </c>
      <c r="F109" s="204">
        <v>5918293.4066666672</v>
      </c>
      <c r="G109" s="204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201227065.79893059</v>
      </c>
      <c r="N109" s="165">
        <f t="shared" si="9"/>
        <v>201227065.79893059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44</v>
      </c>
      <c r="D110" s="202" t="s">
        <v>37</v>
      </c>
      <c r="E110" s="203" t="s">
        <v>8</v>
      </c>
      <c r="F110" s="204">
        <v>7304865.0047999993</v>
      </c>
      <c r="G110" s="204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201227066.79893059</v>
      </c>
      <c r="N110" s="165">
        <f t="shared" si="9"/>
        <v>201227066.79893059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31</v>
      </c>
      <c r="D111" s="202" t="s">
        <v>37</v>
      </c>
      <c r="E111" s="203" t="s">
        <v>8</v>
      </c>
      <c r="F111" s="204">
        <v>7575415.5605333354</v>
      </c>
      <c r="G111" s="204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201227067.79893059</v>
      </c>
      <c r="N111" s="165">
        <f t="shared" si="9"/>
        <v>201227067.79893059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45</v>
      </c>
      <c r="D112" s="202" t="s">
        <v>37</v>
      </c>
      <c r="E112" s="203" t="s">
        <v>8</v>
      </c>
      <c r="F112" s="204">
        <v>7034314.449066666</v>
      </c>
      <c r="G112" s="204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201227068.79893059</v>
      </c>
      <c r="N112" s="165">
        <f t="shared" si="9"/>
        <v>201227068.79893059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83"/>
      <c r="C113" s="109"/>
      <c r="D113" s="202" t="s">
        <v>40</v>
      </c>
      <c r="E113" s="203"/>
      <c r="F113" s="204"/>
      <c r="G113" s="204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83" t="s">
        <v>517</v>
      </c>
      <c r="C114" s="109" t="s">
        <v>1167</v>
      </c>
      <c r="D114" s="202" t="s">
        <v>40</v>
      </c>
      <c r="E114" s="203"/>
      <c r="F114" s="204"/>
      <c r="G114" s="204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83">
        <v>1</v>
      </c>
      <c r="C115" s="109" t="s">
        <v>1168</v>
      </c>
      <c r="D115" s="202" t="s">
        <v>37</v>
      </c>
      <c r="E115" s="203" t="s">
        <v>11</v>
      </c>
      <c r="F115" s="204"/>
      <c r="G115" s="204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201227069.79893059</v>
      </c>
      <c r="N115" s="165">
        <f t="shared" si="9"/>
        <v>201227069.79893059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83">
        <v>2</v>
      </c>
      <c r="C116" s="109" t="s">
        <v>987</v>
      </c>
      <c r="D116" s="202" t="s">
        <v>36</v>
      </c>
      <c r="E116" s="203" t="s">
        <v>518</v>
      </c>
      <c r="F116" s="204">
        <v>16002920</v>
      </c>
      <c r="G116" s="204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83">
        <v>3</v>
      </c>
      <c r="C117" s="185" t="s">
        <v>988</v>
      </c>
      <c r="D117" s="202" t="s">
        <v>36</v>
      </c>
      <c r="E117" s="203" t="s">
        <v>518</v>
      </c>
      <c r="F117" s="204">
        <v>18311920</v>
      </c>
      <c r="G117" s="204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83">
        <v>4</v>
      </c>
      <c r="C118" s="109" t="s">
        <v>989</v>
      </c>
      <c r="D118" s="202" t="s">
        <v>36</v>
      </c>
      <c r="E118" s="203" t="s">
        <v>518</v>
      </c>
      <c r="F118" s="204">
        <v>79514150</v>
      </c>
      <c r="G118" s="204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83">
        <v>5</v>
      </c>
      <c r="C119" s="109" t="s">
        <v>990</v>
      </c>
      <c r="D119" s="202" t="s">
        <v>36</v>
      </c>
      <c r="E119" s="203" t="s">
        <v>518</v>
      </c>
      <c r="F119" s="204">
        <v>46492920</v>
      </c>
      <c r="G119" s="204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83">
        <v>6</v>
      </c>
      <c r="C120" s="109" t="s">
        <v>991</v>
      </c>
      <c r="D120" s="202" t="s">
        <v>36</v>
      </c>
      <c r="E120" s="203" t="s">
        <v>518</v>
      </c>
      <c r="F120" s="204">
        <v>229416150</v>
      </c>
      <c r="G120" s="204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83">
        <v>7</v>
      </c>
      <c r="C121" s="109" t="s">
        <v>1166</v>
      </c>
      <c r="D121" s="202" t="s">
        <v>36</v>
      </c>
      <c r="E121" s="203" t="s">
        <v>518</v>
      </c>
      <c r="F121" s="204">
        <v>46425420</v>
      </c>
      <c r="G121" s="204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83"/>
      <c r="C122" s="184" t="s">
        <v>1370</v>
      </c>
      <c r="D122" s="202" t="s">
        <v>40</v>
      </c>
      <c r="E122" s="203"/>
      <c r="F122" s="204"/>
      <c r="G122" s="204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83">
        <v>8</v>
      </c>
      <c r="C123" s="185" t="s">
        <v>1371</v>
      </c>
      <c r="D123" s="202" t="s">
        <v>36</v>
      </c>
      <c r="E123" s="203" t="s">
        <v>518</v>
      </c>
      <c r="F123" s="204">
        <v>241300000</v>
      </c>
      <c r="G123" s="204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83">
        <v>9</v>
      </c>
      <c r="C124" s="185" t="s">
        <v>1372</v>
      </c>
      <c r="D124" s="202" t="s">
        <v>36</v>
      </c>
      <c r="E124" s="203" t="s">
        <v>11</v>
      </c>
      <c r="F124" s="204">
        <v>42499000</v>
      </c>
      <c r="G124" s="204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83"/>
      <c r="C125" s="109"/>
      <c r="D125" s="202"/>
      <c r="E125" s="203"/>
      <c r="F125" s="204"/>
      <c r="G125" s="204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83" t="s">
        <v>519</v>
      </c>
      <c r="C126" s="109" t="s">
        <v>520</v>
      </c>
      <c r="D126" s="202" t="s">
        <v>40</v>
      </c>
      <c r="E126" s="203"/>
      <c r="F126" s="204"/>
      <c r="G126" s="204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83">
        <v>1</v>
      </c>
      <c r="C127" s="109" t="s">
        <v>521</v>
      </c>
      <c r="D127" s="202" t="s">
        <v>36</v>
      </c>
      <c r="E127" s="203" t="s">
        <v>518</v>
      </c>
      <c r="F127" s="204">
        <v>126104830</v>
      </c>
      <c r="G127" s="204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83">
        <v>2</v>
      </c>
      <c r="C128" s="109" t="s">
        <v>522</v>
      </c>
      <c r="D128" s="202" t="s">
        <v>36</v>
      </c>
      <c r="E128" s="203" t="s">
        <v>518</v>
      </c>
      <c r="F128" s="204">
        <v>191704830</v>
      </c>
      <c r="G128" s="204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83">
        <v>3</v>
      </c>
      <c r="C129" s="109" t="s">
        <v>1116</v>
      </c>
      <c r="D129" s="202" t="s">
        <v>37</v>
      </c>
      <c r="E129" s="203" t="s">
        <v>518</v>
      </c>
      <c r="F129" s="204">
        <v>79200000</v>
      </c>
      <c r="G129" s="204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201227070.79893059</v>
      </c>
      <c r="N129" s="165">
        <f t="shared" si="9"/>
        <v>201227070.79893059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83">
        <v>4</v>
      </c>
      <c r="C130" s="109" t="s">
        <v>1117</v>
      </c>
      <c r="D130" s="202" t="s">
        <v>37</v>
      </c>
      <c r="E130" s="203" t="s">
        <v>11</v>
      </c>
      <c r="F130" s="204">
        <v>5975000</v>
      </c>
      <c r="G130" s="204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201227071.79893059</v>
      </c>
      <c r="N130" s="165">
        <f t="shared" si="9"/>
        <v>201227071.79893059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83">
        <v>5</v>
      </c>
      <c r="C131" s="109" t="s">
        <v>1118</v>
      </c>
      <c r="D131" s="202" t="s">
        <v>37</v>
      </c>
      <c r="E131" s="203" t="s">
        <v>14</v>
      </c>
      <c r="F131" s="204">
        <v>12500000</v>
      </c>
      <c r="G131" s="204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201227072.79893059</v>
      </c>
      <c r="N131" s="165">
        <f t="shared" si="9"/>
        <v>201227072.79893059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83"/>
      <c r="C132" s="109"/>
      <c r="D132" s="202" t="s">
        <v>40</v>
      </c>
      <c r="E132" s="203"/>
      <c r="F132" s="204"/>
      <c r="G132" s="204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83" t="s">
        <v>523</v>
      </c>
      <c r="C133" s="109" t="s">
        <v>524</v>
      </c>
      <c r="D133" s="202" t="s">
        <v>40</v>
      </c>
      <c r="E133" s="203"/>
      <c r="F133" s="204"/>
      <c r="G133" s="204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83">
        <v>1</v>
      </c>
      <c r="C134" s="109" t="s">
        <v>525</v>
      </c>
      <c r="D134" s="202" t="s">
        <v>36</v>
      </c>
      <c r="E134" s="203" t="s">
        <v>8</v>
      </c>
      <c r="F134" s="204">
        <v>24998100</v>
      </c>
      <c r="G134" s="204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83">
        <v>2</v>
      </c>
      <c r="C135" s="109" t="s">
        <v>1119</v>
      </c>
      <c r="D135" s="202" t="s">
        <v>36</v>
      </c>
      <c r="E135" s="203" t="s">
        <v>8</v>
      </c>
      <c r="F135" s="204">
        <v>26746100</v>
      </c>
      <c r="G135" s="204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83">
        <v>3</v>
      </c>
      <c r="C136" s="109" t="s">
        <v>1120</v>
      </c>
      <c r="D136" s="202" t="s">
        <v>36</v>
      </c>
      <c r="E136" s="203" t="s">
        <v>8</v>
      </c>
      <c r="F136" s="204">
        <v>38097500</v>
      </c>
      <c r="G136" s="204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83">
        <v>4</v>
      </c>
      <c r="C137" s="109" t="s">
        <v>1121</v>
      </c>
      <c r="D137" s="202" t="s">
        <v>36</v>
      </c>
      <c r="E137" s="203" t="s">
        <v>8</v>
      </c>
      <c r="F137" s="204">
        <v>46697500</v>
      </c>
      <c r="G137" s="204">
        <v>77674900</v>
      </c>
      <c r="H137" s="171"/>
      <c r="I137" s="88">
        <f t="shared" si="11"/>
        <v>77674900</v>
      </c>
      <c r="J137" s="163">
        <f t="shared" ref="J137:J201" si="12">IF(D137="MDU-KD",1,0)</f>
        <v>1</v>
      </c>
      <c r="K137" s="155">
        <f t="shared" ref="K137:K201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1" si="14">IF(L137=0,M137,L137)</f>
        <v>92</v>
      </c>
      <c r="O137" s="155">
        <f t="shared" ref="O137:O201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83">
        <v>5</v>
      </c>
      <c r="C138" s="109" t="s">
        <v>1122</v>
      </c>
      <c r="D138" s="202" t="s">
        <v>36</v>
      </c>
      <c r="E138" s="203" t="s">
        <v>8</v>
      </c>
      <c r="F138" s="204">
        <v>21530100</v>
      </c>
      <c r="G138" s="204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83">
        <v>6</v>
      </c>
      <c r="C139" s="109" t="s">
        <v>1123</v>
      </c>
      <c r="D139" s="202" t="s">
        <v>36</v>
      </c>
      <c r="E139" s="203" t="s">
        <v>8</v>
      </c>
      <c r="F139" s="204">
        <v>31630800</v>
      </c>
      <c r="G139" s="204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83">
        <v>7</v>
      </c>
      <c r="C140" s="109" t="s">
        <v>1124</v>
      </c>
      <c r="D140" s="202" t="s">
        <v>36</v>
      </c>
      <c r="E140" s="203" t="s">
        <v>8</v>
      </c>
      <c r="F140" s="204">
        <v>32680800</v>
      </c>
      <c r="G140" s="204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83">
        <v>8</v>
      </c>
      <c r="C141" s="109" t="s">
        <v>1125</v>
      </c>
      <c r="D141" s="202" t="s">
        <v>36</v>
      </c>
      <c r="E141" s="203" t="s">
        <v>8</v>
      </c>
      <c r="F141" s="204">
        <v>37313100</v>
      </c>
      <c r="G141" s="204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83">
        <v>9</v>
      </c>
      <c r="C142" s="109" t="s">
        <v>1428</v>
      </c>
      <c r="D142" s="202" t="s">
        <v>36</v>
      </c>
      <c r="E142" s="203" t="s">
        <v>8</v>
      </c>
      <c r="F142" s="204">
        <v>63057400</v>
      </c>
      <c r="G142" s="204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83">
        <v>10</v>
      </c>
      <c r="C143" s="109" t="s">
        <v>1525</v>
      </c>
      <c r="D143" s="202" t="s">
        <v>36</v>
      </c>
      <c r="E143" s="203" t="s">
        <v>8</v>
      </c>
      <c r="F143" s="204">
        <v>87094400</v>
      </c>
      <c r="G143" s="204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83">
        <v>11</v>
      </c>
      <c r="C144" s="109" t="s">
        <v>1016</v>
      </c>
      <c r="D144" s="202" t="s">
        <v>36</v>
      </c>
      <c r="E144" s="203" t="s">
        <v>8</v>
      </c>
      <c r="F144" s="204">
        <v>10270090</v>
      </c>
      <c r="G144" s="204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83">
        <v>12</v>
      </c>
      <c r="C145" s="109" t="s">
        <v>1017</v>
      </c>
      <c r="D145" s="202" t="s">
        <v>36</v>
      </c>
      <c r="E145" s="203" t="s">
        <v>8</v>
      </c>
      <c r="F145" s="204">
        <v>8972560</v>
      </c>
      <c r="G145" s="204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83">
        <v>13</v>
      </c>
      <c r="C146" s="109" t="s">
        <v>1018</v>
      </c>
      <c r="D146" s="202" t="s">
        <v>36</v>
      </c>
      <c r="E146" s="203" t="s">
        <v>8</v>
      </c>
      <c r="F146" s="204">
        <v>10973865</v>
      </c>
      <c r="G146" s="204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83">
        <v>14</v>
      </c>
      <c r="C147" s="109" t="s">
        <v>1019</v>
      </c>
      <c r="D147" s="202" t="s">
        <v>36</v>
      </c>
      <c r="E147" s="203" t="s">
        <v>8</v>
      </c>
      <c r="F147" s="204">
        <v>12622540</v>
      </c>
      <c r="G147" s="204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83">
        <v>15</v>
      </c>
      <c r="C148" s="184" t="s">
        <v>1526</v>
      </c>
      <c r="D148" s="202" t="s">
        <v>36</v>
      </c>
      <c r="E148" s="203" t="s">
        <v>11</v>
      </c>
      <c r="F148" s="204">
        <v>15724250</v>
      </c>
      <c r="G148" s="204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83"/>
      <c r="C149" s="184"/>
      <c r="D149" s="202"/>
      <c r="E149" s="203"/>
      <c r="F149" s="204"/>
      <c r="G149" s="204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83" t="s">
        <v>526</v>
      </c>
      <c r="C150" s="109" t="s">
        <v>527</v>
      </c>
      <c r="D150" s="202" t="s">
        <v>40</v>
      </c>
      <c r="E150" s="203"/>
      <c r="F150" s="204"/>
      <c r="G150" s="204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83">
        <v>1</v>
      </c>
      <c r="C151" s="109" t="s">
        <v>528</v>
      </c>
      <c r="D151" s="202" t="s">
        <v>36</v>
      </c>
      <c r="E151" s="203" t="s">
        <v>8</v>
      </c>
      <c r="F151" s="204">
        <v>848250</v>
      </c>
      <c r="G151" s="204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83">
        <v>2</v>
      </c>
      <c r="C152" s="109" t="s">
        <v>46</v>
      </c>
      <c r="D152" s="202" t="s">
        <v>37</v>
      </c>
      <c r="E152" s="203" t="s">
        <v>8</v>
      </c>
      <c r="F152" s="204">
        <v>17500</v>
      </c>
      <c r="G152" s="204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201227073.79893059</v>
      </c>
      <c r="N152" s="165">
        <f t="shared" si="14"/>
        <v>201227073.79893059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83">
        <v>3</v>
      </c>
      <c r="C153" s="109" t="s">
        <v>529</v>
      </c>
      <c r="D153" s="202" t="s">
        <v>37</v>
      </c>
      <c r="E153" s="203" t="s">
        <v>8</v>
      </c>
      <c r="F153" s="204">
        <v>17500</v>
      </c>
      <c r="G153" s="204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201227074.79893059</v>
      </c>
      <c r="N153" s="165">
        <f t="shared" si="14"/>
        <v>201227074.79893059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83">
        <v>4</v>
      </c>
      <c r="C154" s="109" t="s">
        <v>530</v>
      </c>
      <c r="D154" s="202" t="s">
        <v>37</v>
      </c>
      <c r="E154" s="203" t="s">
        <v>8</v>
      </c>
      <c r="F154" s="204">
        <v>17500</v>
      </c>
      <c r="G154" s="204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201227075.79893059</v>
      </c>
      <c r="N154" s="165">
        <f t="shared" si="14"/>
        <v>201227075.79893059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83">
        <v>5</v>
      </c>
      <c r="C155" s="109" t="s">
        <v>47</v>
      </c>
      <c r="D155" s="202" t="s">
        <v>37</v>
      </c>
      <c r="E155" s="203" t="s">
        <v>8</v>
      </c>
      <c r="F155" s="204">
        <v>18000</v>
      </c>
      <c r="G155" s="204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201227076.79893059</v>
      </c>
      <c r="N155" s="165">
        <f t="shared" si="14"/>
        <v>201227076.79893059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83">
        <v>6</v>
      </c>
      <c r="C156" s="109" t="s">
        <v>48</v>
      </c>
      <c r="D156" s="202" t="s">
        <v>37</v>
      </c>
      <c r="E156" s="203" t="s">
        <v>8</v>
      </c>
      <c r="F156" s="204">
        <v>18000</v>
      </c>
      <c r="G156" s="204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201227077.79893059</v>
      </c>
      <c r="N156" s="165">
        <f t="shared" si="14"/>
        <v>201227077.79893059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83">
        <v>7</v>
      </c>
      <c r="C157" s="109" t="s">
        <v>49</v>
      </c>
      <c r="D157" s="202" t="s">
        <v>37</v>
      </c>
      <c r="E157" s="203" t="s">
        <v>8</v>
      </c>
      <c r="F157" s="204">
        <v>18000</v>
      </c>
      <c r="G157" s="204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201227078.79893059</v>
      </c>
      <c r="N157" s="165">
        <f t="shared" si="14"/>
        <v>201227078.79893059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83">
        <v>8</v>
      </c>
      <c r="C158" s="109" t="s">
        <v>531</v>
      </c>
      <c r="D158" s="202" t="s">
        <v>37</v>
      </c>
      <c r="E158" s="203" t="s">
        <v>8</v>
      </c>
      <c r="F158" s="204">
        <v>18000</v>
      </c>
      <c r="G158" s="204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201227079.79893059</v>
      </c>
      <c r="N158" s="165">
        <f t="shared" si="14"/>
        <v>201227079.79893059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83">
        <v>9</v>
      </c>
      <c r="C159" s="109" t="s">
        <v>50</v>
      </c>
      <c r="D159" s="202" t="s">
        <v>37</v>
      </c>
      <c r="E159" s="203" t="s">
        <v>8</v>
      </c>
      <c r="F159" s="204">
        <v>18000</v>
      </c>
      <c r="G159" s="204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201227080.79893059</v>
      </c>
      <c r="N159" s="165">
        <f t="shared" si="14"/>
        <v>201227080.79893059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83">
        <v>10</v>
      </c>
      <c r="C160" s="109" t="s">
        <v>51</v>
      </c>
      <c r="D160" s="202" t="s">
        <v>37</v>
      </c>
      <c r="E160" s="203" t="s">
        <v>8</v>
      </c>
      <c r="F160" s="204">
        <v>20000</v>
      </c>
      <c r="G160" s="204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201227081.79893059</v>
      </c>
      <c r="N160" s="165">
        <f t="shared" si="14"/>
        <v>201227081.79893059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83">
        <v>11</v>
      </c>
      <c r="C161" s="109" t="s">
        <v>52</v>
      </c>
      <c r="D161" s="202" t="s">
        <v>37</v>
      </c>
      <c r="E161" s="203" t="s">
        <v>8</v>
      </c>
      <c r="F161" s="204">
        <v>23000</v>
      </c>
      <c r="G161" s="204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201227082.79893059</v>
      </c>
      <c r="N161" s="165">
        <f t="shared" si="14"/>
        <v>201227082.79893059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83">
        <v>12</v>
      </c>
      <c r="C162" s="109" t="s">
        <v>53</v>
      </c>
      <c r="D162" s="202" t="s">
        <v>37</v>
      </c>
      <c r="E162" s="203" t="s">
        <v>8</v>
      </c>
      <c r="F162" s="204">
        <v>23700</v>
      </c>
      <c r="G162" s="204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201227083.79893059</v>
      </c>
      <c r="N162" s="165">
        <f t="shared" si="14"/>
        <v>201227083.79893059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83">
        <v>13</v>
      </c>
      <c r="C163" s="109" t="s">
        <v>54</v>
      </c>
      <c r="D163" s="202" t="s">
        <v>37</v>
      </c>
      <c r="E163" s="203" t="s">
        <v>8</v>
      </c>
      <c r="F163" s="204">
        <v>32500</v>
      </c>
      <c r="G163" s="204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201227084.79893059</v>
      </c>
      <c r="N163" s="165">
        <f t="shared" si="14"/>
        <v>201227084.79893059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83">
        <v>14</v>
      </c>
      <c r="C164" s="109" t="s">
        <v>55</v>
      </c>
      <c r="D164" s="202" t="s">
        <v>37</v>
      </c>
      <c r="E164" s="203" t="s">
        <v>8</v>
      </c>
      <c r="F164" s="204">
        <v>32500</v>
      </c>
      <c r="G164" s="204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201227085.79893059</v>
      </c>
      <c r="N164" s="165">
        <f t="shared" si="14"/>
        <v>201227085.79893059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83">
        <v>15</v>
      </c>
      <c r="C165" s="109" t="s">
        <v>1373</v>
      </c>
      <c r="D165" s="202" t="s">
        <v>37</v>
      </c>
      <c r="E165" s="203" t="s">
        <v>8</v>
      </c>
      <c r="F165" s="204">
        <v>32500</v>
      </c>
      <c r="G165" s="204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201227086.79893059</v>
      </c>
      <c r="N165" s="165">
        <f t="shared" si="14"/>
        <v>201227086.79893059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83">
        <v>16</v>
      </c>
      <c r="C166" s="109" t="s">
        <v>1374</v>
      </c>
      <c r="D166" s="202" t="s">
        <v>37</v>
      </c>
      <c r="E166" s="203" t="s">
        <v>8</v>
      </c>
      <c r="F166" s="204">
        <v>32500</v>
      </c>
      <c r="G166" s="204">
        <v>32500</v>
      </c>
      <c r="H166" s="171"/>
      <c r="I166" s="88">
        <f t="shared" ref="I166:I207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201227087.79893059</v>
      </c>
      <c r="N166" s="165">
        <f t="shared" si="14"/>
        <v>201227087.79893059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83">
        <v>17</v>
      </c>
      <c r="C167" s="109" t="s">
        <v>532</v>
      </c>
      <c r="D167" s="202" t="s">
        <v>37</v>
      </c>
      <c r="E167" s="203" t="s">
        <v>8</v>
      </c>
      <c r="F167" s="204">
        <v>35700</v>
      </c>
      <c r="G167" s="204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201227088.79893059</v>
      </c>
      <c r="N167" s="165">
        <f t="shared" si="14"/>
        <v>201227088.79893059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83">
        <v>18</v>
      </c>
      <c r="C168" s="109" t="s">
        <v>533</v>
      </c>
      <c r="D168" s="202" t="s">
        <v>37</v>
      </c>
      <c r="E168" s="203" t="s">
        <v>8</v>
      </c>
      <c r="F168" s="204">
        <v>38700</v>
      </c>
      <c r="G168" s="204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201227089.79893059</v>
      </c>
      <c r="N168" s="165">
        <f t="shared" si="14"/>
        <v>201227089.79893059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83">
        <v>19</v>
      </c>
      <c r="C169" s="109" t="s">
        <v>534</v>
      </c>
      <c r="D169" s="202" t="s">
        <v>37</v>
      </c>
      <c r="E169" s="203" t="s">
        <v>8</v>
      </c>
      <c r="F169" s="204">
        <v>38700</v>
      </c>
      <c r="G169" s="204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201227090.79893059</v>
      </c>
      <c r="N169" s="165">
        <f t="shared" si="14"/>
        <v>201227090.79893059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83">
        <v>20</v>
      </c>
      <c r="C170" s="109" t="s">
        <v>535</v>
      </c>
      <c r="D170" s="202" t="s">
        <v>37</v>
      </c>
      <c r="E170" s="203" t="s">
        <v>8</v>
      </c>
      <c r="F170" s="204">
        <v>38700</v>
      </c>
      <c r="G170" s="204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201227091.79893059</v>
      </c>
      <c r="N170" s="165">
        <f t="shared" si="14"/>
        <v>201227091.79893059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83">
        <v>21</v>
      </c>
      <c r="C171" s="109" t="s">
        <v>536</v>
      </c>
      <c r="D171" s="202" t="s">
        <v>37</v>
      </c>
      <c r="E171" s="203" t="s">
        <v>8</v>
      </c>
      <c r="F171" s="204">
        <v>38700</v>
      </c>
      <c r="G171" s="204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201227092.79893059</v>
      </c>
      <c r="N171" s="165">
        <f t="shared" si="14"/>
        <v>201227092.79893059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83">
        <v>22</v>
      </c>
      <c r="C172" s="109" t="s">
        <v>537</v>
      </c>
      <c r="D172" s="202" t="s">
        <v>37</v>
      </c>
      <c r="E172" s="203" t="s">
        <v>8</v>
      </c>
      <c r="F172" s="204">
        <v>51000</v>
      </c>
      <c r="G172" s="204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201227093.79893059</v>
      </c>
      <c r="N172" s="165">
        <f t="shared" si="14"/>
        <v>201227093.79893059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83">
        <v>23</v>
      </c>
      <c r="C173" s="109" t="s">
        <v>538</v>
      </c>
      <c r="D173" s="202" t="s">
        <v>37</v>
      </c>
      <c r="E173" s="203" t="s">
        <v>8</v>
      </c>
      <c r="F173" s="204">
        <v>94200</v>
      </c>
      <c r="G173" s="204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201227094.79893059</v>
      </c>
      <c r="N173" s="165">
        <f t="shared" si="14"/>
        <v>201227094.79893059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83">
        <v>24</v>
      </c>
      <c r="C174" s="109" t="s">
        <v>539</v>
      </c>
      <c r="D174" s="202" t="s">
        <v>37</v>
      </c>
      <c r="E174" s="203" t="s">
        <v>8</v>
      </c>
      <c r="F174" s="204">
        <v>119300</v>
      </c>
      <c r="G174" s="204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201227095.79893059</v>
      </c>
      <c r="N174" s="165">
        <f t="shared" si="14"/>
        <v>201227095.79893059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83">
        <v>25</v>
      </c>
      <c r="C175" s="109" t="s">
        <v>540</v>
      </c>
      <c r="D175" s="202" t="s">
        <v>37</v>
      </c>
      <c r="E175" s="203" t="s">
        <v>8</v>
      </c>
      <c r="F175" s="204">
        <v>432900</v>
      </c>
      <c r="G175" s="204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201227096.79893059</v>
      </c>
      <c r="N175" s="165">
        <f t="shared" si="14"/>
        <v>201227096.79893059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83">
        <v>26</v>
      </c>
      <c r="C176" s="109" t="s">
        <v>541</v>
      </c>
      <c r="D176" s="202" t="s">
        <v>37</v>
      </c>
      <c r="E176" s="203" t="s">
        <v>8</v>
      </c>
      <c r="F176" s="204">
        <v>56700</v>
      </c>
      <c r="G176" s="204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201227097.79893059</v>
      </c>
      <c r="N176" s="165">
        <f t="shared" si="14"/>
        <v>201227097.79893059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83">
        <v>27</v>
      </c>
      <c r="C177" s="109" t="s">
        <v>542</v>
      </c>
      <c r="D177" s="202" t="s">
        <v>37</v>
      </c>
      <c r="E177" s="203" t="s">
        <v>8</v>
      </c>
      <c r="F177" s="204">
        <v>68300</v>
      </c>
      <c r="G177" s="204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201227098.79893059</v>
      </c>
      <c r="N177" s="165">
        <f t="shared" si="14"/>
        <v>201227098.79893059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83">
        <v>28</v>
      </c>
      <c r="C178" s="109" t="s">
        <v>543</v>
      </c>
      <c r="D178" s="202" t="s">
        <v>37</v>
      </c>
      <c r="E178" s="203" t="s">
        <v>8</v>
      </c>
      <c r="F178" s="204">
        <v>116200</v>
      </c>
      <c r="G178" s="204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201227099.79893059</v>
      </c>
      <c r="N178" s="165">
        <f t="shared" si="14"/>
        <v>201227099.79893059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83">
        <v>29</v>
      </c>
      <c r="C179" s="109" t="s">
        <v>544</v>
      </c>
      <c r="D179" s="202" t="s">
        <v>37</v>
      </c>
      <c r="E179" s="203" t="s">
        <v>8</v>
      </c>
      <c r="F179" s="204">
        <v>183000</v>
      </c>
      <c r="G179" s="204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201227100.79893059</v>
      </c>
      <c r="N179" s="165">
        <f t="shared" si="14"/>
        <v>201227100.79893059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83">
        <v>30</v>
      </c>
      <c r="C180" s="109" t="s">
        <v>545</v>
      </c>
      <c r="D180" s="202" t="s">
        <v>37</v>
      </c>
      <c r="E180" s="203" t="s">
        <v>8</v>
      </c>
      <c r="F180" s="204">
        <v>271100</v>
      </c>
      <c r="G180" s="204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201227101.79893059</v>
      </c>
      <c r="N180" s="165">
        <f t="shared" si="14"/>
        <v>201227101.79893059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83">
        <v>31</v>
      </c>
      <c r="C181" s="109" t="s">
        <v>546</v>
      </c>
      <c r="D181" s="202" t="s">
        <v>37</v>
      </c>
      <c r="E181" s="203" t="s">
        <v>8</v>
      </c>
      <c r="F181" s="204">
        <v>669000</v>
      </c>
      <c r="G181" s="204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201227102.79893059</v>
      </c>
      <c r="N181" s="165">
        <f t="shared" si="14"/>
        <v>201227102.79893059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83">
        <v>32</v>
      </c>
      <c r="C182" s="109" t="s">
        <v>56</v>
      </c>
      <c r="D182" s="202" t="s">
        <v>37</v>
      </c>
      <c r="E182" s="203" t="s">
        <v>8</v>
      </c>
      <c r="F182" s="204">
        <v>37900</v>
      </c>
      <c r="G182" s="204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201227103.79893059</v>
      </c>
      <c r="N182" s="165">
        <f t="shared" si="14"/>
        <v>201227103.79893059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83"/>
      <c r="C183" s="109" t="s">
        <v>40</v>
      </c>
      <c r="D183" s="202" t="s">
        <v>40</v>
      </c>
      <c r="E183" s="203"/>
      <c r="F183" s="204"/>
      <c r="G183" s="204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83" t="s">
        <v>547</v>
      </c>
      <c r="C184" s="109" t="s">
        <v>1126</v>
      </c>
      <c r="D184" s="202" t="s">
        <v>40</v>
      </c>
      <c r="E184" s="203"/>
      <c r="F184" s="204"/>
      <c r="G184" s="204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83">
        <v>1</v>
      </c>
      <c r="C185" s="109" t="s">
        <v>548</v>
      </c>
      <c r="D185" s="202" t="s">
        <v>37</v>
      </c>
      <c r="E185" s="203" t="s">
        <v>14</v>
      </c>
      <c r="F185" s="204">
        <v>22250000</v>
      </c>
      <c r="G185" s="204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201227104.79893059</v>
      </c>
      <c r="N185" s="165">
        <f t="shared" si="14"/>
        <v>201227104.79893059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83">
        <v>2</v>
      </c>
      <c r="C186" s="109" t="s">
        <v>549</v>
      </c>
      <c r="D186" s="202" t="s">
        <v>36</v>
      </c>
      <c r="E186" s="203" t="s">
        <v>14</v>
      </c>
      <c r="F186" s="204">
        <v>80895000</v>
      </c>
      <c r="G186" s="204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83">
        <v>3</v>
      </c>
      <c r="C187" s="109" t="s">
        <v>1006</v>
      </c>
      <c r="D187" s="202" t="s">
        <v>36</v>
      </c>
      <c r="E187" s="203" t="s">
        <v>14</v>
      </c>
      <c r="F187" s="204">
        <v>157800000</v>
      </c>
      <c r="G187" s="204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83">
        <v>4</v>
      </c>
      <c r="C188" s="109" t="s">
        <v>1527</v>
      </c>
      <c r="D188" s="202" t="s">
        <v>37</v>
      </c>
      <c r="E188" s="203" t="s">
        <v>14</v>
      </c>
      <c r="F188" s="204">
        <v>8595700</v>
      </c>
      <c r="G188" s="204">
        <v>8703800</v>
      </c>
      <c r="H188" s="174"/>
      <c r="I188" s="88">
        <f t="shared" si="16"/>
        <v>8703800</v>
      </c>
      <c r="J188" s="163">
        <f t="shared" si="12"/>
        <v>0</v>
      </c>
      <c r="K188" s="155">
        <f t="shared" si="13"/>
        <v>1</v>
      </c>
      <c r="L188" s="155">
        <f>IF(J188=1,SUM($J$6:J188),0)</f>
        <v>0</v>
      </c>
      <c r="M188" s="155">
        <f>IF(K188=1,SUM($K$6:K188),0)</f>
        <v>201227105.79893059</v>
      </c>
      <c r="N188" s="165">
        <f t="shared" si="14"/>
        <v>201227105.79893059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83">
        <v>4</v>
      </c>
      <c r="C189" s="400" t="s">
        <v>1577</v>
      </c>
      <c r="D189" s="202" t="s">
        <v>37</v>
      </c>
      <c r="E189" s="203" t="s">
        <v>14</v>
      </c>
      <c r="F189" s="398">
        <v>8595700</v>
      </c>
      <c r="G189" s="398">
        <v>8703800</v>
      </c>
      <c r="H189" s="174"/>
      <c r="I189" s="88">
        <f>IF($I$5=$G$4,G189,(IF($I$5=$F$4,F189,0)))</f>
        <v>8703800</v>
      </c>
      <c r="J189" s="163">
        <f>IF(D189="MDU-KD",1,0)</f>
        <v>0</v>
      </c>
      <c r="K189" s="155">
        <f>IF(D189="HDW",1,0)</f>
        <v>1</v>
      </c>
      <c r="L189" s="155">
        <f>IF(J189=1,SUM($J$6:J189),0)</f>
        <v>0</v>
      </c>
      <c r="M189" s="155">
        <f>IF(K189=1,SUM($K$6:K189),0)</f>
        <v>201227106.79893059</v>
      </c>
      <c r="N189" s="165">
        <f>IF(L189=0,M189,L189)</f>
        <v>201227106.79893059</v>
      </c>
      <c r="O189" s="155">
        <f>IF(E189=0,0,IF(LEFT(C189,11)="Tiang Beton",1,0))</f>
        <v>0</v>
      </c>
      <c r="P189" s="155">
        <f>IF(O189=1,SUM($O$6:O189),0)</f>
        <v>0</v>
      </c>
    </row>
    <row r="190" spans="1:17" ht="15" customHeight="1">
      <c r="A190" s="17"/>
      <c r="B190" s="183">
        <v>5</v>
      </c>
      <c r="C190" s="109" t="s">
        <v>1528</v>
      </c>
      <c r="D190" s="202" t="s">
        <v>37</v>
      </c>
      <c r="E190" s="203" t="s">
        <v>14</v>
      </c>
      <c r="F190" s="204">
        <v>8595700</v>
      </c>
      <c r="G190" s="204">
        <v>10441400</v>
      </c>
      <c r="H190" s="174"/>
      <c r="I190" s="88">
        <f t="shared" si="16"/>
        <v>10441400</v>
      </c>
      <c r="J190" s="163">
        <f t="shared" si="12"/>
        <v>0</v>
      </c>
      <c r="K190" s="155">
        <f t="shared" si="13"/>
        <v>1</v>
      </c>
      <c r="L190" s="155">
        <f>IF(J190=1,SUM($J$6:J190),0)</f>
        <v>0</v>
      </c>
      <c r="M190" s="155">
        <f>IF(K190=1,SUM($K$6:K190),0)</f>
        <v>201227107.79893059</v>
      </c>
      <c r="N190" s="165">
        <f t="shared" si="14"/>
        <v>201227107.79893059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83"/>
      <c r="C191" s="109"/>
      <c r="D191" s="202"/>
      <c r="E191" s="203"/>
      <c r="F191" s="204"/>
      <c r="G191" s="204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83" t="s">
        <v>550</v>
      </c>
      <c r="C192" s="109" t="s">
        <v>551</v>
      </c>
      <c r="D192" s="202" t="s">
        <v>40</v>
      </c>
      <c r="E192" s="203"/>
      <c r="F192" s="204"/>
      <c r="G192" s="204"/>
      <c r="H192" s="174"/>
      <c r="I192" s="88">
        <f t="shared" si="16"/>
        <v>0</v>
      </c>
      <c r="J192" s="163">
        <f t="shared" si="12"/>
        <v>0</v>
      </c>
      <c r="K192" s="155">
        <f t="shared" si="13"/>
        <v>0</v>
      </c>
      <c r="L192" s="155">
        <f>IF(J192=1,SUM($J$6:J192),0)</f>
        <v>0</v>
      </c>
      <c r="M192" s="155">
        <f>IF(K192=1,SUM($K$6:K192),0)</f>
        <v>0</v>
      </c>
      <c r="N192" s="165">
        <f t="shared" si="14"/>
        <v>0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1</v>
      </c>
      <c r="C193" s="109" t="s">
        <v>552</v>
      </c>
      <c r="D193" s="202" t="s">
        <v>36</v>
      </c>
      <c r="E193" s="203" t="s">
        <v>8</v>
      </c>
      <c r="F193" s="204">
        <v>648050</v>
      </c>
      <c r="G193" s="204">
        <v>725900</v>
      </c>
      <c r="H193" s="174"/>
      <c r="I193" s="88">
        <f t="shared" si="16"/>
        <v>725900</v>
      </c>
      <c r="J193" s="163">
        <f t="shared" si="12"/>
        <v>1</v>
      </c>
      <c r="K193" s="155">
        <f t="shared" si="13"/>
        <v>0</v>
      </c>
      <c r="L193" s="155">
        <f>IF(J193=1,SUM($J$6:J193),0)</f>
        <v>107</v>
      </c>
      <c r="M193" s="155">
        <f>IF(K193=1,SUM($K$6:K193),0)</f>
        <v>0</v>
      </c>
      <c r="N193" s="165">
        <f t="shared" si="14"/>
        <v>107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2</v>
      </c>
      <c r="C194" s="109" t="s">
        <v>553</v>
      </c>
      <c r="D194" s="202" t="s">
        <v>36</v>
      </c>
      <c r="E194" s="203" t="s">
        <v>8</v>
      </c>
      <c r="F194" s="204">
        <v>674300</v>
      </c>
      <c r="G194" s="204">
        <v>751100</v>
      </c>
      <c r="H194" s="174"/>
      <c r="I194" s="88">
        <f t="shared" si="16"/>
        <v>751100</v>
      </c>
      <c r="J194" s="163">
        <f t="shared" si="12"/>
        <v>1</v>
      </c>
      <c r="K194" s="155">
        <f t="shared" si="13"/>
        <v>0</v>
      </c>
      <c r="L194" s="155">
        <f>IF(J194=1,SUM($J$6:J194),0)</f>
        <v>108</v>
      </c>
      <c r="M194" s="155">
        <f>IF(K194=1,SUM($K$6:K194),0)</f>
        <v>0</v>
      </c>
      <c r="N194" s="165">
        <f t="shared" si="14"/>
        <v>108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3</v>
      </c>
      <c r="C195" s="109" t="s">
        <v>100</v>
      </c>
      <c r="D195" s="202" t="s">
        <v>37</v>
      </c>
      <c r="E195" s="203" t="s">
        <v>8</v>
      </c>
      <c r="F195" s="204">
        <v>42100</v>
      </c>
      <c r="G195" s="204">
        <v>42100</v>
      </c>
      <c r="H195" s="174"/>
      <c r="I195" s="88">
        <f t="shared" si="16"/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201227108.79893059</v>
      </c>
      <c r="N195" s="165">
        <f t="shared" si="14"/>
        <v>201227108.79893059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7"/>
      <c r="B196" s="174">
        <v>4</v>
      </c>
      <c r="C196" s="109" t="s">
        <v>101</v>
      </c>
      <c r="D196" s="202" t="s">
        <v>37</v>
      </c>
      <c r="E196" s="203" t="s">
        <v>8</v>
      </c>
      <c r="F196" s="204">
        <v>42100</v>
      </c>
      <c r="G196" s="204">
        <v>42100</v>
      </c>
      <c r="H196" s="174"/>
      <c r="I196" s="88">
        <f>IF($I$5=$G$4,G196,(IF($I$5=$F$4,F196,0)))</f>
        <v>42100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201227109.79893059</v>
      </c>
      <c r="N196" s="165">
        <f t="shared" si="14"/>
        <v>201227109.79893059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5"/>
      <c r="B197" s="174">
        <v>5</v>
      </c>
      <c r="C197" s="109" t="s">
        <v>1020</v>
      </c>
      <c r="D197" s="202" t="s">
        <v>37</v>
      </c>
      <c r="E197" s="203" t="s">
        <v>8</v>
      </c>
      <c r="F197" s="204">
        <v>3800000</v>
      </c>
      <c r="G197" s="204">
        <v>4232800</v>
      </c>
      <c r="H197" s="171"/>
      <c r="I197" s="88">
        <f t="shared" si="16"/>
        <v>4232800</v>
      </c>
      <c r="J197" s="163">
        <f t="shared" si="12"/>
        <v>0</v>
      </c>
      <c r="K197" s="155">
        <f t="shared" si="13"/>
        <v>1</v>
      </c>
      <c r="L197" s="155">
        <f>IF(J197=1,SUM($J$6:J197),0)</f>
        <v>0</v>
      </c>
      <c r="M197" s="155">
        <f>IF(K197=1,SUM($K$6:K197),0)</f>
        <v>201227110.79893059</v>
      </c>
      <c r="N197" s="165">
        <f t="shared" si="14"/>
        <v>201227110.79893059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83"/>
      <c r="C198" s="109"/>
      <c r="D198" s="202" t="s">
        <v>40</v>
      </c>
      <c r="E198" s="203"/>
      <c r="F198" s="204"/>
      <c r="G198" s="204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83" t="s">
        <v>10</v>
      </c>
      <c r="C199" s="109" t="s">
        <v>576</v>
      </c>
      <c r="D199" s="202" t="s">
        <v>40</v>
      </c>
      <c r="E199" s="203"/>
      <c r="F199" s="204"/>
      <c r="G199" s="204"/>
      <c r="H199" s="171"/>
      <c r="I199" s="88">
        <f t="shared" si="16"/>
        <v>0</v>
      </c>
      <c r="J199" s="163">
        <f t="shared" si="12"/>
        <v>0</v>
      </c>
      <c r="K199" s="155">
        <f t="shared" si="13"/>
        <v>0</v>
      </c>
      <c r="L199" s="155">
        <f>IF(J199=1,SUM($J$6:J199),0)</f>
        <v>0</v>
      </c>
      <c r="M199" s="155">
        <f>IF(K199=1,SUM($K$6:K199),0)</f>
        <v>0</v>
      </c>
      <c r="N199" s="165">
        <f t="shared" si="14"/>
        <v>0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7"/>
      <c r="B200" s="174">
        <v>1</v>
      </c>
      <c r="C200" s="109" t="s">
        <v>577</v>
      </c>
      <c r="D200" s="202" t="s">
        <v>37</v>
      </c>
      <c r="E200" s="203" t="s">
        <v>14</v>
      </c>
      <c r="F200" s="204">
        <v>280800000</v>
      </c>
      <c r="G200" s="204">
        <v>280800000</v>
      </c>
      <c r="H200" s="171"/>
      <c r="I200" s="88">
        <f t="shared" si="16"/>
        <v>280800000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201227111.79893059</v>
      </c>
      <c r="N200" s="165">
        <f t="shared" si="14"/>
        <v>201227111.79893059</v>
      </c>
      <c r="O200" s="155">
        <f t="shared" si="15"/>
        <v>0</v>
      </c>
      <c r="P200" s="155">
        <f>IF(O200=1,SUM($O$6:O200),0)</f>
        <v>0</v>
      </c>
    </row>
    <row r="201" spans="1:17" ht="15" customHeight="1">
      <c r="A201" s="15"/>
      <c r="B201" s="174">
        <v>2</v>
      </c>
      <c r="C201" s="109" t="s">
        <v>102</v>
      </c>
      <c r="D201" s="202" t="s">
        <v>37</v>
      </c>
      <c r="E201" s="203" t="s">
        <v>8</v>
      </c>
      <c r="F201" s="204">
        <v>34688200</v>
      </c>
      <c r="G201" s="204">
        <v>34688200</v>
      </c>
      <c r="H201" s="171"/>
      <c r="I201" s="88">
        <f t="shared" si="16"/>
        <v>34688200</v>
      </c>
      <c r="J201" s="163">
        <f t="shared" si="12"/>
        <v>0</v>
      </c>
      <c r="K201" s="155">
        <f t="shared" si="13"/>
        <v>1</v>
      </c>
      <c r="L201" s="155">
        <f>IF(J201=1,SUM($J$6:J201),0)</f>
        <v>0</v>
      </c>
      <c r="M201" s="155">
        <f>IF(K201=1,SUM($K$6:K201),0)</f>
        <v>201227112.79893059</v>
      </c>
      <c r="N201" s="165">
        <f t="shared" si="14"/>
        <v>201227112.79893059</v>
      </c>
      <c r="O201" s="155">
        <f t="shared" si="15"/>
        <v>0</v>
      </c>
      <c r="P201" s="155">
        <f>IF(O201=1,SUM($O$6:O201),0)</f>
        <v>0</v>
      </c>
      <c r="Q201" s="166"/>
    </row>
    <row r="202" spans="1:17" ht="15" customHeight="1">
      <c r="A202" s="15"/>
      <c r="B202" s="174">
        <v>3</v>
      </c>
      <c r="C202" s="109" t="s">
        <v>103</v>
      </c>
      <c r="D202" s="202" t="s">
        <v>37</v>
      </c>
      <c r="E202" s="203" t="s">
        <v>8</v>
      </c>
      <c r="F202" s="204">
        <v>24774500</v>
      </c>
      <c r="G202" s="204">
        <v>24774500</v>
      </c>
      <c r="H202" s="171"/>
      <c r="I202" s="88">
        <f t="shared" si="16"/>
        <v>24774500</v>
      </c>
      <c r="J202" s="163">
        <f t="shared" ref="J202:J269" si="17">IF(D202="MDU-KD",1,0)</f>
        <v>0</v>
      </c>
      <c r="K202" s="155">
        <f t="shared" ref="K202:K269" si="18">IF(D202="HDW",1,0)</f>
        <v>1</v>
      </c>
      <c r="L202" s="155">
        <f>IF(J202=1,SUM($J$6:J202),0)</f>
        <v>0</v>
      </c>
      <c r="M202" s="155">
        <f>IF(K202=1,SUM($K$6:K202),0)</f>
        <v>201227113.79893059</v>
      </c>
      <c r="N202" s="165">
        <f t="shared" ref="N202:N269" si="19">IF(L202=0,M202,L202)</f>
        <v>201227113.79893059</v>
      </c>
      <c r="O202" s="155">
        <f t="shared" ref="O202:O269" si="20">IF(E202=0,0,IF(LEFT(C202,11)="Tiang Beton",1,0))</f>
        <v>0</v>
      </c>
      <c r="P202" s="155">
        <f>IF(O202=1,SUM($O$6:O202),0)</f>
        <v>0</v>
      </c>
      <c r="Q202" s="167"/>
    </row>
    <row r="203" spans="1:17" ht="15" customHeight="1">
      <c r="A203" s="15"/>
      <c r="B203" s="183"/>
      <c r="C203" s="109" t="s">
        <v>40</v>
      </c>
      <c r="D203" s="202" t="s">
        <v>40</v>
      </c>
      <c r="E203" s="203"/>
      <c r="F203" s="204"/>
      <c r="G203" s="204"/>
      <c r="H203" s="171"/>
      <c r="I203" s="88">
        <f>IF($I$5=$G$4,G203,(IF($I$5=$F$4,F203,0)))</f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  <c r="Q203" s="166"/>
    </row>
    <row r="204" spans="1:17" ht="15" customHeight="1">
      <c r="A204" s="15"/>
      <c r="B204" s="183" t="s">
        <v>555</v>
      </c>
      <c r="C204" s="109" t="s">
        <v>554</v>
      </c>
      <c r="D204" s="202" t="s">
        <v>40</v>
      </c>
      <c r="E204" s="203"/>
      <c r="F204" s="204"/>
      <c r="G204" s="204"/>
      <c r="H204" s="171"/>
      <c r="I204" s="88">
        <f t="shared" si="16"/>
        <v>0</v>
      </c>
      <c r="J204" s="163">
        <f t="shared" si="17"/>
        <v>0</v>
      </c>
      <c r="K204" s="155">
        <f t="shared" si="18"/>
        <v>0</v>
      </c>
      <c r="L204" s="155">
        <f>IF(J204=1,SUM($J$6:J204),0)</f>
        <v>0</v>
      </c>
      <c r="M204" s="155">
        <f>IF(K204=1,SUM($K$6:K204),0)</f>
        <v>0</v>
      </c>
      <c r="N204" s="165">
        <f t="shared" si="19"/>
        <v>0</v>
      </c>
      <c r="O204" s="155">
        <f t="shared" si="20"/>
        <v>0</v>
      </c>
      <c r="P204" s="155">
        <f>IF(O204=1,SUM($O$6:O204),0)</f>
        <v>0</v>
      </c>
    </row>
    <row r="205" spans="1:17" ht="15" customHeight="1">
      <c r="A205" s="17"/>
      <c r="B205" s="183">
        <v>1</v>
      </c>
      <c r="C205" s="109" t="s">
        <v>94</v>
      </c>
      <c r="D205" s="202" t="s">
        <v>37</v>
      </c>
      <c r="E205" s="203" t="s">
        <v>93</v>
      </c>
      <c r="F205" s="204">
        <v>3036730</v>
      </c>
      <c r="G205" s="204">
        <v>3382600</v>
      </c>
      <c r="H205" s="171"/>
      <c r="I205" s="88">
        <f t="shared" si="16"/>
        <v>3382600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201227114.79893059</v>
      </c>
      <c r="N205" s="165">
        <f t="shared" si="19"/>
        <v>201227114.79893059</v>
      </c>
      <c r="O205" s="155">
        <f t="shared" si="20"/>
        <v>1</v>
      </c>
      <c r="P205" s="155">
        <f>IF(O205=1,SUM($O$6:O205),0)</f>
        <v>1</v>
      </c>
      <c r="Q205" s="167"/>
    </row>
    <row r="206" spans="1:17" ht="15" customHeight="1">
      <c r="A206" s="17"/>
      <c r="B206" s="183">
        <v>2</v>
      </c>
      <c r="C206" s="109" t="s">
        <v>95</v>
      </c>
      <c r="D206" s="202" t="s">
        <v>37</v>
      </c>
      <c r="E206" s="205" t="s">
        <v>93</v>
      </c>
      <c r="F206" s="204">
        <v>4137730</v>
      </c>
      <c r="G206" s="204">
        <v>4609000</v>
      </c>
      <c r="H206" s="171"/>
      <c r="I206" s="88">
        <f t="shared" si="16"/>
        <v>4609000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201227115.79893059</v>
      </c>
      <c r="N206" s="165">
        <f t="shared" si="19"/>
        <v>201227115.79893059</v>
      </c>
      <c r="O206" s="155">
        <f t="shared" si="20"/>
        <v>1</v>
      </c>
      <c r="P206" s="155">
        <f>IF(O206=1,SUM($O$6:O206),0)</f>
        <v>2</v>
      </c>
    </row>
    <row r="207" spans="1:17" ht="15" customHeight="1">
      <c r="A207" s="15"/>
      <c r="B207" s="183">
        <v>3</v>
      </c>
      <c r="C207" s="109" t="s">
        <v>96</v>
      </c>
      <c r="D207" s="202" t="s">
        <v>37</v>
      </c>
      <c r="E207" s="203" t="s">
        <v>93</v>
      </c>
      <c r="F207" s="204">
        <v>5206920</v>
      </c>
      <c r="G207" s="204">
        <v>5800000</v>
      </c>
      <c r="H207" s="171"/>
      <c r="I207" s="88">
        <f t="shared" si="16"/>
        <v>5800000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201227116.79893059</v>
      </c>
      <c r="N207" s="165">
        <f t="shared" si="19"/>
        <v>201227116.79893059</v>
      </c>
      <c r="O207" s="155">
        <f t="shared" si="20"/>
        <v>1</v>
      </c>
      <c r="P207" s="155">
        <f>IF(O207=1,SUM($O$6:O207),0)</f>
        <v>3</v>
      </c>
    </row>
    <row r="208" spans="1:17" ht="15" customHeight="1">
      <c r="A208" s="15"/>
      <c r="B208" s="183">
        <v>4</v>
      </c>
      <c r="C208" s="109" t="s">
        <v>97</v>
      </c>
      <c r="D208" s="202" t="s">
        <v>37</v>
      </c>
      <c r="E208" s="203" t="s">
        <v>93</v>
      </c>
      <c r="F208" s="204">
        <v>5453270</v>
      </c>
      <c r="G208" s="204">
        <v>6074400</v>
      </c>
      <c r="H208" s="171"/>
      <c r="I208" s="88">
        <f t="shared" ref="I208:I260" si="21">IF($I$5=$G$4,G208,(IF($I$5=$F$4,F208,0)))</f>
        <v>6074400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201227117.79893059</v>
      </c>
      <c r="N208" s="165">
        <f t="shared" si="19"/>
        <v>201227117.79893059</v>
      </c>
      <c r="O208" s="155">
        <f t="shared" si="20"/>
        <v>1</v>
      </c>
      <c r="P208" s="155">
        <f>IF(O208=1,SUM($O$6:O208),0)</f>
        <v>4</v>
      </c>
    </row>
    <row r="209" spans="1:16" ht="15" customHeight="1">
      <c r="A209" s="15"/>
      <c r="B209" s="183">
        <v>5</v>
      </c>
      <c r="C209" s="109" t="s">
        <v>98</v>
      </c>
      <c r="D209" s="202" t="s">
        <v>37</v>
      </c>
      <c r="E209" s="203" t="s">
        <v>93</v>
      </c>
      <c r="F209" s="204">
        <v>6453770</v>
      </c>
      <c r="G209" s="204">
        <v>7188900</v>
      </c>
      <c r="H209" s="171"/>
      <c r="I209" s="88">
        <f t="shared" si="21"/>
        <v>7188900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201227118.79893059</v>
      </c>
      <c r="N209" s="165">
        <f t="shared" si="19"/>
        <v>201227118.79893059</v>
      </c>
      <c r="O209" s="155">
        <f t="shared" si="20"/>
        <v>1</v>
      </c>
      <c r="P209" s="155">
        <f>IF(O209=1,SUM($O$6:O209),0)</f>
        <v>5</v>
      </c>
    </row>
    <row r="210" spans="1:16" ht="15" customHeight="1">
      <c r="A210" s="15"/>
      <c r="B210" s="183">
        <v>6</v>
      </c>
      <c r="C210" s="109" t="s">
        <v>99</v>
      </c>
      <c r="D210" s="202" t="s">
        <v>37</v>
      </c>
      <c r="E210" s="203" t="s">
        <v>93</v>
      </c>
      <c r="F210" s="204">
        <v>7728790</v>
      </c>
      <c r="G210" s="204">
        <v>8609100</v>
      </c>
      <c r="H210" s="171"/>
      <c r="I210" s="88">
        <f t="shared" si="21"/>
        <v>8609100</v>
      </c>
      <c r="J210" s="163">
        <f t="shared" si="17"/>
        <v>0</v>
      </c>
      <c r="K210" s="155">
        <f t="shared" si="18"/>
        <v>1</v>
      </c>
      <c r="L210" s="155">
        <f>IF(J210=1,SUM($J$6:J210),0)</f>
        <v>0</v>
      </c>
      <c r="M210" s="155">
        <f>IF(K210=1,SUM($K$6:K210),0)</f>
        <v>201227119.79893059</v>
      </c>
      <c r="N210" s="165">
        <f t="shared" si="19"/>
        <v>201227119.79893059</v>
      </c>
      <c r="O210" s="155">
        <f t="shared" si="20"/>
        <v>1</v>
      </c>
      <c r="P210" s="155">
        <f>IF(O210=1,SUM($O$6:O210),0)</f>
        <v>6</v>
      </c>
    </row>
    <row r="211" spans="1:16" ht="15" customHeight="1">
      <c r="A211" s="15"/>
      <c r="B211" s="183">
        <v>7</v>
      </c>
      <c r="C211" s="109" t="s">
        <v>6</v>
      </c>
      <c r="D211" s="202" t="s">
        <v>39</v>
      </c>
      <c r="E211" s="203" t="s">
        <v>93</v>
      </c>
      <c r="F211" s="204">
        <v>10066.666666666668</v>
      </c>
      <c r="G211" s="204">
        <v>10066.666666666668</v>
      </c>
      <c r="H211" s="171"/>
      <c r="I211" s="88">
        <f t="shared" si="21"/>
        <v>10066.666666666668</v>
      </c>
      <c r="J211" s="163">
        <f t="shared" si="17"/>
        <v>0</v>
      </c>
      <c r="K211" s="155">
        <f t="shared" si="18"/>
        <v>0</v>
      </c>
      <c r="L211" s="155">
        <f>IF(J211=1,SUM($J$6:J211),0)</f>
        <v>0</v>
      </c>
      <c r="M211" s="155">
        <f>IF(K211=1,SUM($K$6:K211),0)</f>
        <v>0</v>
      </c>
      <c r="N211" s="165">
        <f t="shared" si="19"/>
        <v>0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83">
        <v>8</v>
      </c>
      <c r="C212" s="109" t="s">
        <v>454</v>
      </c>
      <c r="D212" s="202" t="s">
        <v>37</v>
      </c>
      <c r="E212" s="203" t="s">
        <v>14</v>
      </c>
      <c r="F212" s="204">
        <v>200000</v>
      </c>
      <c r="G212" s="204">
        <v>200000</v>
      </c>
      <c r="H212" s="171"/>
      <c r="I212" s="88">
        <f t="shared" si="21"/>
        <v>200000</v>
      </c>
      <c r="J212" s="163">
        <f t="shared" si="17"/>
        <v>0</v>
      </c>
      <c r="K212" s="155">
        <f t="shared" si="18"/>
        <v>1</v>
      </c>
      <c r="L212" s="155">
        <f>IF(J212=1,SUM($J$6:J212),0)</f>
        <v>0</v>
      </c>
      <c r="M212" s="155">
        <f>IF(K212=1,SUM($K$6:K212),0)</f>
        <v>201227120.79893059</v>
      </c>
      <c r="N212" s="165">
        <f t="shared" si="19"/>
        <v>201227120.79893059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83"/>
      <c r="C213" s="109" t="s">
        <v>40</v>
      </c>
      <c r="D213" s="202" t="s">
        <v>40</v>
      </c>
      <c r="E213" s="203"/>
      <c r="F213" s="204"/>
      <c r="G213" s="204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83" t="s">
        <v>557</v>
      </c>
      <c r="C214" s="109" t="s">
        <v>556</v>
      </c>
      <c r="D214" s="202" t="s">
        <v>40</v>
      </c>
      <c r="E214" s="203"/>
      <c r="F214" s="204"/>
      <c r="G214" s="204"/>
      <c r="H214" s="171"/>
      <c r="I214" s="88">
        <f t="shared" si="21"/>
        <v>0</v>
      </c>
      <c r="J214" s="163">
        <f t="shared" si="17"/>
        <v>0</v>
      </c>
      <c r="K214" s="155">
        <f t="shared" si="18"/>
        <v>0</v>
      </c>
      <c r="L214" s="155">
        <f>IF(J214=1,SUM($J$6:J214),0)</f>
        <v>0</v>
      </c>
      <c r="M214" s="155">
        <f>IF(K214=1,SUM($K$6:K214),0)</f>
        <v>0</v>
      </c>
      <c r="N214" s="165">
        <f t="shared" si="19"/>
        <v>0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83">
        <v>2</v>
      </c>
      <c r="C215" s="109" t="s">
        <v>1529</v>
      </c>
      <c r="D215" s="202" t="s">
        <v>36</v>
      </c>
      <c r="E215" s="203" t="s">
        <v>8</v>
      </c>
      <c r="F215" s="204">
        <v>217470</v>
      </c>
      <c r="G215" s="204">
        <v>235900</v>
      </c>
      <c r="H215" s="171"/>
      <c r="I215" s="88">
        <f t="shared" si="21"/>
        <v>235900</v>
      </c>
      <c r="J215" s="163">
        <f t="shared" si="17"/>
        <v>1</v>
      </c>
      <c r="K215" s="155">
        <f t="shared" si="18"/>
        <v>0</v>
      </c>
      <c r="L215" s="155">
        <f>IF(J215=1,SUM($J$6:J215),0)</f>
        <v>109</v>
      </c>
      <c r="M215" s="155">
        <f>IF(K215=1,SUM($K$6:K215),0)</f>
        <v>0</v>
      </c>
      <c r="N215" s="165">
        <f t="shared" si="19"/>
        <v>109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83">
        <v>2</v>
      </c>
      <c r="C216" s="399" t="s">
        <v>30</v>
      </c>
      <c r="D216" s="202" t="s">
        <v>36</v>
      </c>
      <c r="E216" s="203" t="s">
        <v>8</v>
      </c>
      <c r="F216" s="398">
        <v>217470</v>
      </c>
      <c r="G216" s="398">
        <v>235900</v>
      </c>
      <c r="H216" s="171"/>
      <c r="I216" s="88">
        <f>IF($I$5=$G$4,G216,(IF($I$5=$F$4,F216,0)))</f>
        <v>235900</v>
      </c>
      <c r="J216" s="163">
        <f>IF(D216="MDU-KD",1,0)</f>
        <v>1</v>
      </c>
      <c r="K216" s="155">
        <f>IF(D216="HDW",1,0)</f>
        <v>0</v>
      </c>
      <c r="L216" s="155">
        <f>IF(J216=1,SUM($J$6:J216),0)</f>
        <v>110</v>
      </c>
      <c r="M216" s="155">
        <f>IF(K216=1,SUM($K$6:K216),0)</f>
        <v>0</v>
      </c>
      <c r="N216" s="165">
        <f>IF(L216=0,M216,L216)</f>
        <v>110</v>
      </c>
      <c r="O216" s="155">
        <f>IF(E216=0,0,IF(LEFT(C216,11)="Tiang Beton",1,0))</f>
        <v>0</v>
      </c>
      <c r="P216" s="155">
        <f>IF(O216=1,SUM($O$6:O216),0)</f>
        <v>0</v>
      </c>
    </row>
    <row r="217" spans="1:16" ht="15" customHeight="1">
      <c r="A217" s="15"/>
      <c r="B217" s="183">
        <v>3</v>
      </c>
      <c r="C217" s="109" t="s">
        <v>1102</v>
      </c>
      <c r="D217" s="202" t="s">
        <v>36</v>
      </c>
      <c r="E217" s="203" t="s">
        <v>8</v>
      </c>
      <c r="F217" s="204">
        <v>212320</v>
      </c>
      <c r="G217" s="204">
        <v>176900</v>
      </c>
      <c r="H217" s="171"/>
      <c r="I217" s="88">
        <f t="shared" si="21"/>
        <v>176900</v>
      </c>
      <c r="J217" s="163">
        <f t="shared" si="17"/>
        <v>1</v>
      </c>
      <c r="K217" s="155">
        <f t="shared" si="18"/>
        <v>0</v>
      </c>
      <c r="L217" s="155">
        <f>IF(J217=1,SUM($J$6:J217),0)</f>
        <v>111</v>
      </c>
      <c r="M217" s="155">
        <f>IF(K217=1,SUM($K$6:K217),0)</f>
        <v>0</v>
      </c>
      <c r="N217" s="165">
        <f t="shared" si="19"/>
        <v>111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83">
        <v>3</v>
      </c>
      <c r="C218" s="397" t="s">
        <v>27</v>
      </c>
      <c r="D218" s="202" t="s">
        <v>36</v>
      </c>
      <c r="E218" s="203" t="s">
        <v>8</v>
      </c>
      <c r="F218" s="398">
        <v>212320</v>
      </c>
      <c r="G218" s="398">
        <v>176900</v>
      </c>
      <c r="H218" s="171"/>
      <c r="I218" s="88">
        <f>IF($I$5=$G$4,G218,(IF($I$5=$F$4,F218,0)))</f>
        <v>176900</v>
      </c>
      <c r="J218" s="163">
        <f>IF(D218="MDU-KD",1,0)</f>
        <v>1</v>
      </c>
      <c r="K218" s="155">
        <f>IF(D218="HDW",1,0)</f>
        <v>0</v>
      </c>
      <c r="L218" s="155">
        <f>IF(J218=1,SUM($J$6:J218),0)</f>
        <v>112</v>
      </c>
      <c r="M218" s="155">
        <f>IF(K218=1,SUM($K$6:K218),0)</f>
        <v>0</v>
      </c>
      <c r="N218" s="165">
        <f>IF(L218=0,M218,L218)</f>
        <v>112</v>
      </c>
      <c r="O218" s="155">
        <f>IF(E218=0,0,IF(LEFT(C218,11)="Tiang Beton",1,0))</f>
        <v>0</v>
      </c>
      <c r="P218" s="155">
        <f>IF(O218=1,SUM($O$6:O218),0)</f>
        <v>0</v>
      </c>
    </row>
    <row r="219" spans="1:16" ht="15" customHeight="1">
      <c r="A219" s="15"/>
      <c r="B219" s="183">
        <v>4</v>
      </c>
      <c r="C219" s="109" t="s">
        <v>1530</v>
      </c>
      <c r="D219" s="202" t="s">
        <v>36</v>
      </c>
      <c r="E219" s="203" t="s">
        <v>14</v>
      </c>
      <c r="F219" s="204">
        <v>394550</v>
      </c>
      <c r="G219" s="204">
        <v>430000</v>
      </c>
      <c r="H219" s="171"/>
      <c r="I219" s="88">
        <f t="shared" si="21"/>
        <v>430000</v>
      </c>
      <c r="J219" s="163">
        <f t="shared" si="17"/>
        <v>1</v>
      </c>
      <c r="K219" s="155">
        <f t="shared" si="18"/>
        <v>0</v>
      </c>
      <c r="L219" s="155">
        <f>IF(J219=1,SUM($J$6:J219),0)</f>
        <v>113</v>
      </c>
      <c r="M219" s="155">
        <f>IF(K219=1,SUM($K$6:K219),0)</f>
        <v>0</v>
      </c>
      <c r="N219" s="165">
        <f t="shared" si="19"/>
        <v>113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83">
        <v>7</v>
      </c>
      <c r="C220" s="109" t="s">
        <v>1531</v>
      </c>
      <c r="D220" s="202" t="s">
        <v>36</v>
      </c>
      <c r="E220" s="203" t="s">
        <v>14</v>
      </c>
      <c r="F220" s="204">
        <v>220800</v>
      </c>
      <c r="G220" s="204">
        <v>205700</v>
      </c>
      <c r="H220" s="171"/>
      <c r="I220" s="88">
        <f t="shared" si="21"/>
        <v>205700</v>
      </c>
      <c r="J220" s="163">
        <f t="shared" si="17"/>
        <v>1</v>
      </c>
      <c r="K220" s="155">
        <f t="shared" si="18"/>
        <v>0</v>
      </c>
      <c r="L220" s="155">
        <f>IF(J220=1,SUM($J$6:J220),0)</f>
        <v>114</v>
      </c>
      <c r="M220" s="155">
        <f>IF(K220=1,SUM($K$6:K220),0)</f>
        <v>0</v>
      </c>
      <c r="N220" s="165">
        <f t="shared" si="19"/>
        <v>114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83">
        <v>7</v>
      </c>
      <c r="C221" s="397" t="s">
        <v>1576</v>
      </c>
      <c r="D221" s="202" t="s">
        <v>36</v>
      </c>
      <c r="E221" s="203" t="s">
        <v>14</v>
      </c>
      <c r="F221" s="398">
        <v>394550</v>
      </c>
      <c r="G221" s="398">
        <v>430000</v>
      </c>
      <c r="H221" s="171"/>
      <c r="I221" s="88">
        <f>IF($I$5=$G$4,G221,(IF($I$5=$F$4,F221,0)))</f>
        <v>430000</v>
      </c>
      <c r="J221" s="163">
        <f>IF(D221="MDU-KD",1,0)</f>
        <v>1</v>
      </c>
      <c r="K221" s="155">
        <f>IF(D221="HDW",1,0)</f>
        <v>0</v>
      </c>
      <c r="L221" s="155">
        <f>IF(J221=1,SUM($J$6:J221),0)</f>
        <v>115</v>
      </c>
      <c r="M221" s="155">
        <f>IF(K221=1,SUM($K$6:K221),0)</f>
        <v>0</v>
      </c>
      <c r="N221" s="165">
        <f>IF(L221=0,M221,L221)</f>
        <v>115</v>
      </c>
      <c r="O221" s="155">
        <f>IF(E221=0,0,IF(LEFT(C221,11)="Tiang Beton",1,0))</f>
        <v>0</v>
      </c>
      <c r="P221" s="155">
        <f>IF(O221=1,SUM($O$6:O221),0)</f>
        <v>0</v>
      </c>
    </row>
    <row r="222" spans="1:16" ht="15" customHeight="1">
      <c r="A222" s="15"/>
      <c r="B222" s="183"/>
      <c r="C222" s="109"/>
      <c r="D222" s="202"/>
      <c r="E222" s="203"/>
      <c r="F222" s="204"/>
      <c r="G222" s="204"/>
      <c r="H222" s="171"/>
      <c r="I222" s="88">
        <f t="shared" si="21"/>
        <v>0</v>
      </c>
      <c r="J222" s="163">
        <f t="shared" si="17"/>
        <v>0</v>
      </c>
      <c r="K222" s="155">
        <f t="shared" si="18"/>
        <v>0</v>
      </c>
      <c r="L222" s="155">
        <f>IF(J222=1,SUM($J$6:J222),0)</f>
        <v>0</v>
      </c>
      <c r="M222" s="155">
        <f>IF(K222=1,SUM($K$6:K222),0)</f>
        <v>0</v>
      </c>
      <c r="N222" s="165">
        <f t="shared" si="19"/>
        <v>0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83" t="s">
        <v>559</v>
      </c>
      <c r="C223" s="109" t="s">
        <v>558</v>
      </c>
      <c r="D223" s="202" t="s">
        <v>40</v>
      </c>
      <c r="E223" s="203"/>
      <c r="F223" s="204"/>
      <c r="G223" s="204"/>
      <c r="H223" s="171"/>
      <c r="I223" s="88">
        <f t="shared" si="21"/>
        <v>0</v>
      </c>
      <c r="J223" s="163">
        <f t="shared" si="17"/>
        <v>0</v>
      </c>
      <c r="K223" s="155">
        <f t="shared" si="18"/>
        <v>0</v>
      </c>
      <c r="L223" s="155">
        <f>IF(J223=1,SUM($J$6:J223),0)</f>
        <v>0</v>
      </c>
      <c r="M223" s="155">
        <f>IF(K223=1,SUM($K$6:K223),0)</f>
        <v>0</v>
      </c>
      <c r="N223" s="165">
        <f t="shared" si="19"/>
        <v>0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83">
        <v>1</v>
      </c>
      <c r="C224" s="109" t="s">
        <v>57</v>
      </c>
      <c r="D224" s="202" t="s">
        <v>36</v>
      </c>
      <c r="E224" s="203" t="s">
        <v>7</v>
      </c>
      <c r="F224" s="204">
        <v>9831</v>
      </c>
      <c r="G224" s="204">
        <v>14200</v>
      </c>
      <c r="H224" s="171"/>
      <c r="I224" s="88">
        <f t="shared" si="21"/>
        <v>14200</v>
      </c>
      <c r="J224" s="163">
        <f t="shared" si="17"/>
        <v>1</v>
      </c>
      <c r="K224" s="155">
        <f t="shared" si="18"/>
        <v>0</v>
      </c>
      <c r="L224" s="155">
        <f>IF(J224=1,SUM($J$6:J224),0)</f>
        <v>116</v>
      </c>
      <c r="M224" s="155">
        <f>IF(K224=1,SUM($K$6:K224),0)</f>
        <v>0</v>
      </c>
      <c r="N224" s="165">
        <f t="shared" si="19"/>
        <v>116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83">
        <v>2</v>
      </c>
      <c r="C225" s="109" t="s">
        <v>58</v>
      </c>
      <c r="D225" s="202" t="s">
        <v>36</v>
      </c>
      <c r="E225" s="203" t="s">
        <v>7</v>
      </c>
      <c r="F225" s="204">
        <v>19368</v>
      </c>
      <c r="G225" s="204">
        <v>25300</v>
      </c>
      <c r="H225" s="171"/>
      <c r="I225" s="88">
        <f t="shared" si="21"/>
        <v>25300</v>
      </c>
      <c r="J225" s="163">
        <f t="shared" si="17"/>
        <v>1</v>
      </c>
      <c r="K225" s="155">
        <f t="shared" si="18"/>
        <v>0</v>
      </c>
      <c r="L225" s="155">
        <f>IF(J225=1,SUM($J$6:J225),0)</f>
        <v>117</v>
      </c>
      <c r="M225" s="155">
        <f>IF(K225=1,SUM($K$6:K225),0)</f>
        <v>0</v>
      </c>
      <c r="N225" s="165">
        <f t="shared" si="19"/>
        <v>117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83">
        <v>3</v>
      </c>
      <c r="C226" s="109" t="s">
        <v>59</v>
      </c>
      <c r="D226" s="202" t="s">
        <v>36</v>
      </c>
      <c r="E226" s="203" t="s">
        <v>7</v>
      </c>
      <c r="F226" s="204">
        <v>32428</v>
      </c>
      <c r="G226" s="204">
        <v>36900</v>
      </c>
      <c r="H226" s="171"/>
      <c r="I226" s="88">
        <f t="shared" si="21"/>
        <v>36900</v>
      </c>
      <c r="J226" s="163">
        <f t="shared" si="17"/>
        <v>1</v>
      </c>
      <c r="K226" s="155">
        <f t="shared" si="18"/>
        <v>0</v>
      </c>
      <c r="L226" s="155">
        <f>IF(J226=1,SUM($J$6:J226),0)</f>
        <v>118</v>
      </c>
      <c r="M226" s="155">
        <f>IF(K226=1,SUM($K$6:K226),0)</f>
        <v>0</v>
      </c>
      <c r="N226" s="165">
        <f t="shared" si="19"/>
        <v>118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83">
        <v>4</v>
      </c>
      <c r="C227" s="109" t="s">
        <v>60</v>
      </c>
      <c r="D227" s="202" t="s">
        <v>36</v>
      </c>
      <c r="E227" s="203" t="s">
        <v>7</v>
      </c>
      <c r="F227" s="204">
        <v>13740</v>
      </c>
      <c r="G227" s="204">
        <v>16600</v>
      </c>
      <c r="H227" s="171"/>
      <c r="I227" s="88">
        <f t="shared" si="21"/>
        <v>16600</v>
      </c>
      <c r="J227" s="163">
        <f t="shared" si="17"/>
        <v>1</v>
      </c>
      <c r="K227" s="155">
        <f t="shared" si="18"/>
        <v>0</v>
      </c>
      <c r="L227" s="155">
        <f>IF(J227=1,SUM($J$6:J227),0)</f>
        <v>119</v>
      </c>
      <c r="M227" s="155">
        <f>IF(K227=1,SUM($K$6:K227),0)</f>
        <v>0</v>
      </c>
      <c r="N227" s="165">
        <f t="shared" si="19"/>
        <v>119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83">
        <v>5</v>
      </c>
      <c r="C228" s="109" t="s">
        <v>61</v>
      </c>
      <c r="D228" s="202" t="s">
        <v>36</v>
      </c>
      <c r="E228" s="203" t="s">
        <v>7</v>
      </c>
      <c r="F228" s="204">
        <v>24590</v>
      </c>
      <c r="G228" s="204">
        <v>29000</v>
      </c>
      <c r="H228" s="171"/>
      <c r="I228" s="88">
        <f t="shared" si="21"/>
        <v>29000</v>
      </c>
      <c r="J228" s="163">
        <f t="shared" si="17"/>
        <v>1</v>
      </c>
      <c r="K228" s="155">
        <f t="shared" si="18"/>
        <v>0</v>
      </c>
      <c r="L228" s="155">
        <f>IF(J228=1,SUM($J$6:J228),0)</f>
        <v>120</v>
      </c>
      <c r="M228" s="155">
        <f>IF(K228=1,SUM($K$6:K228),0)</f>
        <v>0</v>
      </c>
      <c r="N228" s="165">
        <f t="shared" si="19"/>
        <v>120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83">
        <v>6</v>
      </c>
      <c r="C229" s="109" t="s">
        <v>62</v>
      </c>
      <c r="D229" s="202" t="s">
        <v>36</v>
      </c>
      <c r="E229" s="203" t="s">
        <v>7</v>
      </c>
      <c r="F229" s="204">
        <v>39175</v>
      </c>
      <c r="G229" s="204">
        <v>44300</v>
      </c>
      <c r="H229" s="171"/>
      <c r="I229" s="88">
        <f t="shared" si="21"/>
        <v>44300</v>
      </c>
      <c r="J229" s="163">
        <f t="shared" si="17"/>
        <v>1</v>
      </c>
      <c r="K229" s="155">
        <f t="shared" si="18"/>
        <v>0</v>
      </c>
      <c r="L229" s="155">
        <f>IF(J229=1,SUM($J$6:J229),0)</f>
        <v>121</v>
      </c>
      <c r="M229" s="155">
        <f>IF(K229=1,SUM($K$6:K229),0)</f>
        <v>0</v>
      </c>
      <c r="N229" s="165">
        <f t="shared" si="19"/>
        <v>121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83"/>
      <c r="C230" s="109"/>
      <c r="D230" s="202" t="s">
        <v>40</v>
      </c>
      <c r="E230" s="203"/>
      <c r="F230" s="204"/>
      <c r="G230" s="204"/>
      <c r="H230" s="171"/>
      <c r="I230" s="88">
        <f t="shared" si="21"/>
        <v>0</v>
      </c>
      <c r="J230" s="163">
        <f t="shared" si="17"/>
        <v>0</v>
      </c>
      <c r="K230" s="155">
        <f t="shared" si="18"/>
        <v>0</v>
      </c>
      <c r="L230" s="155">
        <f>IF(J230=1,SUM($J$6:J230),0)</f>
        <v>0</v>
      </c>
      <c r="M230" s="155">
        <f>IF(K230=1,SUM($K$6:K230),0)</f>
        <v>0</v>
      </c>
      <c r="N230" s="165">
        <f t="shared" si="19"/>
        <v>0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83" t="s">
        <v>572</v>
      </c>
      <c r="C231" s="109" t="s">
        <v>560</v>
      </c>
      <c r="D231" s="202" t="s">
        <v>40</v>
      </c>
      <c r="E231" s="203"/>
      <c r="F231" s="204"/>
      <c r="G231" s="204"/>
      <c r="H231" s="171"/>
      <c r="I231" s="88">
        <f t="shared" si="21"/>
        <v>0</v>
      </c>
      <c r="J231" s="163">
        <f t="shared" si="17"/>
        <v>0</v>
      </c>
      <c r="K231" s="155">
        <f t="shared" si="18"/>
        <v>0</v>
      </c>
      <c r="L231" s="155">
        <f>IF(J231=1,SUM($J$6:J231),0)</f>
        <v>0</v>
      </c>
      <c r="M231" s="155">
        <f>IF(K231=1,SUM($K$6:K231),0)</f>
        <v>0</v>
      </c>
      <c r="N231" s="165">
        <f t="shared" si="19"/>
        <v>0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83">
        <v>1</v>
      </c>
      <c r="C232" s="296" t="s">
        <v>65</v>
      </c>
      <c r="D232" s="202" t="s">
        <v>36</v>
      </c>
      <c r="E232" s="203" t="s">
        <v>7</v>
      </c>
      <c r="F232" s="398">
        <v>47850</v>
      </c>
      <c r="G232" s="398">
        <v>53300</v>
      </c>
      <c r="H232" s="171"/>
      <c r="I232" s="88">
        <f t="shared" si="21"/>
        <v>53300</v>
      </c>
      <c r="J232" s="163">
        <f t="shared" si="17"/>
        <v>1</v>
      </c>
      <c r="K232" s="155">
        <f t="shared" si="18"/>
        <v>0</v>
      </c>
      <c r="L232" s="155">
        <f>IF(J232=1,SUM($J$6:J232),0)</f>
        <v>122</v>
      </c>
      <c r="M232" s="155">
        <f>IF(K232=1,SUM($K$6:K232),0)</f>
        <v>0</v>
      </c>
      <c r="N232" s="165">
        <f t="shared" si="19"/>
        <v>122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83">
        <v>1</v>
      </c>
      <c r="C233" s="109" t="s">
        <v>1375</v>
      </c>
      <c r="D233" s="202" t="s">
        <v>36</v>
      </c>
      <c r="E233" s="203" t="s">
        <v>7</v>
      </c>
      <c r="F233" s="204">
        <v>47850</v>
      </c>
      <c r="G233" s="204">
        <v>53300</v>
      </c>
      <c r="H233" s="171"/>
      <c r="I233" s="88">
        <f>IF($I$5=$G$4,G233,(IF($I$5=$F$4,F233,0)))</f>
        <v>53300</v>
      </c>
      <c r="J233" s="163">
        <f>IF(D233="MDU-KD",1,0)</f>
        <v>1</v>
      </c>
      <c r="K233" s="155">
        <f>IF(D233="HDW",1,0)</f>
        <v>0</v>
      </c>
      <c r="L233" s="155">
        <f>IF(J233=1,SUM($J$6:J233),0)</f>
        <v>123</v>
      </c>
      <c r="M233" s="155">
        <f>IF(K233=1,SUM($K$6:K233),0)</f>
        <v>0</v>
      </c>
      <c r="N233" s="165">
        <f>IF(L233=0,M233,L233)</f>
        <v>123</v>
      </c>
      <c r="O233" s="155">
        <f>IF(E233=0,0,IF(LEFT(C233,11)="Tiang Beton",1,0))</f>
        <v>0</v>
      </c>
      <c r="P233" s="155">
        <f>IF(O233=1,SUM($O$6:O233),0)</f>
        <v>0</v>
      </c>
    </row>
    <row r="234" spans="1:16" ht="15" customHeight="1">
      <c r="A234" s="15"/>
      <c r="B234" s="183">
        <v>2</v>
      </c>
      <c r="C234" s="109" t="s">
        <v>1376</v>
      </c>
      <c r="D234" s="202" t="s">
        <v>36</v>
      </c>
      <c r="E234" s="203" t="s">
        <v>7</v>
      </c>
      <c r="F234" s="204">
        <v>27280</v>
      </c>
      <c r="G234" s="204">
        <v>30400</v>
      </c>
      <c r="H234" s="171"/>
      <c r="I234" s="88">
        <f t="shared" si="21"/>
        <v>30400</v>
      </c>
      <c r="J234" s="163">
        <f t="shared" si="17"/>
        <v>1</v>
      </c>
      <c r="K234" s="155">
        <f t="shared" si="18"/>
        <v>0</v>
      </c>
      <c r="L234" s="155">
        <f>IF(J234=1,SUM($J$6:J234),0)</f>
        <v>124</v>
      </c>
      <c r="M234" s="155">
        <f>IF(K234=1,SUM($K$6:K234),0)</f>
        <v>0</v>
      </c>
      <c r="N234" s="165">
        <f t="shared" si="19"/>
        <v>124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83">
        <v>3</v>
      </c>
      <c r="C235" s="109" t="s">
        <v>1429</v>
      </c>
      <c r="D235" s="202" t="s">
        <v>36</v>
      </c>
      <c r="E235" s="203" t="s">
        <v>7</v>
      </c>
      <c r="F235" s="204">
        <v>48905</v>
      </c>
      <c r="G235" s="204">
        <v>54500</v>
      </c>
      <c r="H235" s="171"/>
      <c r="I235" s="88">
        <f t="shared" si="21"/>
        <v>54500</v>
      </c>
      <c r="J235" s="163">
        <f t="shared" si="17"/>
        <v>1</v>
      </c>
      <c r="K235" s="155">
        <f t="shared" si="18"/>
        <v>0</v>
      </c>
      <c r="L235" s="155">
        <f>IF(J235=1,SUM($J$6:J235),0)</f>
        <v>125</v>
      </c>
      <c r="M235" s="155">
        <f>IF(K235=1,SUM($K$6:K235),0)</f>
        <v>0</v>
      </c>
      <c r="N235" s="165">
        <f t="shared" si="19"/>
        <v>125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83">
        <v>4</v>
      </c>
      <c r="C236" s="109" t="s">
        <v>66</v>
      </c>
      <c r="D236" s="202" t="s">
        <v>36</v>
      </c>
      <c r="E236" s="203" t="s">
        <v>7</v>
      </c>
      <c r="F236" s="204">
        <v>3780</v>
      </c>
      <c r="G236" s="204">
        <v>4300</v>
      </c>
      <c r="H236" s="171"/>
      <c r="I236" s="88">
        <f t="shared" si="21"/>
        <v>4300</v>
      </c>
      <c r="J236" s="163">
        <f t="shared" si="17"/>
        <v>1</v>
      </c>
      <c r="K236" s="155">
        <f t="shared" si="18"/>
        <v>0</v>
      </c>
      <c r="L236" s="155">
        <f>IF(J236=1,SUM($J$6:J236),0)</f>
        <v>126</v>
      </c>
      <c r="M236" s="155">
        <f>IF(K236=1,SUM($K$6:K236),0)</f>
        <v>0</v>
      </c>
      <c r="N236" s="165">
        <f t="shared" si="19"/>
        <v>126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83">
        <v>5</v>
      </c>
      <c r="C237" s="109" t="s">
        <v>67</v>
      </c>
      <c r="D237" s="202" t="s">
        <v>36</v>
      </c>
      <c r="E237" s="203" t="s">
        <v>7</v>
      </c>
      <c r="F237" s="204">
        <v>5890</v>
      </c>
      <c r="G237" s="204">
        <v>6600</v>
      </c>
      <c r="H237" s="171"/>
      <c r="I237" s="88">
        <f t="shared" si="21"/>
        <v>6600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83">
        <v>6</v>
      </c>
      <c r="C238" s="109" t="s">
        <v>68</v>
      </c>
      <c r="D238" s="202" t="s">
        <v>37</v>
      </c>
      <c r="E238" s="203" t="s">
        <v>7</v>
      </c>
      <c r="F238" s="204">
        <v>8900</v>
      </c>
      <c r="G238" s="204">
        <v>8900</v>
      </c>
      <c r="H238" s="171"/>
      <c r="I238" s="88">
        <f t="shared" si="21"/>
        <v>8900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201227121.79893059</v>
      </c>
      <c r="N238" s="165">
        <f t="shared" si="19"/>
        <v>201227121.79893059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83">
        <v>7</v>
      </c>
      <c r="C239" s="109" t="s">
        <v>69</v>
      </c>
      <c r="D239" s="202" t="s">
        <v>37</v>
      </c>
      <c r="E239" s="203" t="s">
        <v>7</v>
      </c>
      <c r="F239" s="204">
        <v>10000</v>
      </c>
      <c r="G239" s="204">
        <v>10000</v>
      </c>
      <c r="H239" s="171"/>
      <c r="I239" s="88">
        <f t="shared" si="21"/>
        <v>10000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201227122.79893059</v>
      </c>
      <c r="N239" s="165">
        <f t="shared" si="19"/>
        <v>201227122.79893059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83">
        <v>8</v>
      </c>
      <c r="C240" s="109" t="s">
        <v>70</v>
      </c>
      <c r="D240" s="202" t="s">
        <v>36</v>
      </c>
      <c r="E240" s="203" t="s">
        <v>7</v>
      </c>
      <c r="F240" s="204">
        <v>12120</v>
      </c>
      <c r="G240" s="204">
        <v>13500</v>
      </c>
      <c r="H240" s="171"/>
      <c r="I240" s="88">
        <f t="shared" si="21"/>
        <v>13500</v>
      </c>
      <c r="J240" s="163">
        <f t="shared" si="17"/>
        <v>1</v>
      </c>
      <c r="K240" s="155">
        <f t="shared" si="18"/>
        <v>0</v>
      </c>
      <c r="L240" s="155">
        <f>IF(J240=1,SUM($J$6:J240),0)</f>
        <v>128</v>
      </c>
      <c r="M240" s="155">
        <f>IF(K240=1,SUM($K$6:K240),0)</f>
        <v>0</v>
      </c>
      <c r="N240" s="165">
        <f t="shared" si="19"/>
        <v>128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83">
        <v>9</v>
      </c>
      <c r="C241" s="109" t="s">
        <v>71</v>
      </c>
      <c r="D241" s="202" t="s">
        <v>37</v>
      </c>
      <c r="E241" s="203" t="s">
        <v>7</v>
      </c>
      <c r="F241" s="204">
        <v>23600</v>
      </c>
      <c r="G241" s="204">
        <v>23600</v>
      </c>
      <c r="H241" s="171"/>
      <c r="I241" s="88">
        <f t="shared" si="21"/>
        <v>23600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201227123.79893059</v>
      </c>
      <c r="N241" s="165">
        <f t="shared" si="19"/>
        <v>201227123.79893059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83">
        <v>10</v>
      </c>
      <c r="C242" s="109" t="s">
        <v>72</v>
      </c>
      <c r="D242" s="202" t="s">
        <v>36</v>
      </c>
      <c r="E242" s="203" t="s">
        <v>7</v>
      </c>
      <c r="F242" s="204">
        <v>290975</v>
      </c>
      <c r="G242" s="204">
        <v>290975</v>
      </c>
      <c r="H242" s="171"/>
      <c r="I242" s="88">
        <f t="shared" si="21"/>
        <v>290975</v>
      </c>
      <c r="J242" s="163">
        <f t="shared" si="17"/>
        <v>1</v>
      </c>
      <c r="K242" s="155">
        <f t="shared" si="18"/>
        <v>0</v>
      </c>
      <c r="L242" s="155">
        <f>IF(J242=1,SUM($J$6:J242),0)</f>
        <v>129</v>
      </c>
      <c r="M242" s="155">
        <f>IF(K242=1,SUM($K$6:K242),0)</f>
        <v>0</v>
      </c>
      <c r="N242" s="165">
        <f t="shared" si="19"/>
        <v>129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83">
        <v>11</v>
      </c>
      <c r="C243" s="109" t="s">
        <v>1430</v>
      </c>
      <c r="D243" s="202" t="s">
        <v>37</v>
      </c>
      <c r="E243" s="203" t="s">
        <v>7</v>
      </c>
      <c r="F243" s="204">
        <v>62800</v>
      </c>
      <c r="G243" s="204">
        <v>70000</v>
      </c>
      <c r="H243" s="171"/>
      <c r="I243" s="88">
        <f t="shared" si="21"/>
        <v>70000</v>
      </c>
      <c r="J243" s="163">
        <f t="shared" si="17"/>
        <v>0</v>
      </c>
      <c r="K243" s="155">
        <f t="shared" si="18"/>
        <v>1</v>
      </c>
      <c r="L243" s="155">
        <f>IF(J243=1,SUM($J$6:J243),0)</f>
        <v>0</v>
      </c>
      <c r="M243" s="155">
        <f>IF(K243=1,SUM($K$6:K243),0)</f>
        <v>201227124.79893059</v>
      </c>
      <c r="N243" s="165">
        <f t="shared" si="19"/>
        <v>201227124.79893059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83">
        <v>12</v>
      </c>
      <c r="C244" s="109" t="s">
        <v>561</v>
      </c>
      <c r="D244" s="202" t="s">
        <v>37</v>
      </c>
      <c r="E244" s="203" t="s">
        <v>7</v>
      </c>
      <c r="F244" s="204">
        <v>107300</v>
      </c>
      <c r="G244" s="204">
        <v>119500</v>
      </c>
      <c r="H244" s="171"/>
      <c r="I244" s="88">
        <f t="shared" si="21"/>
        <v>119500</v>
      </c>
      <c r="J244" s="163">
        <f t="shared" si="17"/>
        <v>0</v>
      </c>
      <c r="K244" s="155">
        <f t="shared" si="18"/>
        <v>1</v>
      </c>
      <c r="L244" s="155">
        <f>IF(J244=1,SUM($J$6:J244),0)</f>
        <v>0</v>
      </c>
      <c r="M244" s="155">
        <f>IF(K244=1,SUM($K$6:K244),0)</f>
        <v>201227125.79893059</v>
      </c>
      <c r="N244" s="165">
        <f t="shared" si="19"/>
        <v>201227125.79893059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83">
        <v>13</v>
      </c>
      <c r="C245" s="109" t="s">
        <v>562</v>
      </c>
      <c r="D245" s="202" t="s">
        <v>37</v>
      </c>
      <c r="E245" s="203" t="s">
        <v>7</v>
      </c>
      <c r="F245" s="204">
        <v>468300</v>
      </c>
      <c r="G245" s="204">
        <v>521600</v>
      </c>
      <c r="H245" s="171"/>
      <c r="I245" s="88">
        <f t="shared" si="21"/>
        <v>521600</v>
      </c>
      <c r="J245" s="163">
        <f t="shared" si="17"/>
        <v>0</v>
      </c>
      <c r="K245" s="155">
        <f t="shared" si="18"/>
        <v>1</v>
      </c>
      <c r="L245" s="155">
        <f>IF(J245=1,SUM($J$6:J245),0)</f>
        <v>0</v>
      </c>
      <c r="M245" s="155">
        <f>IF(K245=1,SUM($K$6:K245),0)</f>
        <v>201227126.79893059</v>
      </c>
      <c r="N245" s="165">
        <f t="shared" si="19"/>
        <v>201227126.79893059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83">
        <v>14</v>
      </c>
      <c r="C246" s="109" t="s">
        <v>563</v>
      </c>
      <c r="D246" s="202" t="s">
        <v>37</v>
      </c>
      <c r="E246" s="203" t="s">
        <v>7</v>
      </c>
      <c r="F246" s="204">
        <v>633500</v>
      </c>
      <c r="G246" s="204">
        <v>705700</v>
      </c>
      <c r="H246" s="171"/>
      <c r="I246" s="88">
        <f t="shared" si="21"/>
        <v>705700</v>
      </c>
      <c r="J246" s="163">
        <f t="shared" si="17"/>
        <v>0</v>
      </c>
      <c r="K246" s="155">
        <f t="shared" si="18"/>
        <v>1</v>
      </c>
      <c r="L246" s="155">
        <f>IF(J246=1,SUM($J$6:J246),0)</f>
        <v>0</v>
      </c>
      <c r="M246" s="155">
        <f>IF(K246=1,SUM($K$6:K246),0)</f>
        <v>201227127.79893059</v>
      </c>
      <c r="N246" s="165">
        <f t="shared" si="19"/>
        <v>201227127.79893059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83">
        <v>15</v>
      </c>
      <c r="C247" s="109" t="s">
        <v>564</v>
      </c>
      <c r="D247" s="202" t="s">
        <v>37</v>
      </c>
      <c r="E247" s="203" t="s">
        <v>7</v>
      </c>
      <c r="F247" s="204">
        <v>983500</v>
      </c>
      <c r="G247" s="204">
        <v>1095500</v>
      </c>
      <c r="H247" s="171"/>
      <c r="I247" s="88">
        <f t="shared" si="21"/>
        <v>1095500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201227128.79893059</v>
      </c>
      <c r="N247" s="165">
        <f t="shared" si="19"/>
        <v>201227128.79893059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83">
        <v>16</v>
      </c>
      <c r="C248" s="109" t="s">
        <v>73</v>
      </c>
      <c r="D248" s="202" t="s">
        <v>36</v>
      </c>
      <c r="E248" s="203" t="s">
        <v>7</v>
      </c>
      <c r="F248" s="204">
        <v>84991</v>
      </c>
      <c r="G248" s="204">
        <v>94700</v>
      </c>
      <c r="H248" s="171"/>
      <c r="I248" s="88">
        <f t="shared" si="21"/>
        <v>94700</v>
      </c>
      <c r="J248" s="163">
        <f t="shared" si="17"/>
        <v>1</v>
      </c>
      <c r="K248" s="155">
        <f t="shared" si="18"/>
        <v>0</v>
      </c>
      <c r="L248" s="155">
        <f>IF(J248=1,SUM($J$6:J248),0)</f>
        <v>130</v>
      </c>
      <c r="M248" s="155">
        <f>IF(K248=1,SUM($K$6:K248),0)</f>
        <v>0</v>
      </c>
      <c r="N248" s="165">
        <f t="shared" si="19"/>
        <v>130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83">
        <v>17</v>
      </c>
      <c r="C249" s="109" t="s">
        <v>74</v>
      </c>
      <c r="D249" s="202" t="s">
        <v>36</v>
      </c>
      <c r="E249" s="203" t="s">
        <v>7</v>
      </c>
      <c r="F249" s="204">
        <v>125850</v>
      </c>
      <c r="G249" s="204">
        <v>140200</v>
      </c>
      <c r="H249" s="171"/>
      <c r="I249" s="88">
        <f t="shared" si="21"/>
        <v>140200</v>
      </c>
      <c r="J249" s="163">
        <f t="shared" si="17"/>
        <v>1</v>
      </c>
      <c r="K249" s="155">
        <f t="shared" si="18"/>
        <v>0</v>
      </c>
      <c r="L249" s="155">
        <f>IF(J249=1,SUM($J$6:J249),0)</f>
        <v>131</v>
      </c>
      <c r="M249" s="155">
        <f>IF(K249=1,SUM($K$6:K249),0)</f>
        <v>0</v>
      </c>
      <c r="N249" s="165">
        <f t="shared" si="19"/>
        <v>131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83">
        <v>18</v>
      </c>
      <c r="C250" s="109" t="s">
        <v>75</v>
      </c>
      <c r="D250" s="202" t="s">
        <v>36</v>
      </c>
      <c r="E250" s="203" t="s">
        <v>7</v>
      </c>
      <c r="F250" s="204">
        <v>196270</v>
      </c>
      <c r="G250" s="204">
        <v>218600</v>
      </c>
      <c r="H250" s="171"/>
      <c r="I250" s="88">
        <f t="shared" si="21"/>
        <v>218600</v>
      </c>
      <c r="J250" s="163">
        <f t="shared" si="17"/>
        <v>1</v>
      </c>
      <c r="K250" s="155">
        <f t="shared" si="18"/>
        <v>0</v>
      </c>
      <c r="L250" s="155">
        <f>IF(J250=1,SUM($J$6:J250),0)</f>
        <v>132</v>
      </c>
      <c r="M250" s="155">
        <f>IF(K250=1,SUM($K$6:K250),0)</f>
        <v>0</v>
      </c>
      <c r="N250" s="165">
        <f t="shared" si="19"/>
        <v>132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83">
        <v>19</v>
      </c>
      <c r="C251" s="109" t="s">
        <v>76</v>
      </c>
      <c r="D251" s="202" t="s">
        <v>36</v>
      </c>
      <c r="E251" s="203" t="s">
        <v>7</v>
      </c>
      <c r="F251" s="204">
        <v>318390</v>
      </c>
      <c r="G251" s="204">
        <v>354700</v>
      </c>
      <c r="H251" s="171"/>
      <c r="I251" s="88">
        <f t="shared" si="21"/>
        <v>354700</v>
      </c>
      <c r="J251" s="163">
        <f t="shared" si="17"/>
        <v>1</v>
      </c>
      <c r="K251" s="155">
        <f t="shared" si="18"/>
        <v>0</v>
      </c>
      <c r="L251" s="155">
        <f>IF(J251=1,SUM($J$6:J251),0)</f>
        <v>133</v>
      </c>
      <c r="M251" s="155">
        <f>IF(K251=1,SUM($K$6:K251),0)</f>
        <v>0</v>
      </c>
      <c r="N251" s="165">
        <f t="shared" si="19"/>
        <v>133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83">
        <v>20</v>
      </c>
      <c r="C252" s="109" t="s">
        <v>565</v>
      </c>
      <c r="D252" s="202" t="s">
        <v>37</v>
      </c>
      <c r="E252" s="203" t="s">
        <v>7</v>
      </c>
      <c r="F252" s="204">
        <v>121560.8</v>
      </c>
      <c r="G252" s="204">
        <v>121560.8</v>
      </c>
      <c r="H252" s="171"/>
      <c r="I252" s="88">
        <f t="shared" si="21"/>
        <v>121560.8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201227129.79893059</v>
      </c>
      <c r="N252" s="165">
        <f t="shared" si="19"/>
        <v>201227129.79893059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83">
        <v>21</v>
      </c>
      <c r="C253" s="109" t="s">
        <v>566</v>
      </c>
      <c r="D253" s="202" t="s">
        <v>37</v>
      </c>
      <c r="E253" s="203" t="s">
        <v>7</v>
      </c>
      <c r="F253" s="204">
        <v>164883</v>
      </c>
      <c r="G253" s="204">
        <v>164883</v>
      </c>
      <c r="H253" s="171"/>
      <c r="I253" s="88">
        <f t="shared" si="21"/>
        <v>164883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201227130.79893059</v>
      </c>
      <c r="N253" s="165">
        <f t="shared" si="19"/>
        <v>201227130.79893059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83">
        <v>22</v>
      </c>
      <c r="C254" s="109" t="s">
        <v>567</v>
      </c>
      <c r="D254" s="202" t="s">
        <v>36</v>
      </c>
      <c r="E254" s="203" t="s">
        <v>7</v>
      </c>
      <c r="F254" s="204">
        <v>378330</v>
      </c>
      <c r="G254" s="204">
        <v>421400</v>
      </c>
      <c r="H254" s="171"/>
      <c r="I254" s="88">
        <f t="shared" si="21"/>
        <v>421400</v>
      </c>
      <c r="J254" s="163">
        <f t="shared" si="17"/>
        <v>1</v>
      </c>
      <c r="K254" s="155">
        <f t="shared" si="18"/>
        <v>0</v>
      </c>
      <c r="L254" s="155">
        <f>IF(J254=1,SUM($J$6:J254),0)</f>
        <v>134</v>
      </c>
      <c r="M254" s="155">
        <f>IF(K254=1,SUM($K$6:K254),0)</f>
        <v>0</v>
      </c>
      <c r="N254" s="165">
        <f t="shared" si="19"/>
        <v>134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83">
        <v>23</v>
      </c>
      <c r="C255" s="109" t="s">
        <v>568</v>
      </c>
      <c r="D255" s="202" t="s">
        <v>37</v>
      </c>
      <c r="E255" s="203" t="s">
        <v>7</v>
      </c>
      <c r="F255" s="204">
        <v>417044.06800000003</v>
      </c>
      <c r="G255" s="204">
        <v>417044.06800000003</v>
      </c>
      <c r="H255" s="171"/>
      <c r="I255" s="88">
        <f t="shared" si="21"/>
        <v>417044.06800000003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83">
        <v>24</v>
      </c>
      <c r="C256" s="109" t="s">
        <v>77</v>
      </c>
      <c r="D256" s="202" t="s">
        <v>37</v>
      </c>
      <c r="E256" s="203" t="s">
        <v>7</v>
      </c>
      <c r="F256" s="204">
        <v>82600</v>
      </c>
      <c r="G256" s="204">
        <v>82600</v>
      </c>
      <c r="H256" s="171"/>
      <c r="I256" s="88">
        <f t="shared" si="21"/>
        <v>82600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83">
        <v>25</v>
      </c>
      <c r="C257" s="109" t="s">
        <v>78</v>
      </c>
      <c r="D257" s="202" t="s">
        <v>37</v>
      </c>
      <c r="E257" s="203" t="s">
        <v>7</v>
      </c>
      <c r="F257" s="204">
        <v>116300</v>
      </c>
      <c r="G257" s="204">
        <v>116300</v>
      </c>
      <c r="H257" s="171"/>
      <c r="I257" s="88">
        <f t="shared" si="21"/>
        <v>116300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83">
        <v>26</v>
      </c>
      <c r="C258" s="109" t="s">
        <v>79</v>
      </c>
      <c r="D258" s="202" t="s">
        <v>37</v>
      </c>
      <c r="E258" s="203" t="s">
        <v>7</v>
      </c>
      <c r="F258" s="204">
        <v>139900</v>
      </c>
      <c r="G258" s="204">
        <v>139900</v>
      </c>
      <c r="H258" s="171"/>
      <c r="I258" s="88">
        <f t="shared" si="21"/>
        <v>139900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83">
        <v>27</v>
      </c>
      <c r="C259" s="109" t="s">
        <v>80</v>
      </c>
      <c r="D259" s="202" t="s">
        <v>37</v>
      </c>
      <c r="E259" s="203" t="s">
        <v>7</v>
      </c>
      <c r="F259" s="204">
        <v>154600</v>
      </c>
      <c r="G259" s="204">
        <v>154600</v>
      </c>
      <c r="H259" s="171"/>
      <c r="I259" s="88">
        <f t="shared" si="21"/>
        <v>154600</v>
      </c>
      <c r="J259" s="163">
        <f t="shared" si="17"/>
        <v>0</v>
      </c>
      <c r="K259" s="155">
        <f t="shared" si="18"/>
        <v>1</v>
      </c>
      <c r="L259" s="155">
        <f>IF(J259=1,SUM($J$6:J259),0)</f>
        <v>0</v>
      </c>
      <c r="M259" s="155">
        <f>IF(K259=1,SUM($K$6:K259),0)</f>
        <v>201227135.79893059</v>
      </c>
      <c r="N259" s="165">
        <f t="shared" si="19"/>
        <v>201227135.79893059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5"/>
      <c r="B260" s="183">
        <v>28</v>
      </c>
      <c r="C260" s="109" t="s">
        <v>569</v>
      </c>
      <c r="D260" s="202" t="s">
        <v>37</v>
      </c>
      <c r="E260" s="203" t="s">
        <v>7</v>
      </c>
      <c r="F260" s="204">
        <v>103500</v>
      </c>
      <c r="G260" s="204">
        <v>103500</v>
      </c>
      <c r="H260" s="171"/>
      <c r="I260" s="88">
        <f t="shared" si="21"/>
        <v>103500</v>
      </c>
      <c r="J260" s="163">
        <f t="shared" si="17"/>
        <v>0</v>
      </c>
      <c r="K260" s="155">
        <f t="shared" si="18"/>
        <v>1</v>
      </c>
      <c r="L260" s="155">
        <f>IF(J260=1,SUM($J$6:J260),0)</f>
        <v>0</v>
      </c>
      <c r="M260" s="155">
        <f>IF(K260=1,SUM($K$6:K260),0)</f>
        <v>201227136.79893059</v>
      </c>
      <c r="N260" s="165">
        <f t="shared" si="19"/>
        <v>201227136.79893059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83">
        <v>29</v>
      </c>
      <c r="C261" s="109" t="s">
        <v>570</v>
      </c>
      <c r="D261" s="202" t="s">
        <v>37</v>
      </c>
      <c r="E261" s="203" t="s">
        <v>7</v>
      </c>
      <c r="F261" s="204">
        <v>106000</v>
      </c>
      <c r="G261" s="204">
        <v>106000</v>
      </c>
      <c r="H261" s="171"/>
      <c r="I261" s="88">
        <f t="shared" ref="I261:I329" si="22">IF($I$5=$G$4,G261,(IF($I$5=$F$4,F261,0)))</f>
        <v>106000</v>
      </c>
      <c r="J261" s="163">
        <f t="shared" si="17"/>
        <v>0</v>
      </c>
      <c r="K261" s="155">
        <f t="shared" si="18"/>
        <v>1</v>
      </c>
      <c r="L261" s="155">
        <f>IF(J261=1,SUM($J$6:J261),0)</f>
        <v>0</v>
      </c>
      <c r="M261" s="155">
        <f>IF(K261=1,SUM($K$6:K261),0)</f>
        <v>201227137.79893059</v>
      </c>
      <c r="N261" s="165">
        <f t="shared" si="19"/>
        <v>201227137.79893059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83">
        <v>30</v>
      </c>
      <c r="C262" s="109" t="s">
        <v>83</v>
      </c>
      <c r="D262" s="202" t="s">
        <v>37</v>
      </c>
      <c r="E262" s="203" t="s">
        <v>7</v>
      </c>
      <c r="F262" s="204">
        <v>135900</v>
      </c>
      <c r="G262" s="204">
        <v>135900</v>
      </c>
      <c r="H262" s="171"/>
      <c r="I262" s="88">
        <f t="shared" si="22"/>
        <v>135900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201227138.79893059</v>
      </c>
      <c r="N262" s="165">
        <f t="shared" si="19"/>
        <v>201227138.79893059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83">
        <v>31</v>
      </c>
      <c r="C263" s="109" t="s">
        <v>84</v>
      </c>
      <c r="D263" s="202" t="s">
        <v>37</v>
      </c>
      <c r="E263" s="203" t="s">
        <v>7</v>
      </c>
      <c r="F263" s="204">
        <v>160100</v>
      </c>
      <c r="G263" s="204">
        <v>160100</v>
      </c>
      <c r="H263" s="171"/>
      <c r="I263" s="88">
        <f t="shared" si="22"/>
        <v>160100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201227139.79893059</v>
      </c>
      <c r="N263" s="165">
        <f t="shared" si="19"/>
        <v>201227139.79893059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83">
        <v>32</v>
      </c>
      <c r="C264" s="109" t="s">
        <v>571</v>
      </c>
      <c r="D264" s="202" t="s">
        <v>36</v>
      </c>
      <c r="E264" s="203" t="s">
        <v>7</v>
      </c>
      <c r="F264" s="204">
        <v>362130</v>
      </c>
      <c r="G264" s="204">
        <v>403400</v>
      </c>
      <c r="H264" s="171"/>
      <c r="I264" s="88">
        <f t="shared" si="22"/>
        <v>403400</v>
      </c>
      <c r="J264" s="163">
        <f t="shared" si="17"/>
        <v>1</v>
      </c>
      <c r="K264" s="155">
        <f t="shared" si="18"/>
        <v>0</v>
      </c>
      <c r="L264" s="155">
        <f>IF(J264=1,SUM($J$6:J264),0)</f>
        <v>135</v>
      </c>
      <c r="M264" s="155">
        <f>IF(K264=1,SUM($K$6:K264),0)</f>
        <v>0</v>
      </c>
      <c r="N264" s="165">
        <f t="shared" si="19"/>
        <v>135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7"/>
      <c r="B265" s="183">
        <v>33</v>
      </c>
      <c r="C265" s="109" t="s">
        <v>81</v>
      </c>
      <c r="D265" s="202" t="s">
        <v>36</v>
      </c>
      <c r="E265" s="203" t="s">
        <v>7</v>
      </c>
      <c r="F265" s="204">
        <v>418580</v>
      </c>
      <c r="G265" s="204">
        <v>466300</v>
      </c>
      <c r="H265" s="171"/>
      <c r="I265" s="88">
        <f t="shared" si="22"/>
        <v>466300</v>
      </c>
      <c r="J265" s="163">
        <f t="shared" si="17"/>
        <v>1</v>
      </c>
      <c r="K265" s="155">
        <f t="shared" si="18"/>
        <v>0</v>
      </c>
      <c r="L265" s="155">
        <f>IF(J265=1,SUM($J$6:J265),0)</f>
        <v>136</v>
      </c>
      <c r="M265" s="155">
        <f>IF(K265=1,SUM($K$6:K265),0)</f>
        <v>0</v>
      </c>
      <c r="N265" s="165">
        <f t="shared" si="19"/>
        <v>136</v>
      </c>
      <c r="O265" s="155">
        <f t="shared" si="20"/>
        <v>0</v>
      </c>
      <c r="P265" s="155">
        <f>IF(O265=1,SUM($O$6:O265),0)</f>
        <v>0</v>
      </c>
    </row>
    <row r="266" spans="1:16" ht="15" customHeight="1">
      <c r="A266" s="15"/>
      <c r="B266" s="183">
        <v>34</v>
      </c>
      <c r="C266" s="109" t="s">
        <v>82</v>
      </c>
      <c r="D266" s="202" t="s">
        <v>36</v>
      </c>
      <c r="E266" s="203" t="s">
        <v>7</v>
      </c>
      <c r="F266" s="204">
        <v>447280</v>
      </c>
      <c r="G266" s="204">
        <v>585500</v>
      </c>
      <c r="H266" s="171"/>
      <c r="I266" s="88">
        <f t="shared" si="22"/>
        <v>585500</v>
      </c>
      <c r="J266" s="163">
        <f t="shared" si="17"/>
        <v>1</v>
      </c>
      <c r="K266" s="155">
        <f t="shared" si="18"/>
        <v>0</v>
      </c>
      <c r="L266" s="155">
        <f>IF(J266=1,SUM($J$6:J266),0)</f>
        <v>137</v>
      </c>
      <c r="M266" s="155">
        <f>IF(K266=1,SUM($K$6:K266),0)</f>
        <v>0</v>
      </c>
      <c r="N266" s="165">
        <f t="shared" si="19"/>
        <v>137</v>
      </c>
      <c r="O266" s="155">
        <f t="shared" si="20"/>
        <v>0</v>
      </c>
      <c r="P266" s="155">
        <f>IF(O266=1,SUM($O$6:O266),0)</f>
        <v>0</v>
      </c>
    </row>
    <row r="267" spans="1:16" ht="15" customHeight="1">
      <c r="A267" s="15"/>
      <c r="B267" s="183">
        <v>35</v>
      </c>
      <c r="C267" s="109" t="s">
        <v>85</v>
      </c>
      <c r="D267" s="202" t="s">
        <v>37</v>
      </c>
      <c r="E267" s="203" t="s">
        <v>7</v>
      </c>
      <c r="F267" s="204">
        <v>3200</v>
      </c>
      <c r="G267" s="204">
        <v>3600</v>
      </c>
      <c r="H267" s="171"/>
      <c r="I267" s="88">
        <f t="shared" si="22"/>
        <v>3600</v>
      </c>
      <c r="J267" s="163">
        <f t="shared" si="17"/>
        <v>0</v>
      </c>
      <c r="K267" s="155">
        <f t="shared" si="18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19"/>
        <v>201227140.79893059</v>
      </c>
      <c r="O267" s="155">
        <f t="shared" si="20"/>
        <v>0</v>
      </c>
      <c r="P267" s="155">
        <f>IF(O267=1,SUM($O$6:O267),0)</f>
        <v>0</v>
      </c>
    </row>
    <row r="268" spans="1:16" ht="15" customHeight="1">
      <c r="A268" s="15"/>
      <c r="B268" s="183">
        <v>36</v>
      </c>
      <c r="C268" s="109" t="s">
        <v>86</v>
      </c>
      <c r="D268" s="202" t="s">
        <v>37</v>
      </c>
      <c r="E268" s="203" t="s">
        <v>7</v>
      </c>
      <c r="F268" s="204">
        <v>4100</v>
      </c>
      <c r="G268" s="204">
        <v>4600</v>
      </c>
      <c r="H268" s="171"/>
      <c r="I268" s="88">
        <f t="shared" si="22"/>
        <v>4600</v>
      </c>
      <c r="J268" s="163">
        <f t="shared" si="17"/>
        <v>0</v>
      </c>
      <c r="K268" s="155">
        <f t="shared" si="18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19"/>
        <v>201227141.79893059</v>
      </c>
      <c r="O268" s="155">
        <f t="shared" si="20"/>
        <v>0</v>
      </c>
      <c r="P268" s="155">
        <f>IF(O268=1,SUM($O$6:O268),0)</f>
        <v>0</v>
      </c>
    </row>
    <row r="269" spans="1:16" ht="15" customHeight="1">
      <c r="A269" s="15"/>
      <c r="B269" s="183">
        <v>37</v>
      </c>
      <c r="C269" s="109" t="s">
        <v>87</v>
      </c>
      <c r="D269" s="202" t="s">
        <v>37</v>
      </c>
      <c r="E269" s="203" t="s">
        <v>7</v>
      </c>
      <c r="F269" s="204">
        <v>6500</v>
      </c>
      <c r="G269" s="204">
        <v>7200</v>
      </c>
      <c r="H269" s="171"/>
      <c r="I269" s="88">
        <f t="shared" si="22"/>
        <v>7200</v>
      </c>
      <c r="J269" s="163">
        <f t="shared" si="17"/>
        <v>0</v>
      </c>
      <c r="K269" s="155">
        <f t="shared" si="18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19"/>
        <v>201227142.79893059</v>
      </c>
      <c r="O269" s="155">
        <f t="shared" si="20"/>
        <v>0</v>
      </c>
      <c r="P269" s="155">
        <f>IF(O269=1,SUM($O$6:O269),0)</f>
        <v>0</v>
      </c>
    </row>
    <row r="270" spans="1:16" ht="15" customHeight="1">
      <c r="A270" s="15"/>
      <c r="B270" s="183">
        <v>38</v>
      </c>
      <c r="C270" s="109" t="s">
        <v>88</v>
      </c>
      <c r="D270" s="202" t="s">
        <v>37</v>
      </c>
      <c r="E270" s="203" t="s">
        <v>7</v>
      </c>
      <c r="F270" s="204">
        <v>11400</v>
      </c>
      <c r="G270" s="204">
        <v>12700</v>
      </c>
      <c r="H270" s="171"/>
      <c r="I270" s="88">
        <f t="shared" si="22"/>
        <v>12700</v>
      </c>
      <c r="J270" s="163">
        <f t="shared" ref="J270:J336" si="23">IF(D270="MDU-KD",1,0)</f>
        <v>0</v>
      </c>
      <c r="K270" s="155">
        <f t="shared" ref="K270:K336" si="24">IF(D270="HDW",1,0)</f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ref="N270:N336" si="25">IF(L270=0,M270,L270)</f>
        <v>201227143.79893059</v>
      </c>
      <c r="O270" s="155">
        <f t="shared" ref="O270:O336" si="26">IF(E270=0,0,IF(LEFT(C270,11)="Tiang Beton",1,0))</f>
        <v>0</v>
      </c>
      <c r="P270" s="155">
        <f>IF(O270=1,SUM($O$6:O270),0)</f>
        <v>0</v>
      </c>
    </row>
    <row r="271" spans="1:16" ht="15" customHeight="1">
      <c r="A271" s="15"/>
      <c r="B271" s="183">
        <v>39</v>
      </c>
      <c r="C271" s="109" t="s">
        <v>89</v>
      </c>
      <c r="D271" s="202" t="s">
        <v>37</v>
      </c>
      <c r="E271" s="203" t="s">
        <v>7</v>
      </c>
      <c r="F271" s="204">
        <v>16700</v>
      </c>
      <c r="G271" s="204">
        <v>31544.499999999996</v>
      </c>
      <c r="H271" s="171"/>
      <c r="I271" s="88">
        <f t="shared" si="22"/>
        <v>31544.499999999996</v>
      </c>
      <c r="J271" s="163">
        <f t="shared" si="23"/>
        <v>0</v>
      </c>
      <c r="K271" s="155">
        <f t="shared" si="24"/>
        <v>1</v>
      </c>
      <c r="L271" s="155">
        <f>IF(J271=1,SUM($J$6:J271),0)</f>
        <v>0</v>
      </c>
      <c r="M271" s="155">
        <f>IF(K271=1,SUM($K$6:K271),0)</f>
        <v>201227144.79893059</v>
      </c>
      <c r="N271" s="165">
        <f t="shared" si="25"/>
        <v>201227144.79893059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83">
        <v>40</v>
      </c>
      <c r="C272" s="109" t="s">
        <v>90</v>
      </c>
      <c r="D272" s="202" t="s">
        <v>37</v>
      </c>
      <c r="E272" s="203" t="s">
        <v>7</v>
      </c>
      <c r="F272" s="204">
        <v>9600</v>
      </c>
      <c r="G272" s="204">
        <v>10700</v>
      </c>
      <c r="H272" s="171"/>
      <c r="I272" s="88">
        <f t="shared" si="22"/>
        <v>10700</v>
      </c>
      <c r="J272" s="163">
        <f t="shared" si="23"/>
        <v>0</v>
      </c>
      <c r="K272" s="155">
        <f t="shared" si="24"/>
        <v>1</v>
      </c>
      <c r="L272" s="155">
        <f>IF(J272=1,SUM($J$6:J272),0)</f>
        <v>0</v>
      </c>
      <c r="M272" s="155">
        <f>IF(K272=1,SUM($K$6:K272),0)</f>
        <v>201227145.79893059</v>
      </c>
      <c r="N272" s="165">
        <f t="shared" si="25"/>
        <v>201227145.79893059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83">
        <v>41</v>
      </c>
      <c r="C273" s="109" t="s">
        <v>457</v>
      </c>
      <c r="D273" s="202" t="s">
        <v>37</v>
      </c>
      <c r="E273" s="203" t="s">
        <v>7</v>
      </c>
      <c r="F273" s="204">
        <v>11700</v>
      </c>
      <c r="G273" s="204">
        <v>13000</v>
      </c>
      <c r="H273" s="171"/>
      <c r="I273" s="88">
        <f t="shared" si="22"/>
        <v>13000</v>
      </c>
      <c r="J273" s="163">
        <f t="shared" si="23"/>
        <v>0</v>
      </c>
      <c r="K273" s="155">
        <f t="shared" si="24"/>
        <v>1</v>
      </c>
      <c r="L273" s="155">
        <f>IF(J273=1,SUM($J$6:J273),0)</f>
        <v>0</v>
      </c>
      <c r="M273" s="155">
        <f>IF(K273=1,SUM($K$6:K273),0)</f>
        <v>201227146.79893059</v>
      </c>
      <c r="N273" s="165">
        <f t="shared" si="25"/>
        <v>201227146.79893059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83">
        <v>42</v>
      </c>
      <c r="C274" s="109" t="s">
        <v>91</v>
      </c>
      <c r="D274" s="202" t="s">
        <v>37</v>
      </c>
      <c r="E274" s="203" t="s">
        <v>7</v>
      </c>
      <c r="F274" s="204">
        <v>13300</v>
      </c>
      <c r="G274" s="204">
        <v>14800</v>
      </c>
      <c r="H274" s="171"/>
      <c r="I274" s="88">
        <f t="shared" si="22"/>
        <v>14800</v>
      </c>
      <c r="J274" s="163">
        <f t="shared" si="23"/>
        <v>0</v>
      </c>
      <c r="K274" s="155">
        <f t="shared" si="24"/>
        <v>1</v>
      </c>
      <c r="L274" s="155">
        <f>IF(J274=1,SUM($J$6:J274),0)</f>
        <v>0</v>
      </c>
      <c r="M274" s="155">
        <f>IF(K274=1,SUM($K$6:K274),0)</f>
        <v>201227147.79893059</v>
      </c>
      <c r="N274" s="165">
        <f t="shared" si="25"/>
        <v>201227147.79893059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83">
        <v>43</v>
      </c>
      <c r="C275" s="109" t="s">
        <v>92</v>
      </c>
      <c r="D275" s="202" t="s">
        <v>37</v>
      </c>
      <c r="E275" s="203" t="s">
        <v>7</v>
      </c>
      <c r="F275" s="204">
        <v>17000</v>
      </c>
      <c r="G275" s="204">
        <v>18900</v>
      </c>
      <c r="H275" s="171"/>
      <c r="I275" s="88">
        <f t="shared" si="22"/>
        <v>18900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201227148.79893059</v>
      </c>
      <c r="N275" s="165">
        <f t="shared" si="25"/>
        <v>201227148.79893059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83">
        <v>44</v>
      </c>
      <c r="C276" s="109" t="s">
        <v>63</v>
      </c>
      <c r="D276" s="202" t="s">
        <v>36</v>
      </c>
      <c r="E276" s="203" t="s">
        <v>7</v>
      </c>
      <c r="F276" s="204">
        <v>297630</v>
      </c>
      <c r="G276" s="204">
        <v>331500</v>
      </c>
      <c r="H276" s="171"/>
      <c r="I276" s="88">
        <f t="shared" si="22"/>
        <v>331500</v>
      </c>
      <c r="J276" s="163">
        <f t="shared" si="23"/>
        <v>1</v>
      </c>
      <c r="K276" s="155">
        <f t="shared" si="24"/>
        <v>0</v>
      </c>
      <c r="L276" s="155">
        <f>IF(J276=1,SUM($J$6:J276),0)</f>
        <v>138</v>
      </c>
      <c r="M276" s="155">
        <f>IF(K276=1,SUM($K$6:K276),0)</f>
        <v>0</v>
      </c>
      <c r="N276" s="165">
        <f t="shared" si="25"/>
        <v>138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83">
        <v>45</v>
      </c>
      <c r="C277" s="109" t="s">
        <v>64</v>
      </c>
      <c r="D277" s="202" t="s">
        <v>36</v>
      </c>
      <c r="E277" s="203" t="s">
        <v>7</v>
      </c>
      <c r="F277" s="204">
        <v>361430</v>
      </c>
      <c r="G277" s="204">
        <v>402600</v>
      </c>
      <c r="H277" s="171"/>
      <c r="I277" s="88">
        <f t="shared" si="22"/>
        <v>402600</v>
      </c>
      <c r="J277" s="163">
        <f t="shared" si="23"/>
        <v>1</v>
      </c>
      <c r="K277" s="155">
        <f t="shared" si="24"/>
        <v>0</v>
      </c>
      <c r="L277" s="155">
        <f>IF(J277=1,SUM($J$6:J277),0)</f>
        <v>139</v>
      </c>
      <c r="M277" s="155">
        <f>IF(K277=1,SUM($K$6:K277),0)</f>
        <v>0</v>
      </c>
      <c r="N277" s="165">
        <f t="shared" si="25"/>
        <v>139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83"/>
      <c r="C278" s="109"/>
      <c r="D278" s="202" t="s">
        <v>40</v>
      </c>
      <c r="E278" s="203"/>
      <c r="F278" s="204"/>
      <c r="G278" s="204"/>
      <c r="H278" s="171"/>
      <c r="I278" s="88">
        <f t="shared" si="22"/>
        <v>0</v>
      </c>
      <c r="J278" s="163">
        <f t="shared" si="23"/>
        <v>0</v>
      </c>
      <c r="K278" s="155">
        <f t="shared" si="24"/>
        <v>0</v>
      </c>
      <c r="L278" s="155">
        <f>IF(J278=1,SUM($J$6:J278),0)</f>
        <v>0</v>
      </c>
      <c r="M278" s="155">
        <f>IF(K278=1,SUM($K$6:K278),0)</f>
        <v>0</v>
      </c>
      <c r="N278" s="165">
        <f t="shared" si="25"/>
        <v>0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83" t="s">
        <v>575</v>
      </c>
      <c r="C279" s="109" t="s">
        <v>573</v>
      </c>
      <c r="D279" s="202" t="s">
        <v>40</v>
      </c>
      <c r="E279" s="203"/>
      <c r="F279" s="204"/>
      <c r="G279" s="204"/>
      <c r="H279" s="171"/>
      <c r="I279" s="88">
        <f t="shared" si="22"/>
        <v>0</v>
      </c>
      <c r="J279" s="163">
        <f t="shared" si="23"/>
        <v>0</v>
      </c>
      <c r="K279" s="155">
        <f t="shared" si="24"/>
        <v>0</v>
      </c>
      <c r="L279" s="155">
        <f>IF(J279=1,SUM($J$6:J279),0)</f>
        <v>0</v>
      </c>
      <c r="M279" s="155">
        <f>IF(K279=1,SUM($K$6:K279),0)</f>
        <v>0</v>
      </c>
      <c r="N279" s="165">
        <f t="shared" si="25"/>
        <v>0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83">
        <v>1</v>
      </c>
      <c r="C280" s="109" t="s">
        <v>1532</v>
      </c>
      <c r="D280" s="202" t="s">
        <v>37</v>
      </c>
      <c r="E280" s="203" t="s">
        <v>8</v>
      </c>
      <c r="F280" s="204">
        <v>34700</v>
      </c>
      <c r="G280" s="204">
        <v>38700</v>
      </c>
      <c r="H280" s="171"/>
      <c r="I280" s="88">
        <f t="shared" si="22"/>
        <v>38700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83">
        <v>2</v>
      </c>
      <c r="C281" s="109" t="s">
        <v>1533</v>
      </c>
      <c r="D281" s="202" t="s">
        <v>37</v>
      </c>
      <c r="E281" s="203" t="s">
        <v>8</v>
      </c>
      <c r="F281" s="204">
        <v>40300</v>
      </c>
      <c r="G281" s="204">
        <v>44900</v>
      </c>
      <c r="H281" s="171"/>
      <c r="I281" s="88">
        <f t="shared" si="22"/>
        <v>44900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83">
        <v>3</v>
      </c>
      <c r="C282" s="109" t="s">
        <v>1534</v>
      </c>
      <c r="D282" s="202" t="s">
        <v>37</v>
      </c>
      <c r="E282" s="203" t="s">
        <v>8</v>
      </c>
      <c r="F282" s="204">
        <v>44000</v>
      </c>
      <c r="G282" s="204">
        <v>49000</v>
      </c>
      <c r="H282" s="171"/>
      <c r="I282" s="88">
        <f t="shared" si="22"/>
        <v>49000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83">
        <v>3</v>
      </c>
      <c r="C283" s="397" t="s">
        <v>574</v>
      </c>
      <c r="D283" s="202" t="s">
        <v>37</v>
      </c>
      <c r="E283" s="203" t="s">
        <v>8</v>
      </c>
      <c r="F283" s="398">
        <v>44000</v>
      </c>
      <c r="G283" s="398">
        <v>49000</v>
      </c>
      <c r="H283" s="171"/>
      <c r="I283" s="88">
        <f>IF($I$5=$G$4,G283,(IF($I$5=$F$4,F283,0)))</f>
        <v>49000</v>
      </c>
      <c r="J283" s="163">
        <f>IF(D283="MDU-KD",1,0)</f>
        <v>0</v>
      </c>
      <c r="K283" s="155">
        <f>IF(D283="HDW",1,0)</f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>IF(L283=0,M283,L283)</f>
        <v>201227152.79893059</v>
      </c>
      <c r="O283" s="155">
        <f>IF(E283=0,0,IF(LEFT(C283,11)="Tiang Beton",1,0))</f>
        <v>0</v>
      </c>
      <c r="P283" s="155">
        <f>IF(O283=1,SUM($O$6:O283),0)</f>
        <v>0</v>
      </c>
    </row>
    <row r="284" spans="1:16" ht="15" customHeight="1">
      <c r="A284" s="15"/>
      <c r="B284" s="183">
        <v>4</v>
      </c>
      <c r="C284" s="109" t="s">
        <v>1535</v>
      </c>
      <c r="D284" s="202" t="s">
        <v>37</v>
      </c>
      <c r="E284" s="203" t="s">
        <v>8</v>
      </c>
      <c r="F284" s="204">
        <v>57700</v>
      </c>
      <c r="G284" s="204">
        <v>64300</v>
      </c>
      <c r="H284" s="171"/>
      <c r="I284" s="88">
        <f t="shared" si="22"/>
        <v>64300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83">
        <v>5</v>
      </c>
      <c r="C285" s="109" t="s">
        <v>1536</v>
      </c>
      <c r="D285" s="202" t="s">
        <v>37</v>
      </c>
      <c r="E285" s="203" t="s">
        <v>8</v>
      </c>
      <c r="F285" s="204">
        <v>83000</v>
      </c>
      <c r="G285" s="204">
        <v>92500</v>
      </c>
      <c r="H285" s="171"/>
      <c r="I285" s="88">
        <f t="shared" si="22"/>
        <v>92500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83">
        <v>6</v>
      </c>
      <c r="C286" s="109" t="s">
        <v>1537</v>
      </c>
      <c r="D286" s="202" t="s">
        <v>37</v>
      </c>
      <c r="E286" s="203" t="s">
        <v>8</v>
      </c>
      <c r="F286" s="204">
        <v>90450</v>
      </c>
      <c r="G286" s="204">
        <v>100800</v>
      </c>
      <c r="H286" s="171"/>
      <c r="I286" s="88">
        <f t="shared" si="22"/>
        <v>100800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83">
        <v>7</v>
      </c>
      <c r="C287" s="109" t="s">
        <v>1538</v>
      </c>
      <c r="D287" s="202" t="s">
        <v>37</v>
      </c>
      <c r="E287" s="203" t="s">
        <v>8</v>
      </c>
      <c r="F287" s="204">
        <v>106000</v>
      </c>
      <c r="G287" s="204">
        <v>118100</v>
      </c>
      <c r="H287" s="171"/>
      <c r="I287" s="88">
        <f t="shared" si="22"/>
        <v>118100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83">
        <v>8</v>
      </c>
      <c r="C288" s="109" t="s">
        <v>1539</v>
      </c>
      <c r="D288" s="202" t="s">
        <v>37</v>
      </c>
      <c r="E288" s="203" t="s">
        <v>8</v>
      </c>
      <c r="F288" s="204">
        <v>115650</v>
      </c>
      <c r="G288" s="204">
        <v>128800</v>
      </c>
      <c r="H288" s="171"/>
      <c r="I288" s="88">
        <f t="shared" si="22"/>
        <v>128800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83">
        <v>9</v>
      </c>
      <c r="C289" s="109" t="s">
        <v>1540</v>
      </c>
      <c r="D289" s="202" t="s">
        <v>37</v>
      </c>
      <c r="E289" s="203" t="s">
        <v>8</v>
      </c>
      <c r="F289" s="204">
        <v>159200</v>
      </c>
      <c r="G289" s="204">
        <v>177300</v>
      </c>
      <c r="H289" s="171"/>
      <c r="I289" s="88">
        <f>IF($I$5=$G$4,G289,(IF($I$5=$F$4,F289,0)))</f>
        <v>177300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83">
        <v>10</v>
      </c>
      <c r="C290" s="109" t="s">
        <v>1541</v>
      </c>
      <c r="D290" s="202" t="s">
        <v>37</v>
      </c>
      <c r="E290" s="203" t="s">
        <v>8</v>
      </c>
      <c r="F290" s="204">
        <v>49900</v>
      </c>
      <c r="G290" s="204">
        <v>55600</v>
      </c>
      <c r="H290" s="171"/>
      <c r="I290" s="88">
        <f t="shared" si="22"/>
        <v>55600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83">
        <v>11</v>
      </c>
      <c r="C291" s="109" t="s">
        <v>1542</v>
      </c>
      <c r="D291" s="202" t="s">
        <v>37</v>
      </c>
      <c r="E291" s="203" t="s">
        <v>8</v>
      </c>
      <c r="F291" s="204">
        <v>62200</v>
      </c>
      <c r="G291" s="204">
        <v>69300</v>
      </c>
      <c r="H291" s="171"/>
      <c r="I291" s="88">
        <f t="shared" si="22"/>
        <v>69300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83">
        <v>12</v>
      </c>
      <c r="C292" s="109" t="s">
        <v>1543</v>
      </c>
      <c r="D292" s="202" t="s">
        <v>37</v>
      </c>
      <c r="E292" s="203" t="s">
        <v>8</v>
      </c>
      <c r="F292" s="204">
        <v>65800</v>
      </c>
      <c r="G292" s="204">
        <v>73300</v>
      </c>
      <c r="H292" s="171"/>
      <c r="I292" s="88">
        <f t="shared" si="22"/>
        <v>73300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83">
        <v>13</v>
      </c>
      <c r="C293" s="109" t="s">
        <v>1544</v>
      </c>
      <c r="D293" s="202" t="s">
        <v>37</v>
      </c>
      <c r="E293" s="203" t="s">
        <v>8</v>
      </c>
      <c r="F293" s="204">
        <v>69100</v>
      </c>
      <c r="G293" s="204">
        <v>77000</v>
      </c>
      <c r="H293" s="171"/>
      <c r="I293" s="88">
        <f t="shared" si="22"/>
        <v>77000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83">
        <v>13</v>
      </c>
      <c r="C294" s="397" t="s">
        <v>1579</v>
      </c>
      <c r="D294" s="202" t="s">
        <v>37</v>
      </c>
      <c r="E294" s="203" t="s">
        <v>8</v>
      </c>
      <c r="F294" s="398">
        <v>69100</v>
      </c>
      <c r="G294" s="398">
        <v>77000</v>
      </c>
      <c r="H294" s="171"/>
      <c r="I294" s="88">
        <f>IF($I$5=$G$4,G294,(IF($I$5=$F$4,F294,0)))</f>
        <v>77000</v>
      </c>
      <c r="J294" s="163">
        <f>IF(D294="MDU-KD",1,0)</f>
        <v>0</v>
      </c>
      <c r="K294" s="155">
        <f>IF(D294="HDW",1,0)</f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>IF(L294=0,M294,L294)</f>
        <v>201227163.79893059</v>
      </c>
      <c r="O294" s="155">
        <f>IF(E294=0,0,IF(LEFT(C294,11)="Tiang Beton",1,0))</f>
        <v>0</v>
      </c>
      <c r="P294" s="155">
        <f>IF(O294=1,SUM($O$6:O294),0)</f>
        <v>0</v>
      </c>
    </row>
    <row r="295" spans="1:16" ht="15" customHeight="1">
      <c r="A295" s="15"/>
      <c r="B295" s="183">
        <v>14</v>
      </c>
      <c r="C295" s="109" t="s">
        <v>1545</v>
      </c>
      <c r="D295" s="202" t="s">
        <v>37</v>
      </c>
      <c r="E295" s="203" t="s">
        <v>8</v>
      </c>
      <c r="F295" s="204">
        <v>87100</v>
      </c>
      <c r="G295" s="204">
        <v>97000</v>
      </c>
      <c r="H295" s="171"/>
      <c r="I295" s="88">
        <f t="shared" si="22"/>
        <v>97000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83">
        <v>15</v>
      </c>
      <c r="C296" s="109" t="s">
        <v>1546</v>
      </c>
      <c r="D296" s="202" t="s">
        <v>37</v>
      </c>
      <c r="E296" s="203" t="s">
        <v>8</v>
      </c>
      <c r="F296" s="204">
        <v>98500</v>
      </c>
      <c r="G296" s="204">
        <v>109700</v>
      </c>
      <c r="H296" s="171"/>
      <c r="I296" s="88">
        <f>IF($I$5=$G$4,G296,(IF($I$5=$F$4,F296,0)))</f>
        <v>109700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83">
        <v>16</v>
      </c>
      <c r="C297" s="109" t="s">
        <v>1547</v>
      </c>
      <c r="D297" s="202" t="s">
        <v>37</v>
      </c>
      <c r="E297" s="203" t="s">
        <v>8</v>
      </c>
      <c r="F297" s="204">
        <v>137700</v>
      </c>
      <c r="G297" s="204">
        <v>153400</v>
      </c>
      <c r="H297" s="171"/>
      <c r="I297" s="88">
        <f t="shared" si="22"/>
        <v>153400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83">
        <v>17</v>
      </c>
      <c r="C298" s="109" t="s">
        <v>1548</v>
      </c>
      <c r="D298" s="202" t="s">
        <v>37</v>
      </c>
      <c r="E298" s="203" t="s">
        <v>8</v>
      </c>
      <c r="F298" s="204">
        <v>124300</v>
      </c>
      <c r="G298" s="204">
        <v>138500</v>
      </c>
      <c r="H298" s="171"/>
      <c r="I298" s="88">
        <f t="shared" si="22"/>
        <v>138500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83">
        <v>18</v>
      </c>
      <c r="C299" s="109" t="s">
        <v>1549</v>
      </c>
      <c r="D299" s="202" t="s">
        <v>37</v>
      </c>
      <c r="E299" s="203" t="s">
        <v>8</v>
      </c>
      <c r="F299" s="204">
        <v>114000</v>
      </c>
      <c r="G299" s="204">
        <v>127000</v>
      </c>
      <c r="H299" s="171"/>
      <c r="I299" s="88">
        <f t="shared" si="22"/>
        <v>127000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83">
        <v>19</v>
      </c>
      <c r="C300" s="109" t="s">
        <v>1550</v>
      </c>
      <c r="D300" s="202" t="s">
        <v>37</v>
      </c>
      <c r="E300" s="203" t="s">
        <v>8</v>
      </c>
      <c r="F300" s="204">
        <v>146000</v>
      </c>
      <c r="G300" s="204">
        <v>162600</v>
      </c>
      <c r="H300" s="171"/>
      <c r="I300" s="88">
        <f t="shared" si="22"/>
        <v>162600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83">
        <v>20</v>
      </c>
      <c r="C301" s="109" t="s">
        <v>1551</v>
      </c>
      <c r="D301" s="202" t="s">
        <v>37</v>
      </c>
      <c r="E301" s="203" t="s">
        <v>8</v>
      </c>
      <c r="F301" s="204">
        <v>156000</v>
      </c>
      <c r="G301" s="204">
        <v>173800</v>
      </c>
      <c r="H301" s="171"/>
      <c r="I301" s="88">
        <f t="shared" si="22"/>
        <v>173800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83">
        <v>21</v>
      </c>
      <c r="C302" s="109" t="s">
        <v>1552</v>
      </c>
      <c r="D302" s="202" t="s">
        <v>37</v>
      </c>
      <c r="E302" s="203" t="s">
        <v>8</v>
      </c>
      <c r="F302" s="204">
        <v>17200</v>
      </c>
      <c r="G302" s="204">
        <v>19200</v>
      </c>
      <c r="H302" s="171"/>
      <c r="I302" s="88">
        <f t="shared" si="22"/>
        <v>19200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83">
        <v>22</v>
      </c>
      <c r="C303" s="109" t="s">
        <v>1553</v>
      </c>
      <c r="D303" s="202" t="s">
        <v>37</v>
      </c>
      <c r="E303" s="203" t="s">
        <v>8</v>
      </c>
      <c r="F303" s="204">
        <v>21900</v>
      </c>
      <c r="G303" s="204">
        <v>24400</v>
      </c>
      <c r="H303" s="171"/>
      <c r="I303" s="88">
        <f>IF($I$5=$G$4,G303,(IF($I$5=$F$4,F303,0)))</f>
        <v>24400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83">
        <v>23</v>
      </c>
      <c r="C304" s="109" t="s">
        <v>1554</v>
      </c>
      <c r="D304" s="202" t="s">
        <v>37</v>
      </c>
      <c r="E304" s="203" t="s">
        <v>8</v>
      </c>
      <c r="F304" s="204">
        <v>21900</v>
      </c>
      <c r="G304" s="204">
        <v>24400</v>
      </c>
      <c r="H304" s="171"/>
      <c r="I304" s="88">
        <f t="shared" si="22"/>
        <v>24400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83">
        <v>24</v>
      </c>
      <c r="C305" s="109" t="s">
        <v>1555</v>
      </c>
      <c r="D305" s="202" t="s">
        <v>37</v>
      </c>
      <c r="E305" s="203" t="s">
        <v>8</v>
      </c>
      <c r="F305" s="204">
        <v>23500</v>
      </c>
      <c r="G305" s="204">
        <v>26200</v>
      </c>
      <c r="H305" s="171"/>
      <c r="I305" s="88">
        <f t="shared" si="22"/>
        <v>26200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83">
        <v>24</v>
      </c>
      <c r="C306" s="397" t="s">
        <v>1578</v>
      </c>
      <c r="D306" s="202" t="s">
        <v>37</v>
      </c>
      <c r="E306" s="203" t="s">
        <v>8</v>
      </c>
      <c r="F306" s="398">
        <v>23500</v>
      </c>
      <c r="G306" s="398">
        <v>26200</v>
      </c>
      <c r="H306" s="171"/>
      <c r="I306" s="88">
        <f>IF($I$5=$G$4,G306,(IF($I$5=$F$4,F306,0)))</f>
        <v>26200</v>
      </c>
      <c r="J306" s="163">
        <f>IF(D306="MDU-KD",1,0)</f>
        <v>0</v>
      </c>
      <c r="K306" s="155">
        <f>IF(D306="HDW",1,0)</f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>IF(L306=0,M306,L306)</f>
        <v>201227175.79893059</v>
      </c>
      <c r="O306" s="155">
        <f>IF(E306=0,0,IF(LEFT(C306,11)="Tiang Beton",1,0))</f>
        <v>0</v>
      </c>
      <c r="P306" s="155">
        <f>IF(O306=1,SUM($O$6:O306),0)</f>
        <v>0</v>
      </c>
    </row>
    <row r="307" spans="1:16" ht="15" customHeight="1">
      <c r="A307" s="15"/>
      <c r="B307" s="183">
        <v>25</v>
      </c>
      <c r="C307" s="109" t="s">
        <v>1556</v>
      </c>
      <c r="D307" s="202" t="s">
        <v>37</v>
      </c>
      <c r="E307" s="203" t="s">
        <v>8</v>
      </c>
      <c r="F307" s="204">
        <v>26100</v>
      </c>
      <c r="G307" s="204">
        <v>29100</v>
      </c>
      <c r="H307" s="171"/>
      <c r="I307" s="88">
        <f t="shared" si="22"/>
        <v>29100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83">
        <v>26</v>
      </c>
      <c r="C308" s="109" t="s">
        <v>1557</v>
      </c>
      <c r="D308" s="202" t="s">
        <v>37</v>
      </c>
      <c r="E308" s="203" t="s">
        <v>8</v>
      </c>
      <c r="F308" s="204">
        <v>35500</v>
      </c>
      <c r="G308" s="204">
        <v>39500</v>
      </c>
      <c r="H308" s="171"/>
      <c r="I308" s="88">
        <f t="shared" si="22"/>
        <v>39500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83">
        <v>27</v>
      </c>
      <c r="C309" s="109" t="s">
        <v>1558</v>
      </c>
      <c r="D309" s="202" t="s">
        <v>37</v>
      </c>
      <c r="E309" s="203" t="s">
        <v>8</v>
      </c>
      <c r="F309" s="204">
        <v>46200</v>
      </c>
      <c r="G309" s="204">
        <v>51500</v>
      </c>
      <c r="H309" s="171"/>
      <c r="I309" s="88">
        <f t="shared" si="22"/>
        <v>51500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83">
        <v>28</v>
      </c>
      <c r="C310" s="109" t="s">
        <v>1559</v>
      </c>
      <c r="D310" s="202" t="s">
        <v>37</v>
      </c>
      <c r="E310" s="203" t="s">
        <v>8</v>
      </c>
      <c r="F310" s="204">
        <v>68700</v>
      </c>
      <c r="G310" s="204">
        <v>76500</v>
      </c>
      <c r="H310" s="171"/>
      <c r="I310" s="88">
        <f t="shared" si="22"/>
        <v>76500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83">
        <v>29</v>
      </c>
      <c r="C311" s="109" t="s">
        <v>1560</v>
      </c>
      <c r="D311" s="202" t="s">
        <v>37</v>
      </c>
      <c r="E311" s="203" t="s">
        <v>8</v>
      </c>
      <c r="F311" s="204">
        <v>76800</v>
      </c>
      <c r="G311" s="204">
        <v>85500</v>
      </c>
      <c r="H311" s="171"/>
      <c r="I311" s="88">
        <f>IF($I$5=$G$4,G311,(IF($I$5=$F$4,F311,0)))</f>
        <v>85500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83">
        <v>30</v>
      </c>
      <c r="C312" s="109" t="s">
        <v>1561</v>
      </c>
      <c r="D312" s="202" t="s">
        <v>37</v>
      </c>
      <c r="E312" s="203" t="s">
        <v>8</v>
      </c>
      <c r="F312" s="204">
        <v>23000</v>
      </c>
      <c r="G312" s="204">
        <v>25600</v>
      </c>
      <c r="H312" s="171"/>
      <c r="I312" s="88">
        <f t="shared" si="22"/>
        <v>25600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83">
        <v>31</v>
      </c>
      <c r="C313" s="109" t="s">
        <v>1562</v>
      </c>
      <c r="D313" s="202" t="s">
        <v>37</v>
      </c>
      <c r="E313" s="203" t="s">
        <v>8</v>
      </c>
      <c r="F313" s="204">
        <v>25700</v>
      </c>
      <c r="G313" s="204">
        <v>28600</v>
      </c>
      <c r="H313" s="171"/>
      <c r="I313" s="88">
        <f t="shared" si="22"/>
        <v>28600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83">
        <v>32</v>
      </c>
      <c r="C314" s="109" t="s">
        <v>1563</v>
      </c>
      <c r="D314" s="202" t="s">
        <v>37</v>
      </c>
      <c r="E314" s="203" t="s">
        <v>8</v>
      </c>
      <c r="F314" s="204">
        <v>38100</v>
      </c>
      <c r="G314" s="204">
        <v>42400</v>
      </c>
      <c r="H314" s="171"/>
      <c r="I314" s="88">
        <f t="shared" si="22"/>
        <v>42400</v>
      </c>
      <c r="J314" s="163">
        <f t="shared" si="23"/>
        <v>0</v>
      </c>
      <c r="K314" s="155">
        <f t="shared" si="24"/>
        <v>1</v>
      </c>
      <c r="L314" s="155">
        <f>IF(J314=1,SUM($J$6:J314),0)</f>
        <v>0</v>
      </c>
      <c r="M314" s="155">
        <f>IF(K314=1,SUM($K$6:K314),0)</f>
        <v>201227183.79893059</v>
      </c>
      <c r="N314" s="165">
        <f t="shared" si="25"/>
        <v>201227183.79893059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83">
        <v>33</v>
      </c>
      <c r="C315" s="109" t="s">
        <v>1564</v>
      </c>
      <c r="D315" s="202" t="s">
        <v>37</v>
      </c>
      <c r="E315" s="203" t="s">
        <v>8</v>
      </c>
      <c r="F315" s="204">
        <v>48000</v>
      </c>
      <c r="G315" s="204">
        <v>53500</v>
      </c>
      <c r="H315" s="171"/>
      <c r="I315" s="88">
        <f t="shared" si="22"/>
        <v>53500</v>
      </c>
      <c r="J315" s="163">
        <f t="shared" si="23"/>
        <v>0</v>
      </c>
      <c r="K315" s="155">
        <f t="shared" si="24"/>
        <v>1</v>
      </c>
      <c r="L315" s="155">
        <f>IF(J315=1,SUM($J$6:J315),0)</f>
        <v>0</v>
      </c>
      <c r="M315" s="155">
        <f>IF(K315=1,SUM($K$6:K315),0)</f>
        <v>201227184.79893059</v>
      </c>
      <c r="N315" s="165">
        <f t="shared" si="25"/>
        <v>201227184.79893059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83">
        <v>34</v>
      </c>
      <c r="C316" s="109" t="s">
        <v>1565</v>
      </c>
      <c r="D316" s="202" t="s">
        <v>37</v>
      </c>
      <c r="E316" s="203" t="s">
        <v>8</v>
      </c>
      <c r="F316" s="204">
        <v>60000</v>
      </c>
      <c r="G316" s="204">
        <v>66800</v>
      </c>
      <c r="H316" s="171"/>
      <c r="I316" s="88">
        <f t="shared" si="22"/>
        <v>66800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201227185.79893059</v>
      </c>
      <c r="N316" s="165">
        <f t="shared" si="25"/>
        <v>201227185.79893059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83">
        <v>35</v>
      </c>
      <c r="C317" s="109" t="s">
        <v>1566</v>
      </c>
      <c r="D317" s="202" t="s">
        <v>37</v>
      </c>
      <c r="E317" s="203" t="s">
        <v>8</v>
      </c>
      <c r="F317" s="204">
        <v>79000</v>
      </c>
      <c r="G317" s="204">
        <v>88000</v>
      </c>
      <c r="H317" s="171"/>
      <c r="I317" s="88">
        <f t="shared" si="22"/>
        <v>88000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201227186.79893059</v>
      </c>
      <c r="N317" s="165">
        <f t="shared" si="25"/>
        <v>201227186.79893059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83">
        <v>36</v>
      </c>
      <c r="C318" s="109" t="s">
        <v>1567</v>
      </c>
      <c r="D318" s="202" t="s">
        <v>37</v>
      </c>
      <c r="E318" s="203" t="s">
        <v>8</v>
      </c>
      <c r="F318" s="204">
        <v>99600</v>
      </c>
      <c r="G318" s="204">
        <v>110900</v>
      </c>
      <c r="H318" s="171"/>
      <c r="I318" s="88">
        <f t="shared" si="22"/>
        <v>110900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201227187.79893059</v>
      </c>
      <c r="N318" s="165">
        <f t="shared" si="25"/>
        <v>201227187.79893059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83">
        <v>37</v>
      </c>
      <c r="C319" s="109" t="s">
        <v>1568</v>
      </c>
      <c r="D319" s="202" t="s">
        <v>37</v>
      </c>
      <c r="E319" s="203" t="s">
        <v>8</v>
      </c>
      <c r="F319" s="204">
        <v>170800</v>
      </c>
      <c r="G319" s="204">
        <v>190300</v>
      </c>
      <c r="H319" s="171"/>
      <c r="I319" s="88">
        <f t="shared" si="22"/>
        <v>190300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201227188.79893059</v>
      </c>
      <c r="N319" s="165">
        <f t="shared" si="25"/>
        <v>201227188.79893059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83">
        <v>38</v>
      </c>
      <c r="C320" s="109" t="s">
        <v>1431</v>
      </c>
      <c r="D320" s="202" t="s">
        <v>37</v>
      </c>
      <c r="E320" s="203" t="s">
        <v>8</v>
      </c>
      <c r="F320" s="204">
        <v>197400</v>
      </c>
      <c r="G320" s="204">
        <v>219900</v>
      </c>
      <c r="H320" s="171"/>
      <c r="I320" s="88">
        <f t="shared" si="22"/>
        <v>219900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201227189.79893059</v>
      </c>
      <c r="N320" s="165">
        <f t="shared" si="25"/>
        <v>201227189.79893059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83">
        <v>39</v>
      </c>
      <c r="C321" s="109" t="s">
        <v>1432</v>
      </c>
      <c r="D321" s="202" t="s">
        <v>37</v>
      </c>
      <c r="E321" s="203" t="s">
        <v>8</v>
      </c>
      <c r="F321" s="204">
        <v>158100</v>
      </c>
      <c r="G321" s="204">
        <v>176100</v>
      </c>
      <c r="H321" s="171"/>
      <c r="I321" s="88">
        <f t="shared" si="22"/>
        <v>176100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201227190.79893059</v>
      </c>
      <c r="N321" s="165">
        <f t="shared" si="25"/>
        <v>201227190.79893059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83"/>
      <c r="C322" s="109" t="s">
        <v>40</v>
      </c>
      <c r="D322" s="202" t="s">
        <v>40</v>
      </c>
      <c r="E322" s="203"/>
      <c r="F322" s="204"/>
      <c r="G322" s="204"/>
      <c r="H322" s="171"/>
      <c r="I322" s="88">
        <f t="shared" si="22"/>
        <v>0</v>
      </c>
      <c r="J322" s="163">
        <f t="shared" si="23"/>
        <v>0</v>
      </c>
      <c r="K322" s="155">
        <f t="shared" si="24"/>
        <v>0</v>
      </c>
      <c r="L322" s="155">
        <f>IF(J322=1,SUM($J$6:J322),0)</f>
        <v>0</v>
      </c>
      <c r="M322" s="155">
        <f>IF(K322=1,SUM($K$6:K322),0)</f>
        <v>0</v>
      </c>
      <c r="N322" s="165">
        <f t="shared" si="25"/>
        <v>0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83" t="s">
        <v>578</v>
      </c>
      <c r="C323" s="109" t="s">
        <v>579</v>
      </c>
      <c r="D323" s="202" t="s">
        <v>40</v>
      </c>
      <c r="E323" s="203"/>
      <c r="F323" s="204"/>
      <c r="G323" s="204"/>
      <c r="H323" s="171"/>
      <c r="I323" s="88">
        <f t="shared" si="22"/>
        <v>0</v>
      </c>
      <c r="J323" s="163">
        <f t="shared" si="23"/>
        <v>0</v>
      </c>
      <c r="K323" s="155">
        <f t="shared" si="24"/>
        <v>0</v>
      </c>
      <c r="L323" s="155">
        <f>IF(J323=1,SUM($J$6:J323),0)</f>
        <v>0</v>
      </c>
      <c r="M323" s="155">
        <f>IF(K323=1,SUM($K$6:K323),0)</f>
        <v>0</v>
      </c>
      <c r="N323" s="165">
        <f t="shared" si="25"/>
        <v>0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1</v>
      </c>
      <c r="C324" s="109" t="s">
        <v>104</v>
      </c>
      <c r="D324" s="202" t="s">
        <v>37</v>
      </c>
      <c r="E324" s="203" t="s">
        <v>105</v>
      </c>
      <c r="F324" s="204">
        <v>125000</v>
      </c>
      <c r="G324" s="204">
        <v>125000</v>
      </c>
      <c r="H324" s="171"/>
      <c r="I324" s="88">
        <f t="shared" si="22"/>
        <v>125000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2</v>
      </c>
      <c r="C325" s="109" t="s">
        <v>106</v>
      </c>
      <c r="D325" s="202" t="s">
        <v>37</v>
      </c>
      <c r="E325" s="203" t="s">
        <v>107</v>
      </c>
      <c r="F325" s="204">
        <v>74000</v>
      </c>
      <c r="G325" s="204">
        <v>74000</v>
      </c>
      <c r="H325" s="171"/>
      <c r="I325" s="88">
        <f t="shared" si="22"/>
        <v>74000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3</v>
      </c>
      <c r="C326" s="109" t="s">
        <v>1129</v>
      </c>
      <c r="D326" s="202" t="s">
        <v>37</v>
      </c>
      <c r="E326" s="203" t="s">
        <v>8</v>
      </c>
      <c r="F326" s="204">
        <v>4500</v>
      </c>
      <c r="G326" s="204">
        <v>4500</v>
      </c>
      <c r="H326" s="171"/>
      <c r="I326" s="88">
        <f t="shared" si="22"/>
        <v>4500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4</v>
      </c>
      <c r="C327" s="109" t="s">
        <v>1127</v>
      </c>
      <c r="D327" s="202" t="s">
        <v>37</v>
      </c>
      <c r="E327" s="203" t="s">
        <v>14</v>
      </c>
      <c r="F327" s="204">
        <v>3888</v>
      </c>
      <c r="G327" s="204">
        <v>3888</v>
      </c>
      <c r="H327" s="171"/>
      <c r="I327" s="88">
        <f t="shared" si="22"/>
        <v>3888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5</v>
      </c>
      <c r="C328" s="109" t="s">
        <v>1128</v>
      </c>
      <c r="D328" s="202" t="s">
        <v>37</v>
      </c>
      <c r="E328" s="203" t="s">
        <v>14</v>
      </c>
      <c r="F328" s="204">
        <v>2900</v>
      </c>
      <c r="G328" s="204">
        <v>2900</v>
      </c>
      <c r="H328" s="171"/>
      <c r="I328" s="88">
        <f t="shared" si="22"/>
        <v>2900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6</v>
      </c>
      <c r="C329" s="109" t="s">
        <v>108</v>
      </c>
      <c r="D329" s="202" t="s">
        <v>37</v>
      </c>
      <c r="E329" s="203" t="s">
        <v>14</v>
      </c>
      <c r="F329" s="204">
        <v>11500</v>
      </c>
      <c r="G329" s="204">
        <v>11500</v>
      </c>
      <c r="H329" s="171"/>
      <c r="I329" s="88">
        <f t="shared" si="22"/>
        <v>11500</v>
      </c>
      <c r="J329" s="163">
        <f t="shared" si="23"/>
        <v>0</v>
      </c>
      <c r="K329" s="155">
        <f t="shared" si="24"/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si="25"/>
        <v>201227196.79893059</v>
      </c>
      <c r="O329" s="155">
        <f t="shared" si="26"/>
        <v>0</v>
      </c>
      <c r="P329" s="155">
        <f>IF(O329=1,SUM($O$6:O329),0)</f>
        <v>0</v>
      </c>
    </row>
    <row r="330" spans="1:16" ht="15" customHeight="1">
      <c r="A330" s="15"/>
      <c r="B330" s="174">
        <v>7</v>
      </c>
      <c r="C330" s="109" t="s">
        <v>109</v>
      </c>
      <c r="D330" s="202" t="s">
        <v>37</v>
      </c>
      <c r="E330" s="203" t="s">
        <v>14</v>
      </c>
      <c r="F330" s="204">
        <v>6100</v>
      </c>
      <c r="G330" s="204">
        <v>6100</v>
      </c>
      <c r="H330" s="171"/>
      <c r="I330" s="88">
        <f t="shared" ref="I330:I394" si="27">IF($I$5=$G$4,G330,(IF($I$5=$F$4,F330,0)))</f>
        <v>6100</v>
      </c>
      <c r="J330" s="163">
        <f t="shared" si="23"/>
        <v>0</v>
      </c>
      <c r="K330" s="155">
        <f t="shared" si="24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25"/>
        <v>201227197.79893059</v>
      </c>
      <c r="O330" s="155">
        <f t="shared" si="26"/>
        <v>0</v>
      </c>
      <c r="P330" s="155">
        <f>IF(O330=1,SUM($O$6:O330),0)</f>
        <v>0</v>
      </c>
    </row>
    <row r="331" spans="1:16" ht="15" customHeight="1">
      <c r="A331" s="15"/>
      <c r="B331" s="174">
        <v>8</v>
      </c>
      <c r="C331" s="109" t="s">
        <v>110</v>
      </c>
      <c r="D331" s="202" t="s">
        <v>37</v>
      </c>
      <c r="E331" s="203" t="s">
        <v>8</v>
      </c>
      <c r="F331" s="204">
        <v>58600</v>
      </c>
      <c r="G331" s="204">
        <v>58600</v>
      </c>
      <c r="H331" s="171"/>
      <c r="I331" s="88">
        <f t="shared" si="27"/>
        <v>58600</v>
      </c>
      <c r="J331" s="163">
        <f t="shared" si="23"/>
        <v>0</v>
      </c>
      <c r="K331" s="155">
        <f t="shared" si="24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25"/>
        <v>201227198.79893059</v>
      </c>
      <c r="O331" s="155">
        <f t="shared" si="26"/>
        <v>0</v>
      </c>
      <c r="P331" s="155">
        <f>IF(O331=1,SUM($O$6:O331),0)</f>
        <v>0</v>
      </c>
    </row>
    <row r="332" spans="1:16" ht="15" customHeight="1">
      <c r="A332" s="15"/>
      <c r="B332" s="174">
        <v>9</v>
      </c>
      <c r="C332" s="109" t="s">
        <v>580</v>
      </c>
      <c r="D332" s="202" t="s">
        <v>37</v>
      </c>
      <c r="E332" s="203" t="s">
        <v>14</v>
      </c>
      <c r="F332" s="204">
        <v>15400</v>
      </c>
      <c r="G332" s="204">
        <v>15400</v>
      </c>
      <c r="H332" s="171"/>
      <c r="I332" s="88">
        <f t="shared" si="27"/>
        <v>15400</v>
      </c>
      <c r="J332" s="163">
        <f t="shared" si="23"/>
        <v>0</v>
      </c>
      <c r="K332" s="155">
        <f t="shared" si="24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25"/>
        <v>201227199.79893059</v>
      </c>
      <c r="O332" s="155">
        <f t="shared" si="26"/>
        <v>0</v>
      </c>
      <c r="P332" s="155">
        <f>IF(O332=1,SUM($O$6:O332),0)</f>
        <v>0</v>
      </c>
    </row>
    <row r="333" spans="1:16" ht="15" customHeight="1">
      <c r="A333" s="15"/>
      <c r="B333" s="174">
        <v>10</v>
      </c>
      <c r="C333" s="109" t="s">
        <v>111</v>
      </c>
      <c r="D333" s="202" t="s">
        <v>37</v>
      </c>
      <c r="E333" s="203" t="s">
        <v>14</v>
      </c>
      <c r="F333" s="204">
        <v>5300</v>
      </c>
      <c r="G333" s="204">
        <v>5300</v>
      </c>
      <c r="H333" s="171"/>
      <c r="I333" s="88">
        <f t="shared" si="27"/>
        <v>5300</v>
      </c>
      <c r="J333" s="163">
        <f t="shared" si="23"/>
        <v>0</v>
      </c>
      <c r="K333" s="155">
        <f t="shared" si="24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25"/>
        <v>201227200.79893059</v>
      </c>
      <c r="O333" s="155">
        <f t="shared" si="26"/>
        <v>0</v>
      </c>
      <c r="P333" s="155">
        <f>IF(O333=1,SUM($O$6:O333),0)</f>
        <v>0</v>
      </c>
    </row>
    <row r="334" spans="1:16" ht="15" customHeight="1">
      <c r="A334" s="15"/>
      <c r="B334" s="174">
        <v>11</v>
      </c>
      <c r="C334" s="109" t="s">
        <v>112</v>
      </c>
      <c r="D334" s="202" t="s">
        <v>37</v>
      </c>
      <c r="E334" s="203" t="s">
        <v>14</v>
      </c>
      <c r="F334" s="204">
        <v>8900</v>
      </c>
      <c r="G334" s="204">
        <v>8900</v>
      </c>
      <c r="H334" s="171"/>
      <c r="I334" s="88">
        <f t="shared" si="27"/>
        <v>8900</v>
      </c>
      <c r="J334" s="163">
        <f t="shared" si="23"/>
        <v>0</v>
      </c>
      <c r="K334" s="155">
        <f t="shared" si="24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25"/>
        <v>201227201.79893059</v>
      </c>
      <c r="O334" s="155">
        <f t="shared" si="26"/>
        <v>0</v>
      </c>
      <c r="P334" s="155">
        <f>IF(O334=1,SUM($O$6:O334),0)</f>
        <v>0</v>
      </c>
    </row>
    <row r="335" spans="1:16" ht="15" customHeight="1">
      <c r="A335" s="15"/>
      <c r="B335" s="174">
        <v>12</v>
      </c>
      <c r="C335" s="109" t="s">
        <v>113</v>
      </c>
      <c r="D335" s="202" t="s">
        <v>37</v>
      </c>
      <c r="E335" s="203" t="s">
        <v>14</v>
      </c>
      <c r="F335" s="204">
        <v>15800</v>
      </c>
      <c r="G335" s="204">
        <v>15800</v>
      </c>
      <c r="H335" s="171"/>
      <c r="I335" s="88">
        <f t="shared" si="27"/>
        <v>15800</v>
      </c>
      <c r="J335" s="163">
        <f t="shared" si="23"/>
        <v>0</v>
      </c>
      <c r="K335" s="155">
        <f t="shared" si="24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25"/>
        <v>201227202.79893059</v>
      </c>
      <c r="O335" s="155">
        <f t="shared" si="26"/>
        <v>0</v>
      </c>
      <c r="P335" s="155">
        <f>IF(O335=1,SUM($O$6:O335),0)</f>
        <v>0</v>
      </c>
    </row>
    <row r="336" spans="1:16" ht="15" customHeight="1">
      <c r="A336" s="15"/>
      <c r="B336" s="174">
        <v>13</v>
      </c>
      <c r="C336" s="109" t="s">
        <v>114</v>
      </c>
      <c r="D336" s="202" t="s">
        <v>37</v>
      </c>
      <c r="E336" s="203" t="s">
        <v>14</v>
      </c>
      <c r="F336" s="204">
        <v>13800</v>
      </c>
      <c r="G336" s="204">
        <v>13800</v>
      </c>
      <c r="H336" s="171"/>
      <c r="I336" s="88">
        <f t="shared" si="27"/>
        <v>13800</v>
      </c>
      <c r="J336" s="163">
        <f t="shared" si="23"/>
        <v>0</v>
      </c>
      <c r="K336" s="155">
        <f t="shared" si="24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25"/>
        <v>201227203.79893059</v>
      </c>
      <c r="O336" s="155">
        <f t="shared" si="26"/>
        <v>0</v>
      </c>
      <c r="P336" s="155">
        <f>IF(O336=1,SUM($O$6:O336),0)</f>
        <v>0</v>
      </c>
    </row>
    <row r="337" spans="1:16" ht="15" customHeight="1">
      <c r="A337" s="15"/>
      <c r="B337" s="174">
        <v>14</v>
      </c>
      <c r="C337" s="109" t="s">
        <v>1433</v>
      </c>
      <c r="D337" s="202" t="s">
        <v>37</v>
      </c>
      <c r="E337" s="203" t="s">
        <v>14</v>
      </c>
      <c r="F337" s="204">
        <v>18080</v>
      </c>
      <c r="G337" s="204">
        <v>18100</v>
      </c>
      <c r="H337" s="171"/>
      <c r="I337" s="88">
        <f t="shared" si="27"/>
        <v>18100</v>
      </c>
      <c r="J337" s="163">
        <f t="shared" ref="J337:J400" si="28">IF(D337="MDU-KD",1,0)</f>
        <v>0</v>
      </c>
      <c r="K337" s="155">
        <f t="shared" ref="K337:K400" si="29">IF(D337="HDW",1,0)</f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ref="N337:N400" si="30">IF(L337=0,M337,L337)</f>
        <v>201227204.79893059</v>
      </c>
      <c r="O337" s="155">
        <f t="shared" ref="O337:O400" si="31">IF(E337=0,0,IF(LEFT(C337,11)="Tiang Beton",1,0))</f>
        <v>0</v>
      </c>
      <c r="P337" s="155">
        <f>IF(O337=1,SUM($O$6:O337),0)</f>
        <v>0</v>
      </c>
    </row>
    <row r="338" spans="1:16" ht="15" customHeight="1">
      <c r="A338" s="15"/>
      <c r="B338" s="174">
        <v>15</v>
      </c>
      <c r="C338" s="109" t="s">
        <v>1434</v>
      </c>
      <c r="D338" s="202" t="s">
        <v>37</v>
      </c>
      <c r="E338" s="203" t="s">
        <v>14</v>
      </c>
      <c r="F338" s="204">
        <v>19700</v>
      </c>
      <c r="G338" s="204">
        <v>19800</v>
      </c>
      <c r="H338" s="171"/>
      <c r="I338" s="88">
        <f t="shared" si="27"/>
        <v>19800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5"/>
      <c r="B339" s="174">
        <v>16</v>
      </c>
      <c r="C339" s="109" t="s">
        <v>1435</v>
      </c>
      <c r="D339" s="202" t="s">
        <v>37</v>
      </c>
      <c r="E339" s="203" t="s">
        <v>14</v>
      </c>
      <c r="F339" s="204">
        <v>23000</v>
      </c>
      <c r="G339" s="204">
        <v>23100</v>
      </c>
      <c r="H339" s="171"/>
      <c r="I339" s="88">
        <f t="shared" si="27"/>
        <v>23100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17</v>
      </c>
      <c r="C340" s="109" t="s">
        <v>1436</v>
      </c>
      <c r="D340" s="202" t="s">
        <v>37</v>
      </c>
      <c r="E340" s="203" t="s">
        <v>14</v>
      </c>
      <c r="F340" s="204">
        <v>38400</v>
      </c>
      <c r="G340" s="204">
        <v>38500</v>
      </c>
      <c r="H340" s="171"/>
      <c r="I340" s="88">
        <f t="shared" si="27"/>
        <v>38500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18</v>
      </c>
      <c r="C341" s="109" t="s">
        <v>115</v>
      </c>
      <c r="D341" s="202" t="s">
        <v>37</v>
      </c>
      <c r="E341" s="203" t="s">
        <v>14</v>
      </c>
      <c r="F341" s="204">
        <v>22900</v>
      </c>
      <c r="G341" s="204">
        <v>22900</v>
      </c>
      <c r="H341" s="171"/>
      <c r="I341" s="88">
        <f t="shared" si="27"/>
        <v>22900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19</v>
      </c>
      <c r="C342" s="109" t="s">
        <v>116</v>
      </c>
      <c r="D342" s="202" t="s">
        <v>37</v>
      </c>
      <c r="E342" s="203" t="s">
        <v>14</v>
      </c>
      <c r="F342" s="204">
        <v>25000</v>
      </c>
      <c r="G342" s="204">
        <v>25000</v>
      </c>
      <c r="H342" s="171"/>
      <c r="I342" s="88">
        <f t="shared" si="27"/>
        <v>25000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20"/>
      <c r="B343" s="174">
        <v>20</v>
      </c>
      <c r="C343" s="109" t="s">
        <v>117</v>
      </c>
      <c r="D343" s="202" t="s">
        <v>37</v>
      </c>
      <c r="E343" s="203" t="s">
        <v>14</v>
      </c>
      <c r="F343" s="204">
        <v>25000</v>
      </c>
      <c r="G343" s="204">
        <v>25000</v>
      </c>
      <c r="H343" s="171"/>
      <c r="I343" s="88">
        <f t="shared" si="27"/>
        <v>25000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21</v>
      </c>
      <c r="C344" s="109" t="s">
        <v>119</v>
      </c>
      <c r="D344" s="202" t="s">
        <v>37</v>
      </c>
      <c r="E344" s="203" t="s">
        <v>14</v>
      </c>
      <c r="F344" s="204">
        <v>18400</v>
      </c>
      <c r="G344" s="204">
        <v>18400</v>
      </c>
      <c r="H344" s="171"/>
      <c r="I344" s="88">
        <f t="shared" si="27"/>
        <v>18400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22</v>
      </c>
      <c r="C345" s="109" t="s">
        <v>118</v>
      </c>
      <c r="D345" s="202" t="s">
        <v>37</v>
      </c>
      <c r="E345" s="203" t="s">
        <v>14</v>
      </c>
      <c r="F345" s="204">
        <v>18400</v>
      </c>
      <c r="G345" s="204">
        <v>18400</v>
      </c>
      <c r="H345" s="171"/>
      <c r="I345" s="88">
        <f t="shared" si="27"/>
        <v>18400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23</v>
      </c>
      <c r="C346" s="109" t="s">
        <v>120</v>
      </c>
      <c r="D346" s="202" t="s">
        <v>37</v>
      </c>
      <c r="E346" s="203" t="s">
        <v>14</v>
      </c>
      <c r="F346" s="204">
        <v>18400</v>
      </c>
      <c r="G346" s="204">
        <v>18400</v>
      </c>
      <c r="H346" s="171"/>
      <c r="I346" s="88">
        <f t="shared" si="27"/>
        <v>18400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7"/>
      <c r="B347" s="174">
        <v>24</v>
      </c>
      <c r="C347" s="109" t="s">
        <v>121</v>
      </c>
      <c r="D347" s="202" t="s">
        <v>37</v>
      </c>
      <c r="E347" s="203" t="s">
        <v>14</v>
      </c>
      <c r="F347" s="204">
        <v>61300</v>
      </c>
      <c r="G347" s="204">
        <v>61300</v>
      </c>
      <c r="H347" s="171"/>
      <c r="I347" s="88">
        <f t="shared" si="27"/>
        <v>61300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25</v>
      </c>
      <c r="C348" s="109" t="s">
        <v>458</v>
      </c>
      <c r="D348" s="202" t="s">
        <v>37</v>
      </c>
      <c r="E348" s="203" t="s">
        <v>14</v>
      </c>
      <c r="F348" s="204">
        <v>61300</v>
      </c>
      <c r="G348" s="204">
        <v>61300</v>
      </c>
      <c r="H348" s="171"/>
      <c r="I348" s="88">
        <f t="shared" si="27"/>
        <v>61300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26</v>
      </c>
      <c r="C349" s="109" t="s">
        <v>122</v>
      </c>
      <c r="D349" s="202" t="s">
        <v>37</v>
      </c>
      <c r="E349" s="203" t="s">
        <v>14</v>
      </c>
      <c r="F349" s="204">
        <v>61300</v>
      </c>
      <c r="G349" s="204">
        <v>61300</v>
      </c>
      <c r="H349" s="171"/>
      <c r="I349" s="88">
        <f t="shared" si="27"/>
        <v>61300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27</v>
      </c>
      <c r="C350" s="109" t="s">
        <v>123</v>
      </c>
      <c r="D350" s="202" t="s">
        <v>37</v>
      </c>
      <c r="E350" s="203" t="s">
        <v>14</v>
      </c>
      <c r="F350" s="204">
        <v>64500</v>
      </c>
      <c r="G350" s="204">
        <v>64500</v>
      </c>
      <c r="H350" s="171"/>
      <c r="I350" s="88">
        <f t="shared" si="27"/>
        <v>64500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28</v>
      </c>
      <c r="C351" s="109" t="s">
        <v>124</v>
      </c>
      <c r="D351" s="202" t="s">
        <v>37</v>
      </c>
      <c r="E351" s="203" t="s">
        <v>14</v>
      </c>
      <c r="F351" s="204">
        <v>69000</v>
      </c>
      <c r="G351" s="204">
        <v>69000</v>
      </c>
      <c r="H351" s="171"/>
      <c r="I351" s="88">
        <f t="shared" si="27"/>
        <v>69000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29</v>
      </c>
      <c r="C352" s="109" t="s">
        <v>125</v>
      </c>
      <c r="D352" s="202" t="s">
        <v>37</v>
      </c>
      <c r="E352" s="203" t="s">
        <v>14</v>
      </c>
      <c r="F352" s="204">
        <v>82500</v>
      </c>
      <c r="G352" s="204">
        <v>82500</v>
      </c>
      <c r="H352" s="171"/>
      <c r="I352" s="88">
        <f t="shared" si="27"/>
        <v>82500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30</v>
      </c>
      <c r="C353" s="109" t="s">
        <v>126</v>
      </c>
      <c r="D353" s="202" t="s">
        <v>37</v>
      </c>
      <c r="E353" s="203" t="s">
        <v>14</v>
      </c>
      <c r="F353" s="204">
        <v>79800</v>
      </c>
      <c r="G353" s="204">
        <v>79800</v>
      </c>
      <c r="H353" s="171"/>
      <c r="I353" s="88">
        <f t="shared" si="27"/>
        <v>79800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31</v>
      </c>
      <c r="C354" s="109" t="s">
        <v>127</v>
      </c>
      <c r="D354" s="202" t="s">
        <v>37</v>
      </c>
      <c r="E354" s="203" t="s">
        <v>14</v>
      </c>
      <c r="F354" s="204">
        <v>72100</v>
      </c>
      <c r="G354" s="204">
        <v>72100</v>
      </c>
      <c r="H354" s="171"/>
      <c r="I354" s="88">
        <f t="shared" si="27"/>
        <v>72100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32</v>
      </c>
      <c r="C355" s="109" t="s">
        <v>128</v>
      </c>
      <c r="D355" s="202" t="s">
        <v>37</v>
      </c>
      <c r="E355" s="203" t="s">
        <v>14</v>
      </c>
      <c r="F355" s="204">
        <v>86800</v>
      </c>
      <c r="G355" s="204">
        <v>86800</v>
      </c>
      <c r="H355" s="171"/>
      <c r="I355" s="88">
        <f t="shared" si="27"/>
        <v>86800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33</v>
      </c>
      <c r="C356" s="109" t="s">
        <v>129</v>
      </c>
      <c r="D356" s="202" t="s">
        <v>37</v>
      </c>
      <c r="E356" s="203" t="s">
        <v>14</v>
      </c>
      <c r="F356" s="204">
        <v>105600</v>
      </c>
      <c r="G356" s="204">
        <v>105600</v>
      </c>
      <c r="H356" s="171"/>
      <c r="I356" s="88">
        <f t="shared" si="27"/>
        <v>105600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34</v>
      </c>
      <c r="C357" s="109" t="s">
        <v>1377</v>
      </c>
      <c r="D357" s="202" t="s">
        <v>37</v>
      </c>
      <c r="E357" s="203" t="s">
        <v>14</v>
      </c>
      <c r="F357" s="204">
        <v>491900</v>
      </c>
      <c r="G357" s="204">
        <v>491900</v>
      </c>
      <c r="H357" s="171"/>
      <c r="I357" s="88">
        <f t="shared" si="27"/>
        <v>491900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35</v>
      </c>
      <c r="C358" s="109" t="s">
        <v>130</v>
      </c>
      <c r="D358" s="202" t="s">
        <v>37</v>
      </c>
      <c r="E358" s="203" t="s">
        <v>14</v>
      </c>
      <c r="F358" s="204">
        <v>29555</v>
      </c>
      <c r="G358" s="204">
        <v>29555</v>
      </c>
      <c r="H358" s="171"/>
      <c r="I358" s="88">
        <f t="shared" si="27"/>
        <v>29555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</row>
    <row r="359" spans="1:17" ht="15" customHeight="1">
      <c r="A359" s="15"/>
      <c r="B359" s="174">
        <v>36</v>
      </c>
      <c r="C359" s="109" t="s">
        <v>459</v>
      </c>
      <c r="D359" s="202" t="s">
        <v>37</v>
      </c>
      <c r="E359" s="203" t="s">
        <v>14</v>
      </c>
      <c r="F359" s="204">
        <v>37200</v>
      </c>
      <c r="G359" s="204">
        <v>37200</v>
      </c>
      <c r="H359" s="171"/>
      <c r="I359" s="88">
        <f t="shared" si="27"/>
        <v>37200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74">
        <v>37</v>
      </c>
      <c r="C360" s="109" t="s">
        <v>131</v>
      </c>
      <c r="D360" s="202" t="s">
        <v>37</v>
      </c>
      <c r="E360" s="203" t="s">
        <v>14</v>
      </c>
      <c r="F360" s="204">
        <v>29600</v>
      </c>
      <c r="G360" s="204">
        <v>29600</v>
      </c>
      <c r="H360" s="171"/>
      <c r="I360" s="88">
        <f t="shared" si="27"/>
        <v>29600</v>
      </c>
      <c r="J360" s="163">
        <f t="shared" si="28"/>
        <v>0</v>
      </c>
      <c r="K360" s="155">
        <f t="shared" si="29"/>
        <v>1</v>
      </c>
      <c r="L360" s="155">
        <f>IF(J360=1,SUM($J$6:J360),0)</f>
        <v>0</v>
      </c>
      <c r="M360" s="155">
        <f>IF(K360=1,SUM($K$6:K360),0)</f>
        <v>201227227.79893059</v>
      </c>
      <c r="N360" s="165">
        <f t="shared" si="30"/>
        <v>201227227.79893059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74">
        <v>38</v>
      </c>
      <c r="C361" s="109" t="s">
        <v>132</v>
      </c>
      <c r="D361" s="202" t="s">
        <v>37</v>
      </c>
      <c r="E361" s="203" t="s">
        <v>14</v>
      </c>
      <c r="F361" s="204">
        <v>37144</v>
      </c>
      <c r="G361" s="204">
        <v>37144</v>
      </c>
      <c r="H361" s="171"/>
      <c r="I361" s="88">
        <f t="shared" si="27"/>
        <v>37144</v>
      </c>
      <c r="J361" s="163">
        <f t="shared" si="28"/>
        <v>0</v>
      </c>
      <c r="K361" s="155">
        <f t="shared" si="29"/>
        <v>1</v>
      </c>
      <c r="L361" s="155">
        <f>IF(J361=1,SUM($J$6:J361),0)</f>
        <v>0</v>
      </c>
      <c r="M361" s="155">
        <f>IF(K361=1,SUM($K$6:K361),0)</f>
        <v>201227228.79893059</v>
      </c>
      <c r="N361" s="165">
        <f t="shared" si="30"/>
        <v>201227228.79893059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39</v>
      </c>
      <c r="C362" s="109" t="s">
        <v>133</v>
      </c>
      <c r="D362" s="202" t="s">
        <v>37</v>
      </c>
      <c r="E362" s="203" t="s">
        <v>14</v>
      </c>
      <c r="F362" s="204">
        <v>5700</v>
      </c>
      <c r="G362" s="204">
        <v>5700</v>
      </c>
      <c r="H362" s="171"/>
      <c r="I362" s="88">
        <f t="shared" si="27"/>
        <v>5700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201227229.79893059</v>
      </c>
      <c r="N362" s="165">
        <f t="shared" si="30"/>
        <v>201227229.79893059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40</v>
      </c>
      <c r="C363" s="109" t="s">
        <v>134</v>
      </c>
      <c r="D363" s="202" t="s">
        <v>37</v>
      </c>
      <c r="E363" s="203" t="s">
        <v>14</v>
      </c>
      <c r="F363" s="204">
        <v>5700</v>
      </c>
      <c r="G363" s="204">
        <v>5700</v>
      </c>
      <c r="H363" s="171"/>
      <c r="I363" s="88">
        <f t="shared" si="27"/>
        <v>5700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201227230.79893059</v>
      </c>
      <c r="N363" s="165">
        <f t="shared" si="30"/>
        <v>201227230.79893059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41</v>
      </c>
      <c r="C364" s="109" t="s">
        <v>135</v>
      </c>
      <c r="D364" s="202" t="s">
        <v>37</v>
      </c>
      <c r="E364" s="203" t="s">
        <v>14</v>
      </c>
      <c r="F364" s="204">
        <v>10700</v>
      </c>
      <c r="G364" s="204">
        <v>10700</v>
      </c>
      <c r="H364" s="171"/>
      <c r="I364" s="88">
        <f t="shared" si="27"/>
        <v>10700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201227231.79893059</v>
      </c>
      <c r="N364" s="165">
        <f t="shared" si="30"/>
        <v>201227231.79893059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42</v>
      </c>
      <c r="C365" s="109" t="s">
        <v>138</v>
      </c>
      <c r="D365" s="202" t="s">
        <v>37</v>
      </c>
      <c r="E365" s="203" t="s">
        <v>14</v>
      </c>
      <c r="F365" s="204">
        <v>6200</v>
      </c>
      <c r="G365" s="204">
        <v>6200</v>
      </c>
      <c r="H365" s="171"/>
      <c r="I365" s="88">
        <f t="shared" si="27"/>
        <v>6200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201227232.79893059</v>
      </c>
      <c r="N365" s="165">
        <f t="shared" si="30"/>
        <v>201227232.79893059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43</v>
      </c>
      <c r="C366" s="109" t="s">
        <v>139</v>
      </c>
      <c r="D366" s="202" t="s">
        <v>37</v>
      </c>
      <c r="E366" s="203" t="s">
        <v>93</v>
      </c>
      <c r="F366" s="204">
        <v>446100</v>
      </c>
      <c r="G366" s="204">
        <v>446100</v>
      </c>
      <c r="H366" s="171"/>
      <c r="I366" s="88">
        <f t="shared" si="27"/>
        <v>446100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201227233.79893059</v>
      </c>
      <c r="N366" s="165">
        <f t="shared" si="30"/>
        <v>201227233.79893059</v>
      </c>
      <c r="O366" s="155">
        <f t="shared" si="31"/>
        <v>0</v>
      </c>
      <c r="P366" s="155">
        <f>IF(O366=1,SUM($O$6:O366),0)</f>
        <v>0</v>
      </c>
      <c r="Q366" s="166"/>
    </row>
    <row r="367" spans="1:17" ht="15" customHeight="1">
      <c r="A367" s="15"/>
      <c r="B367" s="174">
        <v>44</v>
      </c>
      <c r="C367" s="109" t="s">
        <v>581</v>
      </c>
      <c r="D367" s="202" t="s">
        <v>37</v>
      </c>
      <c r="E367" s="203" t="s">
        <v>93</v>
      </c>
      <c r="F367" s="204">
        <v>45796</v>
      </c>
      <c r="G367" s="204">
        <v>45796</v>
      </c>
      <c r="H367" s="171"/>
      <c r="I367" s="88">
        <f t="shared" si="27"/>
        <v>45796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201227234.79893059</v>
      </c>
      <c r="N367" s="165">
        <f t="shared" si="30"/>
        <v>201227234.79893059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83"/>
      <c r="C368" s="109" t="s">
        <v>40</v>
      </c>
      <c r="D368" s="202" t="s">
        <v>40</v>
      </c>
      <c r="E368" s="203"/>
      <c r="F368" s="204"/>
      <c r="G368" s="204"/>
      <c r="H368" s="171"/>
      <c r="I368" s="88">
        <f t="shared" si="27"/>
        <v>0</v>
      </c>
      <c r="J368" s="163">
        <f t="shared" si="28"/>
        <v>0</v>
      </c>
      <c r="K368" s="155">
        <f t="shared" si="29"/>
        <v>0</v>
      </c>
      <c r="L368" s="155">
        <f>IF(J368=1,SUM($J$6:J368),0)</f>
        <v>0</v>
      </c>
      <c r="M368" s="155">
        <f>IF(K368=1,SUM($K$6:K368),0)</f>
        <v>0</v>
      </c>
      <c r="N368" s="165">
        <f t="shared" si="30"/>
        <v>0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83" t="s">
        <v>582</v>
      </c>
      <c r="C369" s="109" t="s">
        <v>583</v>
      </c>
      <c r="D369" s="202" t="s">
        <v>40</v>
      </c>
      <c r="E369" s="203"/>
      <c r="F369" s="204"/>
      <c r="G369" s="204"/>
      <c r="H369" s="171"/>
      <c r="I369" s="88">
        <f t="shared" si="27"/>
        <v>0</v>
      </c>
      <c r="J369" s="163">
        <f t="shared" si="28"/>
        <v>0</v>
      </c>
      <c r="K369" s="155">
        <f t="shared" si="29"/>
        <v>0</v>
      </c>
      <c r="L369" s="155">
        <f>IF(J369=1,SUM($J$6:J369),0)</f>
        <v>0</v>
      </c>
      <c r="M369" s="155">
        <f>IF(K369=1,SUM($K$6:K369),0)</f>
        <v>0</v>
      </c>
      <c r="N369" s="165">
        <f t="shared" si="30"/>
        <v>0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1</v>
      </c>
      <c r="C370" s="109" t="s">
        <v>140</v>
      </c>
      <c r="D370" s="202" t="s">
        <v>37</v>
      </c>
      <c r="E370" s="203" t="s">
        <v>14</v>
      </c>
      <c r="F370" s="204">
        <v>37000</v>
      </c>
      <c r="G370" s="204">
        <v>37000</v>
      </c>
      <c r="H370" s="171"/>
      <c r="I370" s="88">
        <f t="shared" si="27"/>
        <v>37000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</row>
    <row r="371" spans="1:17" ht="15" customHeight="1">
      <c r="A371" s="15"/>
      <c r="B371" s="174">
        <v>2</v>
      </c>
      <c r="C371" s="109" t="s">
        <v>141</v>
      </c>
      <c r="D371" s="202" t="s">
        <v>37</v>
      </c>
      <c r="E371" s="203" t="s">
        <v>14</v>
      </c>
      <c r="F371" s="204">
        <v>55500</v>
      </c>
      <c r="G371" s="204">
        <v>55500</v>
      </c>
      <c r="H371" s="171"/>
      <c r="I371" s="88">
        <f t="shared" si="27"/>
        <v>55500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</row>
    <row r="372" spans="1:17" ht="15" customHeight="1">
      <c r="A372" s="15"/>
      <c r="B372" s="174">
        <v>3</v>
      </c>
      <c r="C372" s="109" t="s">
        <v>142</v>
      </c>
      <c r="D372" s="202" t="s">
        <v>37</v>
      </c>
      <c r="E372" s="203" t="s">
        <v>14</v>
      </c>
      <c r="F372" s="204">
        <v>67800</v>
      </c>
      <c r="G372" s="204">
        <v>67800</v>
      </c>
      <c r="H372" s="171"/>
      <c r="I372" s="88">
        <f t="shared" si="27"/>
        <v>67800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4</v>
      </c>
      <c r="C373" s="109" t="s">
        <v>143</v>
      </c>
      <c r="D373" s="202" t="s">
        <v>37</v>
      </c>
      <c r="E373" s="203" t="s">
        <v>14</v>
      </c>
      <c r="F373" s="204">
        <v>98600</v>
      </c>
      <c r="G373" s="204">
        <v>98600</v>
      </c>
      <c r="H373" s="171"/>
      <c r="I373" s="88">
        <f t="shared" si="27"/>
        <v>98600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5</v>
      </c>
      <c r="C374" s="109" t="s">
        <v>144</v>
      </c>
      <c r="D374" s="202" t="s">
        <v>37</v>
      </c>
      <c r="E374" s="203" t="s">
        <v>14</v>
      </c>
      <c r="F374" s="204">
        <v>135199</v>
      </c>
      <c r="G374" s="204">
        <v>135199</v>
      </c>
      <c r="H374" s="171"/>
      <c r="I374" s="88">
        <f t="shared" si="27"/>
        <v>135199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6</v>
      </c>
      <c r="C375" s="109" t="s">
        <v>145</v>
      </c>
      <c r="D375" s="202" t="s">
        <v>37</v>
      </c>
      <c r="E375" s="203" t="s">
        <v>7</v>
      </c>
      <c r="F375" s="204">
        <v>7789</v>
      </c>
      <c r="G375" s="204">
        <v>7789</v>
      </c>
      <c r="H375" s="171"/>
      <c r="I375" s="88">
        <f t="shared" si="27"/>
        <v>7789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7</v>
      </c>
      <c r="C376" s="109" t="s">
        <v>20</v>
      </c>
      <c r="D376" s="202" t="s">
        <v>37</v>
      </c>
      <c r="E376" s="203" t="s">
        <v>8</v>
      </c>
      <c r="F376" s="204">
        <v>47459</v>
      </c>
      <c r="G376" s="204">
        <v>47459</v>
      </c>
      <c r="H376" s="171"/>
      <c r="I376" s="88">
        <f t="shared" si="27"/>
        <v>47459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8</v>
      </c>
      <c r="C377" s="109" t="s">
        <v>146</v>
      </c>
      <c r="D377" s="202" t="s">
        <v>37</v>
      </c>
      <c r="E377" s="203" t="s">
        <v>8</v>
      </c>
      <c r="F377" s="204">
        <v>112500</v>
      </c>
      <c r="G377" s="204">
        <v>112500</v>
      </c>
      <c r="H377" s="171"/>
      <c r="I377" s="88">
        <f t="shared" si="27"/>
        <v>112500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9</v>
      </c>
      <c r="C378" s="109" t="s">
        <v>147</v>
      </c>
      <c r="D378" s="202" t="s">
        <v>37</v>
      </c>
      <c r="E378" s="203" t="s">
        <v>8</v>
      </c>
      <c r="F378" s="204">
        <v>35800</v>
      </c>
      <c r="G378" s="204">
        <v>35800</v>
      </c>
      <c r="H378" s="171"/>
      <c r="I378" s="88">
        <f t="shared" si="27"/>
        <v>35800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  <c r="Q378" s="166"/>
    </row>
    <row r="379" spans="1:17" ht="15" customHeight="1">
      <c r="A379" s="15"/>
      <c r="B379" s="174">
        <v>10</v>
      </c>
      <c r="C379" s="109" t="s">
        <v>148</v>
      </c>
      <c r="D379" s="202" t="s">
        <v>37</v>
      </c>
      <c r="E379" s="203" t="s">
        <v>8</v>
      </c>
      <c r="F379" s="204">
        <v>36000</v>
      </c>
      <c r="G379" s="204">
        <v>36000</v>
      </c>
      <c r="H379" s="171"/>
      <c r="I379" s="88">
        <f t="shared" si="27"/>
        <v>36000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  <c r="Q379" s="166"/>
    </row>
    <row r="380" spans="1:17" ht="15" customHeight="1">
      <c r="A380" s="15"/>
      <c r="B380" s="174">
        <v>11</v>
      </c>
      <c r="C380" s="109" t="s">
        <v>149</v>
      </c>
      <c r="D380" s="202" t="s">
        <v>37</v>
      </c>
      <c r="E380" s="203" t="s">
        <v>8</v>
      </c>
      <c r="F380" s="204">
        <v>36000</v>
      </c>
      <c r="G380" s="204">
        <v>36000</v>
      </c>
      <c r="H380" s="171"/>
      <c r="I380" s="88">
        <f t="shared" si="27"/>
        <v>36000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12</v>
      </c>
      <c r="C381" s="109" t="s">
        <v>150</v>
      </c>
      <c r="D381" s="202" t="s">
        <v>37</v>
      </c>
      <c r="E381" s="203" t="s">
        <v>8</v>
      </c>
      <c r="F381" s="204">
        <v>40000</v>
      </c>
      <c r="G381" s="204">
        <v>40000</v>
      </c>
      <c r="H381" s="171"/>
      <c r="I381" s="88">
        <f t="shared" si="27"/>
        <v>40000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13</v>
      </c>
      <c r="C382" s="109" t="s">
        <v>151</v>
      </c>
      <c r="D382" s="202" t="s">
        <v>37</v>
      </c>
      <c r="E382" s="203" t="s">
        <v>8</v>
      </c>
      <c r="F382" s="204">
        <v>55000</v>
      </c>
      <c r="G382" s="204">
        <v>55000</v>
      </c>
      <c r="H382" s="171"/>
      <c r="I382" s="88">
        <f t="shared" si="27"/>
        <v>55000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14</v>
      </c>
      <c r="C383" s="109" t="s">
        <v>152</v>
      </c>
      <c r="D383" s="202" t="s">
        <v>37</v>
      </c>
      <c r="E383" s="203" t="s">
        <v>8</v>
      </c>
      <c r="F383" s="204">
        <v>45500</v>
      </c>
      <c r="G383" s="204">
        <v>45500</v>
      </c>
      <c r="H383" s="171"/>
      <c r="I383" s="88">
        <f t="shared" si="27"/>
        <v>45500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15</v>
      </c>
      <c r="C384" s="109" t="s">
        <v>153</v>
      </c>
      <c r="D384" s="202" t="s">
        <v>37</v>
      </c>
      <c r="E384" s="203" t="s">
        <v>8</v>
      </c>
      <c r="F384" s="204">
        <v>45500</v>
      </c>
      <c r="G384" s="204">
        <v>45500</v>
      </c>
      <c r="H384" s="171"/>
      <c r="I384" s="88">
        <f t="shared" si="27"/>
        <v>45500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16</v>
      </c>
      <c r="C385" s="109" t="s">
        <v>154</v>
      </c>
      <c r="D385" s="202" t="s">
        <v>37</v>
      </c>
      <c r="E385" s="203" t="s">
        <v>8</v>
      </c>
      <c r="F385" s="204">
        <v>45500</v>
      </c>
      <c r="G385" s="204">
        <v>45500</v>
      </c>
      <c r="H385" s="171"/>
      <c r="I385" s="88">
        <f t="shared" si="27"/>
        <v>45500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17</v>
      </c>
      <c r="C386" s="109" t="s">
        <v>155</v>
      </c>
      <c r="D386" s="202" t="s">
        <v>37</v>
      </c>
      <c r="E386" s="203" t="s">
        <v>8</v>
      </c>
      <c r="F386" s="204">
        <v>45500</v>
      </c>
      <c r="G386" s="204">
        <v>45500</v>
      </c>
      <c r="H386" s="171"/>
      <c r="I386" s="88">
        <f t="shared" si="27"/>
        <v>45500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18</v>
      </c>
      <c r="C387" s="109" t="s">
        <v>156</v>
      </c>
      <c r="D387" s="202" t="s">
        <v>37</v>
      </c>
      <c r="E387" s="203" t="s">
        <v>8</v>
      </c>
      <c r="F387" s="204">
        <v>7938</v>
      </c>
      <c r="G387" s="204">
        <v>7938</v>
      </c>
      <c r="H387" s="171"/>
      <c r="I387" s="88">
        <f t="shared" si="27"/>
        <v>7938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19</v>
      </c>
      <c r="C388" s="109" t="s">
        <v>157</v>
      </c>
      <c r="D388" s="202" t="s">
        <v>37</v>
      </c>
      <c r="E388" s="203" t="s">
        <v>8</v>
      </c>
      <c r="F388" s="204">
        <v>30000</v>
      </c>
      <c r="G388" s="204">
        <v>30000</v>
      </c>
      <c r="H388" s="171"/>
      <c r="I388" s="88">
        <f t="shared" si="27"/>
        <v>30000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20</v>
      </c>
      <c r="C389" s="109" t="s">
        <v>18</v>
      </c>
      <c r="D389" s="202" t="s">
        <v>37</v>
      </c>
      <c r="E389" s="203" t="s">
        <v>8</v>
      </c>
      <c r="F389" s="204">
        <v>26500</v>
      </c>
      <c r="G389" s="204">
        <v>26500</v>
      </c>
      <c r="H389" s="171"/>
      <c r="I389" s="88">
        <f t="shared" si="27"/>
        <v>26500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21</v>
      </c>
      <c r="C390" s="109" t="s">
        <v>158</v>
      </c>
      <c r="D390" s="202" t="s">
        <v>37</v>
      </c>
      <c r="E390" s="203" t="s">
        <v>8</v>
      </c>
      <c r="F390" s="204">
        <v>26500</v>
      </c>
      <c r="G390" s="204">
        <v>26500</v>
      </c>
      <c r="H390" s="171"/>
      <c r="I390" s="88">
        <f>IF($I$5=$G$4,G390,(IF($I$5=$F$4,F390,0)))</f>
        <v>26500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22</v>
      </c>
      <c r="C391" s="109" t="s">
        <v>159</v>
      </c>
      <c r="D391" s="202" t="s">
        <v>37</v>
      </c>
      <c r="E391" s="203" t="s">
        <v>8</v>
      </c>
      <c r="F391" s="204">
        <v>26500</v>
      </c>
      <c r="G391" s="204">
        <v>26500</v>
      </c>
      <c r="H391" s="171"/>
      <c r="I391" s="88">
        <f t="shared" si="27"/>
        <v>26500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23</v>
      </c>
      <c r="C392" s="109" t="s">
        <v>160</v>
      </c>
      <c r="D392" s="202" t="s">
        <v>37</v>
      </c>
      <c r="E392" s="203" t="s">
        <v>8</v>
      </c>
      <c r="F392" s="204">
        <v>26500</v>
      </c>
      <c r="G392" s="204">
        <v>26500</v>
      </c>
      <c r="H392" s="171"/>
      <c r="I392" s="88">
        <f t="shared" si="27"/>
        <v>26500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24</v>
      </c>
      <c r="C393" s="109" t="s">
        <v>161</v>
      </c>
      <c r="D393" s="202" t="s">
        <v>37</v>
      </c>
      <c r="E393" s="203" t="s">
        <v>8</v>
      </c>
      <c r="F393" s="204">
        <v>33600</v>
      </c>
      <c r="G393" s="204">
        <v>33600</v>
      </c>
      <c r="H393" s="171"/>
      <c r="I393" s="88">
        <f t="shared" si="27"/>
        <v>33600</v>
      </c>
      <c r="J393" s="163">
        <f t="shared" si="28"/>
        <v>0</v>
      </c>
      <c r="K393" s="155">
        <f t="shared" si="29"/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si="30"/>
        <v>201227258.79893059</v>
      </c>
      <c r="O393" s="155">
        <f t="shared" si="31"/>
        <v>0</v>
      </c>
      <c r="P393" s="155">
        <f>IF(O393=1,SUM($O$6:O393),0)</f>
        <v>0</v>
      </c>
    </row>
    <row r="394" spans="1:16" ht="15" customHeight="1">
      <c r="A394" s="15"/>
      <c r="B394" s="174">
        <v>25</v>
      </c>
      <c r="C394" s="109" t="s">
        <v>162</v>
      </c>
      <c r="D394" s="202" t="s">
        <v>37</v>
      </c>
      <c r="E394" s="203" t="s">
        <v>8</v>
      </c>
      <c r="F394" s="204">
        <v>33600</v>
      </c>
      <c r="G394" s="204">
        <v>33600</v>
      </c>
      <c r="H394" s="171"/>
      <c r="I394" s="88">
        <f t="shared" si="27"/>
        <v>33600</v>
      </c>
      <c r="J394" s="163">
        <f t="shared" si="28"/>
        <v>0</v>
      </c>
      <c r="K394" s="155">
        <f t="shared" si="29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0"/>
        <v>201227259.79893059</v>
      </c>
      <c r="O394" s="155">
        <f t="shared" si="31"/>
        <v>0</v>
      </c>
      <c r="P394" s="155">
        <f>IF(O394=1,SUM($O$6:O394),0)</f>
        <v>0</v>
      </c>
    </row>
    <row r="395" spans="1:16" ht="15" customHeight="1">
      <c r="A395" s="15"/>
      <c r="B395" s="174">
        <v>26</v>
      </c>
      <c r="C395" s="109" t="s">
        <v>163</v>
      </c>
      <c r="D395" s="202" t="s">
        <v>37</v>
      </c>
      <c r="E395" s="203" t="s">
        <v>8</v>
      </c>
      <c r="F395" s="204">
        <v>33600</v>
      </c>
      <c r="G395" s="204">
        <v>33600</v>
      </c>
      <c r="H395" s="171"/>
      <c r="I395" s="88">
        <f t="shared" ref="I395:I459" si="32">IF($I$5=$G$4,G395,(IF($I$5=$F$4,F395,0)))</f>
        <v>33600</v>
      </c>
      <c r="J395" s="163">
        <f t="shared" si="28"/>
        <v>0</v>
      </c>
      <c r="K395" s="155">
        <f t="shared" si="29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0"/>
        <v>201227260.79893059</v>
      </c>
      <c r="O395" s="155">
        <f t="shared" si="31"/>
        <v>0</v>
      </c>
      <c r="P395" s="155">
        <f>IF(O395=1,SUM($O$6:O395),0)</f>
        <v>0</v>
      </c>
    </row>
    <row r="396" spans="1:16" ht="15" customHeight="1">
      <c r="A396" s="15"/>
      <c r="B396" s="174">
        <v>27</v>
      </c>
      <c r="C396" s="109" t="s">
        <v>164</v>
      </c>
      <c r="D396" s="202" t="s">
        <v>37</v>
      </c>
      <c r="E396" s="203" t="s">
        <v>8</v>
      </c>
      <c r="F396" s="204">
        <v>33600</v>
      </c>
      <c r="G396" s="204">
        <v>33600</v>
      </c>
      <c r="H396" s="171"/>
      <c r="I396" s="88">
        <f t="shared" si="32"/>
        <v>33600</v>
      </c>
      <c r="J396" s="163">
        <f t="shared" si="28"/>
        <v>0</v>
      </c>
      <c r="K396" s="155">
        <f t="shared" si="29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0"/>
        <v>201227261.79893059</v>
      </c>
      <c r="O396" s="155">
        <f t="shared" si="31"/>
        <v>0</v>
      </c>
      <c r="P396" s="155">
        <f>IF(O396=1,SUM($O$6:O396),0)</f>
        <v>0</v>
      </c>
    </row>
    <row r="397" spans="1:16" ht="15" customHeight="1">
      <c r="A397" s="15"/>
      <c r="B397" s="174">
        <v>28</v>
      </c>
      <c r="C397" s="109" t="s">
        <v>165</v>
      </c>
      <c r="D397" s="202" t="s">
        <v>37</v>
      </c>
      <c r="E397" s="203" t="s">
        <v>8</v>
      </c>
      <c r="F397" s="204">
        <v>32600</v>
      </c>
      <c r="G397" s="204">
        <v>32600</v>
      </c>
      <c r="H397" s="171"/>
      <c r="I397" s="88">
        <f t="shared" si="32"/>
        <v>32600</v>
      </c>
      <c r="J397" s="163">
        <f t="shared" si="28"/>
        <v>0</v>
      </c>
      <c r="K397" s="155">
        <f t="shared" si="29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0"/>
        <v>201227262.79893059</v>
      </c>
      <c r="O397" s="155">
        <f t="shared" si="31"/>
        <v>0</v>
      </c>
      <c r="P397" s="155">
        <f>IF(O397=1,SUM($O$6:O397),0)</f>
        <v>0</v>
      </c>
    </row>
    <row r="398" spans="1:16" ht="15" customHeight="1">
      <c r="A398" s="15"/>
      <c r="B398" s="174">
        <v>29</v>
      </c>
      <c r="C398" s="109" t="s">
        <v>166</v>
      </c>
      <c r="D398" s="202" t="s">
        <v>37</v>
      </c>
      <c r="E398" s="203" t="s">
        <v>8</v>
      </c>
      <c r="F398" s="204">
        <v>45000</v>
      </c>
      <c r="G398" s="204">
        <v>45000</v>
      </c>
      <c r="H398" s="171"/>
      <c r="I398" s="88">
        <f t="shared" si="32"/>
        <v>45000</v>
      </c>
      <c r="J398" s="163">
        <f t="shared" si="28"/>
        <v>0</v>
      </c>
      <c r="K398" s="155">
        <f t="shared" si="29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0"/>
        <v>201227263.79893059</v>
      </c>
      <c r="O398" s="155">
        <f t="shared" si="31"/>
        <v>0</v>
      </c>
      <c r="P398" s="155">
        <f>IF(O398=1,SUM($O$6:O398),0)</f>
        <v>0</v>
      </c>
    </row>
    <row r="399" spans="1:16" ht="15" customHeight="1">
      <c r="A399" s="15"/>
      <c r="B399" s="174">
        <v>30</v>
      </c>
      <c r="C399" s="109" t="s">
        <v>584</v>
      </c>
      <c r="D399" s="202" t="s">
        <v>37</v>
      </c>
      <c r="E399" s="203" t="s">
        <v>8</v>
      </c>
      <c r="F399" s="204">
        <v>92500</v>
      </c>
      <c r="G399" s="204">
        <v>92500</v>
      </c>
      <c r="H399" s="171"/>
      <c r="I399" s="88">
        <f t="shared" si="32"/>
        <v>92500</v>
      </c>
      <c r="J399" s="163">
        <f t="shared" si="28"/>
        <v>0</v>
      </c>
      <c r="K399" s="155">
        <f t="shared" si="29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0"/>
        <v>201227264.79893059</v>
      </c>
      <c r="O399" s="155">
        <f t="shared" si="31"/>
        <v>0</v>
      </c>
      <c r="P399" s="155">
        <f>IF(O399=1,SUM($O$6:O399),0)</f>
        <v>0</v>
      </c>
    </row>
    <row r="400" spans="1:16" ht="15" customHeight="1">
      <c r="A400" s="15"/>
      <c r="B400" s="174">
        <v>31</v>
      </c>
      <c r="C400" s="109" t="s">
        <v>167</v>
      </c>
      <c r="D400" s="202" t="s">
        <v>37</v>
      </c>
      <c r="E400" s="203" t="s">
        <v>8</v>
      </c>
      <c r="F400" s="204">
        <v>67700</v>
      </c>
      <c r="G400" s="204">
        <v>67700</v>
      </c>
      <c r="H400" s="171"/>
      <c r="I400" s="88">
        <f t="shared" si="32"/>
        <v>67700</v>
      </c>
      <c r="J400" s="163">
        <f t="shared" si="28"/>
        <v>0</v>
      </c>
      <c r="K400" s="155">
        <f t="shared" si="29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0"/>
        <v>201227265.79893059</v>
      </c>
      <c r="O400" s="155">
        <f t="shared" si="31"/>
        <v>0</v>
      </c>
      <c r="P400" s="155">
        <f>IF(O400=1,SUM($O$6:O400),0)</f>
        <v>0</v>
      </c>
    </row>
    <row r="401" spans="1:16" ht="15" customHeight="1">
      <c r="A401" s="15"/>
      <c r="B401" s="174">
        <v>32</v>
      </c>
      <c r="C401" s="109" t="s">
        <v>168</v>
      </c>
      <c r="D401" s="202" t="s">
        <v>37</v>
      </c>
      <c r="E401" s="203" t="s">
        <v>8</v>
      </c>
      <c r="F401" s="204">
        <v>13100</v>
      </c>
      <c r="G401" s="204">
        <v>13100</v>
      </c>
      <c r="H401" s="171"/>
      <c r="I401" s="88">
        <f t="shared" si="32"/>
        <v>13100</v>
      </c>
      <c r="J401" s="163">
        <f t="shared" ref="J401:J465" si="33">IF(D401="MDU-KD",1,0)</f>
        <v>0</v>
      </c>
      <c r="K401" s="155">
        <f t="shared" ref="K401:K465" si="34">IF(D401="HDW",1,0)</f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ref="N401:N465" si="35">IF(L401=0,M401,L401)</f>
        <v>201227266.79893059</v>
      </c>
      <c r="O401" s="155">
        <f t="shared" ref="O401:O465" si="36">IF(E401=0,0,IF(LEFT(C401,11)="Tiang Beton",1,0))</f>
        <v>0</v>
      </c>
      <c r="P401" s="155">
        <f>IF(O401=1,SUM($O$6:O401),0)</f>
        <v>0</v>
      </c>
    </row>
    <row r="402" spans="1:16" ht="15" customHeight="1">
      <c r="A402" s="15"/>
      <c r="B402" s="174">
        <v>33</v>
      </c>
      <c r="C402" s="109" t="s">
        <v>169</v>
      </c>
      <c r="D402" s="202" t="s">
        <v>37</v>
      </c>
      <c r="E402" s="203" t="s">
        <v>8</v>
      </c>
      <c r="F402" s="204">
        <v>404600</v>
      </c>
      <c r="G402" s="204">
        <v>404600</v>
      </c>
      <c r="H402" s="171"/>
      <c r="I402" s="88">
        <f t="shared" si="32"/>
        <v>404600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34</v>
      </c>
      <c r="C403" s="109" t="s">
        <v>585</v>
      </c>
      <c r="D403" s="202" t="s">
        <v>37</v>
      </c>
      <c r="E403" s="203" t="s">
        <v>8</v>
      </c>
      <c r="F403" s="204">
        <v>445573.55999999994</v>
      </c>
      <c r="G403" s="204">
        <v>445573.55999999994</v>
      </c>
      <c r="H403" s="171"/>
      <c r="I403" s="88">
        <f t="shared" si="32"/>
        <v>445573.55999999994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35</v>
      </c>
      <c r="C404" s="109" t="s">
        <v>170</v>
      </c>
      <c r="D404" s="202" t="s">
        <v>37</v>
      </c>
      <c r="E404" s="203" t="s">
        <v>8</v>
      </c>
      <c r="F404" s="204">
        <v>89200</v>
      </c>
      <c r="G404" s="204">
        <v>89200</v>
      </c>
      <c r="H404" s="171"/>
      <c r="I404" s="88">
        <f t="shared" si="32"/>
        <v>89200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36</v>
      </c>
      <c r="C405" s="109" t="s">
        <v>171</v>
      </c>
      <c r="D405" s="202" t="s">
        <v>37</v>
      </c>
      <c r="E405" s="203" t="s">
        <v>8</v>
      </c>
      <c r="F405" s="204">
        <v>95000</v>
      </c>
      <c r="G405" s="204">
        <v>95000</v>
      </c>
      <c r="H405" s="171"/>
      <c r="I405" s="88">
        <f t="shared" si="32"/>
        <v>95000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37</v>
      </c>
      <c r="C406" s="109" t="s">
        <v>172</v>
      </c>
      <c r="D406" s="202" t="s">
        <v>37</v>
      </c>
      <c r="E406" s="203" t="s">
        <v>8</v>
      </c>
      <c r="F406" s="204">
        <v>15500</v>
      </c>
      <c r="G406" s="204">
        <v>15500</v>
      </c>
      <c r="H406" s="171"/>
      <c r="I406" s="88">
        <f t="shared" si="32"/>
        <v>15500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38</v>
      </c>
      <c r="C407" s="109" t="s">
        <v>173</v>
      </c>
      <c r="D407" s="202" t="s">
        <v>37</v>
      </c>
      <c r="E407" s="203" t="s">
        <v>8</v>
      </c>
      <c r="F407" s="204">
        <v>37700</v>
      </c>
      <c r="G407" s="204">
        <v>37700</v>
      </c>
      <c r="H407" s="171"/>
      <c r="I407" s="88">
        <f t="shared" si="32"/>
        <v>37700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39</v>
      </c>
      <c r="C408" s="109" t="s">
        <v>174</v>
      </c>
      <c r="D408" s="202" t="s">
        <v>37</v>
      </c>
      <c r="E408" s="203" t="s">
        <v>8</v>
      </c>
      <c r="F408" s="204">
        <v>28000</v>
      </c>
      <c r="G408" s="204">
        <v>28100</v>
      </c>
      <c r="H408" s="171"/>
      <c r="I408" s="88">
        <f t="shared" si="32"/>
        <v>28100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40</v>
      </c>
      <c r="C409" s="109" t="s">
        <v>175</v>
      </c>
      <c r="D409" s="202" t="s">
        <v>37</v>
      </c>
      <c r="E409" s="203" t="s">
        <v>8</v>
      </c>
      <c r="F409" s="204">
        <v>22400</v>
      </c>
      <c r="G409" s="204">
        <v>22400</v>
      </c>
      <c r="H409" s="171"/>
      <c r="I409" s="88">
        <f t="shared" si="32"/>
        <v>22400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40</v>
      </c>
      <c r="C410" s="397" t="s">
        <v>1049</v>
      </c>
      <c r="D410" s="202" t="s">
        <v>37</v>
      </c>
      <c r="E410" s="203" t="s">
        <v>8</v>
      </c>
      <c r="F410" s="204">
        <v>22400</v>
      </c>
      <c r="G410" s="204">
        <v>22400</v>
      </c>
      <c r="H410" s="171"/>
      <c r="I410" s="88">
        <f>IF($I$5=$G$4,G410,(IF($I$5=$F$4,F410,0)))</f>
        <v>22400</v>
      </c>
      <c r="J410" s="163">
        <f>IF(D410="MDU-KD",1,0)</f>
        <v>0</v>
      </c>
      <c r="K410" s="155">
        <f>IF(D410="HDW",1,0)</f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>IF(L410=0,M410,L410)</f>
        <v>201227275.79893059</v>
      </c>
      <c r="O410" s="155">
        <f>IF(E410=0,0,IF(LEFT(C410,11)="Tiang Beton",1,0))</f>
        <v>0</v>
      </c>
      <c r="P410" s="155">
        <f>IF(O410=1,SUM($O$6:O410),0)</f>
        <v>0</v>
      </c>
    </row>
    <row r="411" spans="1:16" ht="15" customHeight="1">
      <c r="A411" s="15"/>
      <c r="B411" s="174">
        <v>42</v>
      </c>
      <c r="C411" s="109" t="s">
        <v>177</v>
      </c>
      <c r="D411" s="202" t="s">
        <v>37</v>
      </c>
      <c r="E411" s="203" t="s">
        <v>8</v>
      </c>
      <c r="F411" s="204">
        <v>15800</v>
      </c>
      <c r="G411" s="204">
        <v>15900</v>
      </c>
      <c r="H411" s="171"/>
      <c r="I411" s="88">
        <f t="shared" si="32"/>
        <v>15900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41</v>
      </c>
      <c r="C412" s="109" t="s">
        <v>176</v>
      </c>
      <c r="D412" s="202" t="s">
        <v>37</v>
      </c>
      <c r="E412" s="203" t="s">
        <v>8</v>
      </c>
      <c r="F412" s="204">
        <v>22400</v>
      </c>
      <c r="G412" s="204">
        <v>22500</v>
      </c>
      <c r="H412" s="171"/>
      <c r="I412" s="88">
        <f t="shared" si="32"/>
        <v>22500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42</v>
      </c>
      <c r="C413" s="109" t="s">
        <v>1130</v>
      </c>
      <c r="D413" s="202" t="s">
        <v>37</v>
      </c>
      <c r="E413" s="203" t="s">
        <v>8</v>
      </c>
      <c r="F413" s="204">
        <v>36500</v>
      </c>
      <c r="G413" s="204">
        <v>36500</v>
      </c>
      <c r="H413" s="171"/>
      <c r="I413" s="88">
        <f t="shared" si="32"/>
        <v>36500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43</v>
      </c>
      <c r="C414" s="109" t="s">
        <v>178</v>
      </c>
      <c r="D414" s="202" t="s">
        <v>37</v>
      </c>
      <c r="E414" s="203" t="s">
        <v>8</v>
      </c>
      <c r="F414" s="204">
        <v>10800</v>
      </c>
      <c r="G414" s="204">
        <v>10800</v>
      </c>
      <c r="H414" s="171"/>
      <c r="I414" s="88">
        <f t="shared" si="32"/>
        <v>10800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44</v>
      </c>
      <c r="C415" s="109" t="s">
        <v>179</v>
      </c>
      <c r="D415" s="202" t="s">
        <v>37</v>
      </c>
      <c r="E415" s="203" t="s">
        <v>8</v>
      </c>
      <c r="F415" s="204">
        <v>13600</v>
      </c>
      <c r="G415" s="204">
        <v>13600</v>
      </c>
      <c r="H415" s="171"/>
      <c r="I415" s="88">
        <f t="shared" si="32"/>
        <v>13600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45</v>
      </c>
      <c r="C416" s="109" t="s">
        <v>180</v>
      </c>
      <c r="D416" s="202" t="s">
        <v>37</v>
      </c>
      <c r="E416" s="203" t="s">
        <v>8</v>
      </c>
      <c r="F416" s="204">
        <v>17100</v>
      </c>
      <c r="G416" s="204">
        <v>17100</v>
      </c>
      <c r="H416" s="171"/>
      <c r="I416" s="88">
        <f t="shared" si="32"/>
        <v>17100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46</v>
      </c>
      <c r="C417" s="109" t="s">
        <v>181</v>
      </c>
      <c r="D417" s="202" t="s">
        <v>37</v>
      </c>
      <c r="E417" s="203" t="s">
        <v>8</v>
      </c>
      <c r="F417" s="204">
        <v>32400</v>
      </c>
      <c r="G417" s="204">
        <v>32400</v>
      </c>
      <c r="H417" s="171"/>
      <c r="I417" s="88">
        <f t="shared" si="32"/>
        <v>32400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</row>
    <row r="418" spans="1:17" ht="15" customHeight="1">
      <c r="A418" s="15"/>
      <c r="B418" s="174">
        <v>47</v>
      </c>
      <c r="C418" s="109" t="s">
        <v>182</v>
      </c>
      <c r="D418" s="202" t="s">
        <v>37</v>
      </c>
      <c r="E418" s="203" t="s">
        <v>8</v>
      </c>
      <c r="F418" s="204">
        <v>40400</v>
      </c>
      <c r="G418" s="204">
        <v>40400</v>
      </c>
      <c r="H418" s="171"/>
      <c r="I418" s="88">
        <f t="shared" si="32"/>
        <v>40400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48</v>
      </c>
      <c r="C419" s="109" t="s">
        <v>586</v>
      </c>
      <c r="D419" s="202" t="s">
        <v>37</v>
      </c>
      <c r="E419" s="203" t="s">
        <v>8</v>
      </c>
      <c r="F419" s="204">
        <v>282000</v>
      </c>
      <c r="G419" s="204">
        <v>283100</v>
      </c>
      <c r="H419" s="171"/>
      <c r="I419" s="88">
        <f t="shared" si="32"/>
        <v>283100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49</v>
      </c>
      <c r="C420" s="109" t="s">
        <v>587</v>
      </c>
      <c r="D420" s="202" t="s">
        <v>37</v>
      </c>
      <c r="E420" s="203" t="s">
        <v>8</v>
      </c>
      <c r="F420" s="204">
        <v>379000</v>
      </c>
      <c r="G420" s="204">
        <v>380500</v>
      </c>
      <c r="H420" s="171"/>
      <c r="I420" s="88">
        <f t="shared" si="32"/>
        <v>380500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50</v>
      </c>
      <c r="C421" s="109" t="s">
        <v>588</v>
      </c>
      <c r="D421" s="202" t="s">
        <v>37</v>
      </c>
      <c r="E421" s="203" t="s">
        <v>8</v>
      </c>
      <c r="F421" s="204">
        <v>557000</v>
      </c>
      <c r="G421" s="204">
        <v>559200</v>
      </c>
      <c r="H421" s="171"/>
      <c r="I421" s="88">
        <f t="shared" si="32"/>
        <v>559200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51</v>
      </c>
      <c r="C422" s="109" t="s">
        <v>183</v>
      </c>
      <c r="D422" s="202" t="s">
        <v>37</v>
      </c>
      <c r="E422" s="203" t="s">
        <v>8</v>
      </c>
      <c r="F422" s="204">
        <v>41800</v>
      </c>
      <c r="G422" s="204">
        <v>41800</v>
      </c>
      <c r="H422" s="171"/>
      <c r="I422" s="88">
        <f t="shared" si="32"/>
        <v>41800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52</v>
      </c>
      <c r="C423" s="109" t="s">
        <v>589</v>
      </c>
      <c r="D423" s="202" t="s">
        <v>37</v>
      </c>
      <c r="E423" s="203" t="s">
        <v>8</v>
      </c>
      <c r="F423" s="204">
        <v>78500</v>
      </c>
      <c r="G423" s="204">
        <v>78500</v>
      </c>
      <c r="H423" s="171"/>
      <c r="I423" s="88">
        <f t="shared" si="32"/>
        <v>78500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53</v>
      </c>
      <c r="C424" s="109" t="s">
        <v>590</v>
      </c>
      <c r="D424" s="202" t="s">
        <v>37</v>
      </c>
      <c r="E424" s="203" t="s">
        <v>8</v>
      </c>
      <c r="F424" s="204">
        <v>120000</v>
      </c>
      <c r="G424" s="204">
        <v>120000</v>
      </c>
      <c r="H424" s="171"/>
      <c r="I424" s="88">
        <f t="shared" si="32"/>
        <v>120000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54</v>
      </c>
      <c r="C425" s="109" t="s">
        <v>591</v>
      </c>
      <c r="D425" s="202" t="s">
        <v>37</v>
      </c>
      <c r="E425" s="203" t="s">
        <v>8</v>
      </c>
      <c r="F425" s="204">
        <v>120900</v>
      </c>
      <c r="G425" s="204">
        <v>120900</v>
      </c>
      <c r="H425" s="171"/>
      <c r="I425" s="88">
        <f t="shared" si="32"/>
        <v>120900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55</v>
      </c>
      <c r="C426" s="109" t="s">
        <v>184</v>
      </c>
      <c r="D426" s="202" t="s">
        <v>37</v>
      </c>
      <c r="E426" s="203" t="s">
        <v>8</v>
      </c>
      <c r="F426" s="204">
        <v>78500</v>
      </c>
      <c r="G426" s="204">
        <v>78500</v>
      </c>
      <c r="H426" s="171"/>
      <c r="I426" s="88">
        <f t="shared" si="32"/>
        <v>78500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  <c r="Q426" s="167"/>
    </row>
    <row r="427" spans="1:17" ht="15" customHeight="1">
      <c r="A427" s="15"/>
      <c r="B427" s="174">
        <v>56</v>
      </c>
      <c r="C427" s="109" t="s">
        <v>185</v>
      </c>
      <c r="D427" s="202" t="s">
        <v>37</v>
      </c>
      <c r="E427" s="203" t="s">
        <v>8</v>
      </c>
      <c r="F427" s="204">
        <v>85300</v>
      </c>
      <c r="G427" s="204">
        <v>85300</v>
      </c>
      <c r="H427" s="171"/>
      <c r="I427" s="88">
        <f t="shared" si="32"/>
        <v>85300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57</v>
      </c>
      <c r="C428" s="109" t="s">
        <v>186</v>
      </c>
      <c r="D428" s="202" t="s">
        <v>37</v>
      </c>
      <c r="E428" s="203" t="s">
        <v>8</v>
      </c>
      <c r="F428" s="204">
        <v>107300</v>
      </c>
      <c r="G428" s="204">
        <v>107300</v>
      </c>
      <c r="H428" s="171"/>
      <c r="I428" s="88">
        <f t="shared" si="32"/>
        <v>107300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58</v>
      </c>
      <c r="C429" s="109" t="s">
        <v>187</v>
      </c>
      <c r="D429" s="202" t="s">
        <v>37</v>
      </c>
      <c r="E429" s="203" t="s">
        <v>8</v>
      </c>
      <c r="F429" s="204">
        <v>112100</v>
      </c>
      <c r="G429" s="204">
        <v>112100</v>
      </c>
      <c r="H429" s="171"/>
      <c r="I429" s="88">
        <f t="shared" si="32"/>
        <v>112100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59</v>
      </c>
      <c r="C430" s="109" t="s">
        <v>188</v>
      </c>
      <c r="D430" s="202" t="s">
        <v>37</v>
      </c>
      <c r="E430" s="203" t="s">
        <v>8</v>
      </c>
      <c r="F430" s="204">
        <v>75400</v>
      </c>
      <c r="G430" s="204">
        <v>75400</v>
      </c>
      <c r="H430" s="171"/>
      <c r="I430" s="88">
        <f t="shared" si="32"/>
        <v>75400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60</v>
      </c>
      <c r="C431" s="109" t="s">
        <v>460</v>
      </c>
      <c r="D431" s="202" t="s">
        <v>37</v>
      </c>
      <c r="E431" s="203" t="s">
        <v>8</v>
      </c>
      <c r="F431" s="204">
        <v>23500</v>
      </c>
      <c r="G431" s="204">
        <v>23500</v>
      </c>
      <c r="H431" s="171"/>
      <c r="I431" s="88">
        <f t="shared" si="32"/>
        <v>23500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61</v>
      </c>
      <c r="C432" s="109" t="s">
        <v>461</v>
      </c>
      <c r="D432" s="202" t="s">
        <v>37</v>
      </c>
      <c r="E432" s="203" t="s">
        <v>8</v>
      </c>
      <c r="F432" s="204">
        <v>26500</v>
      </c>
      <c r="G432" s="204">
        <v>26500</v>
      </c>
      <c r="H432" s="171"/>
      <c r="I432" s="88">
        <f t="shared" si="32"/>
        <v>26500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62</v>
      </c>
      <c r="C433" s="109" t="s">
        <v>462</v>
      </c>
      <c r="D433" s="202" t="s">
        <v>37</v>
      </c>
      <c r="E433" s="203" t="s">
        <v>8</v>
      </c>
      <c r="F433" s="204">
        <v>34000</v>
      </c>
      <c r="G433" s="204">
        <v>34000</v>
      </c>
      <c r="H433" s="175"/>
      <c r="I433" s="88">
        <f t="shared" si="32"/>
        <v>34000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63</v>
      </c>
      <c r="C434" s="109" t="s">
        <v>463</v>
      </c>
      <c r="D434" s="202" t="s">
        <v>37</v>
      </c>
      <c r="E434" s="203" t="s">
        <v>8</v>
      </c>
      <c r="F434" s="204">
        <v>49600</v>
      </c>
      <c r="G434" s="204">
        <v>49600</v>
      </c>
      <c r="H434" s="171"/>
      <c r="I434" s="88">
        <f t="shared" si="32"/>
        <v>49600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64</v>
      </c>
      <c r="C435" s="109" t="s">
        <v>464</v>
      </c>
      <c r="D435" s="202" t="s">
        <v>37</v>
      </c>
      <c r="E435" s="203" t="s">
        <v>8</v>
      </c>
      <c r="F435" s="204">
        <v>56300</v>
      </c>
      <c r="G435" s="204">
        <v>56300</v>
      </c>
      <c r="H435" s="171"/>
      <c r="I435" s="88">
        <f t="shared" si="32"/>
        <v>56300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65</v>
      </c>
      <c r="C436" s="109" t="s">
        <v>189</v>
      </c>
      <c r="D436" s="202" t="s">
        <v>37</v>
      </c>
      <c r="E436" s="203" t="s">
        <v>7</v>
      </c>
      <c r="F436" s="204">
        <v>33800</v>
      </c>
      <c r="G436" s="204">
        <v>33800</v>
      </c>
      <c r="H436" s="171"/>
      <c r="I436" s="88">
        <f t="shared" si="32"/>
        <v>33800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66</v>
      </c>
      <c r="C437" s="109" t="s">
        <v>190</v>
      </c>
      <c r="D437" s="202" t="s">
        <v>37</v>
      </c>
      <c r="E437" s="203" t="s">
        <v>7</v>
      </c>
      <c r="F437" s="204">
        <v>40200</v>
      </c>
      <c r="G437" s="204">
        <v>40200</v>
      </c>
      <c r="H437" s="171"/>
      <c r="I437" s="88">
        <f t="shared" si="32"/>
        <v>40200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67</v>
      </c>
      <c r="C438" s="109" t="s">
        <v>191</v>
      </c>
      <c r="D438" s="202" t="s">
        <v>37</v>
      </c>
      <c r="E438" s="203" t="s">
        <v>7</v>
      </c>
      <c r="F438" s="204">
        <v>46800</v>
      </c>
      <c r="G438" s="204">
        <v>46800</v>
      </c>
      <c r="H438" s="171"/>
      <c r="I438" s="88">
        <f t="shared" si="32"/>
        <v>46800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68</v>
      </c>
      <c r="C439" s="109" t="s">
        <v>23</v>
      </c>
      <c r="D439" s="202" t="s">
        <v>37</v>
      </c>
      <c r="E439" s="203" t="s">
        <v>8</v>
      </c>
      <c r="F439" s="204">
        <v>9500</v>
      </c>
      <c r="G439" s="204">
        <v>9500</v>
      </c>
      <c r="H439" s="171"/>
      <c r="I439" s="88">
        <f t="shared" si="32"/>
        <v>9500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69</v>
      </c>
      <c r="C440" s="109" t="s">
        <v>19</v>
      </c>
      <c r="D440" s="202" t="s">
        <v>37</v>
      </c>
      <c r="E440" s="203" t="s">
        <v>8</v>
      </c>
      <c r="F440" s="204">
        <v>184500</v>
      </c>
      <c r="G440" s="204">
        <v>185200</v>
      </c>
      <c r="H440" s="171"/>
      <c r="I440" s="88">
        <f t="shared" si="32"/>
        <v>185200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70</v>
      </c>
      <c r="C441" s="109" t="s">
        <v>192</v>
      </c>
      <c r="D441" s="202" t="s">
        <v>37</v>
      </c>
      <c r="E441" s="203" t="s">
        <v>8</v>
      </c>
      <c r="F441" s="204">
        <v>175000</v>
      </c>
      <c r="G441" s="204">
        <v>175000</v>
      </c>
      <c r="H441" s="171"/>
      <c r="I441" s="88">
        <f t="shared" si="32"/>
        <v>175000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>
        <v>71</v>
      </c>
      <c r="C442" s="109" t="s">
        <v>22</v>
      </c>
      <c r="D442" s="202" t="s">
        <v>37</v>
      </c>
      <c r="E442" s="203" t="s">
        <v>7</v>
      </c>
      <c r="F442" s="204">
        <v>30000</v>
      </c>
      <c r="G442" s="204">
        <v>30000</v>
      </c>
      <c r="H442" s="171"/>
      <c r="I442" s="88">
        <f t="shared" si="32"/>
        <v>30000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72</v>
      </c>
      <c r="C443" s="109" t="s">
        <v>193</v>
      </c>
      <c r="D443" s="202" t="s">
        <v>37</v>
      </c>
      <c r="E443" s="203" t="s">
        <v>7</v>
      </c>
      <c r="F443" s="204">
        <v>49500</v>
      </c>
      <c r="G443" s="204">
        <v>49500</v>
      </c>
      <c r="H443" s="171"/>
      <c r="I443" s="88">
        <f t="shared" si="32"/>
        <v>49500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73</v>
      </c>
      <c r="C444" s="109" t="s">
        <v>194</v>
      </c>
      <c r="D444" s="202" t="s">
        <v>37</v>
      </c>
      <c r="E444" s="203" t="s">
        <v>7</v>
      </c>
      <c r="F444" s="204">
        <v>120000</v>
      </c>
      <c r="G444" s="204">
        <v>120000</v>
      </c>
      <c r="H444" s="171"/>
      <c r="I444" s="88">
        <f t="shared" si="32"/>
        <v>120000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74</v>
      </c>
      <c r="C445" s="109" t="s">
        <v>21</v>
      </c>
      <c r="D445" s="202" t="s">
        <v>37</v>
      </c>
      <c r="E445" s="203" t="s">
        <v>8</v>
      </c>
      <c r="F445" s="204">
        <v>4880</v>
      </c>
      <c r="G445" s="204">
        <v>4880</v>
      </c>
      <c r="H445" s="171"/>
      <c r="I445" s="88">
        <f t="shared" si="32"/>
        <v>4880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75</v>
      </c>
      <c r="C446" s="109" t="s">
        <v>195</v>
      </c>
      <c r="D446" s="202" t="s">
        <v>37</v>
      </c>
      <c r="E446" s="203" t="s">
        <v>8</v>
      </c>
      <c r="F446" s="204">
        <v>1308700</v>
      </c>
      <c r="G446" s="204">
        <v>1308700</v>
      </c>
      <c r="H446" s="171"/>
      <c r="I446" s="88">
        <f t="shared" si="32"/>
        <v>1308700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76</v>
      </c>
      <c r="C447" s="109" t="s">
        <v>196</v>
      </c>
      <c r="D447" s="202" t="s">
        <v>37</v>
      </c>
      <c r="E447" s="203" t="s">
        <v>8</v>
      </c>
      <c r="F447" s="204">
        <v>12500</v>
      </c>
      <c r="G447" s="204">
        <v>12500</v>
      </c>
      <c r="H447" s="171"/>
      <c r="I447" s="88">
        <f t="shared" si="32"/>
        <v>12500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77</v>
      </c>
      <c r="C448" s="109" t="s">
        <v>197</v>
      </c>
      <c r="D448" s="202" t="s">
        <v>37</v>
      </c>
      <c r="E448" s="203" t="s">
        <v>7</v>
      </c>
      <c r="F448" s="204">
        <v>9700</v>
      </c>
      <c r="G448" s="204">
        <v>9700</v>
      </c>
      <c r="H448" s="171"/>
      <c r="I448" s="88">
        <f t="shared" si="32"/>
        <v>9700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78</v>
      </c>
      <c r="C449" s="109" t="s">
        <v>198</v>
      </c>
      <c r="D449" s="202" t="s">
        <v>37</v>
      </c>
      <c r="E449" s="203" t="s">
        <v>7</v>
      </c>
      <c r="F449" s="204">
        <v>24300</v>
      </c>
      <c r="G449" s="204">
        <v>24300</v>
      </c>
      <c r="H449" s="171"/>
      <c r="I449" s="88">
        <f t="shared" si="32"/>
        <v>24300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79</v>
      </c>
      <c r="C450" s="109" t="s">
        <v>199</v>
      </c>
      <c r="D450" s="202" t="s">
        <v>37</v>
      </c>
      <c r="E450" s="203" t="s">
        <v>7</v>
      </c>
      <c r="F450" s="204">
        <v>39204</v>
      </c>
      <c r="G450" s="204">
        <v>39204</v>
      </c>
      <c r="H450" s="171"/>
      <c r="I450" s="88">
        <f t="shared" si="32"/>
        <v>39204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/>
      <c r="C451" s="109" t="s">
        <v>1437</v>
      </c>
      <c r="D451" s="202" t="s">
        <v>37</v>
      </c>
      <c r="E451" s="203" t="s">
        <v>7</v>
      </c>
      <c r="F451" s="204">
        <v>491900</v>
      </c>
      <c r="G451" s="204">
        <v>547900</v>
      </c>
      <c r="H451" s="171"/>
      <c r="I451" s="88">
        <f t="shared" si="32"/>
        <v>547900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80</v>
      </c>
      <c r="C452" s="109" t="s">
        <v>200</v>
      </c>
      <c r="D452" s="202" t="s">
        <v>37</v>
      </c>
      <c r="E452" s="203" t="s">
        <v>8</v>
      </c>
      <c r="F452" s="204">
        <v>78069</v>
      </c>
      <c r="G452" s="204">
        <v>87000</v>
      </c>
      <c r="H452" s="171"/>
      <c r="I452" s="88">
        <f t="shared" si="32"/>
        <v>87000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81</v>
      </c>
      <c r="C453" s="109" t="s">
        <v>201</v>
      </c>
      <c r="D453" s="202" t="s">
        <v>37</v>
      </c>
      <c r="E453" s="203" t="s">
        <v>8</v>
      </c>
      <c r="F453" s="204">
        <v>155631</v>
      </c>
      <c r="G453" s="204">
        <v>173400</v>
      </c>
      <c r="H453" s="171"/>
      <c r="I453" s="88">
        <f t="shared" si="32"/>
        <v>173400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82</v>
      </c>
      <c r="C454" s="393" t="s">
        <v>592</v>
      </c>
      <c r="D454" s="202" t="s">
        <v>37</v>
      </c>
      <c r="E454" s="203" t="s">
        <v>8</v>
      </c>
      <c r="F454" s="204">
        <v>3965</v>
      </c>
      <c r="G454" s="204">
        <v>3965</v>
      </c>
      <c r="H454" s="171"/>
      <c r="I454" s="88">
        <f t="shared" si="32"/>
        <v>3965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83</v>
      </c>
      <c r="C455" s="109" t="s">
        <v>202</v>
      </c>
      <c r="D455" s="202" t="s">
        <v>37</v>
      </c>
      <c r="E455" s="203" t="s">
        <v>8</v>
      </c>
      <c r="F455" s="204">
        <v>31800</v>
      </c>
      <c r="G455" s="204">
        <v>31800</v>
      </c>
      <c r="H455" s="171"/>
      <c r="I455" s="88">
        <f t="shared" si="32"/>
        <v>31800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84</v>
      </c>
      <c r="C456" s="109" t="s">
        <v>203</v>
      </c>
      <c r="D456" s="202" t="s">
        <v>37</v>
      </c>
      <c r="E456" s="203" t="s">
        <v>8</v>
      </c>
      <c r="F456" s="204">
        <v>33800</v>
      </c>
      <c r="G456" s="204">
        <v>33800</v>
      </c>
      <c r="H456" s="171"/>
      <c r="I456" s="88">
        <f t="shared" si="32"/>
        <v>33800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85</v>
      </c>
      <c r="C457" s="109" t="s">
        <v>204</v>
      </c>
      <c r="D457" s="202" t="s">
        <v>37</v>
      </c>
      <c r="E457" s="203" t="s">
        <v>8</v>
      </c>
      <c r="F457" s="204">
        <v>38500</v>
      </c>
      <c r="G457" s="204">
        <v>38600</v>
      </c>
      <c r="H457" s="171"/>
      <c r="I457" s="88">
        <f t="shared" si="32"/>
        <v>38600</v>
      </c>
      <c r="J457" s="163">
        <f t="shared" si="33"/>
        <v>0</v>
      </c>
      <c r="K457" s="155">
        <f t="shared" si="34"/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si="35"/>
        <v>201227322.79893059</v>
      </c>
      <c r="O457" s="155">
        <f t="shared" si="36"/>
        <v>0</v>
      </c>
      <c r="P457" s="155">
        <f>IF(O457=1,SUM($O$6:O457),0)</f>
        <v>0</v>
      </c>
    </row>
    <row r="458" spans="1:16" ht="15" customHeight="1">
      <c r="A458" s="15"/>
      <c r="B458" s="174">
        <v>86</v>
      </c>
      <c r="C458" s="109" t="s">
        <v>205</v>
      </c>
      <c r="D458" s="202" t="s">
        <v>37</v>
      </c>
      <c r="E458" s="203" t="s">
        <v>8</v>
      </c>
      <c r="F458" s="204">
        <v>76000</v>
      </c>
      <c r="G458" s="204">
        <v>76300</v>
      </c>
      <c r="H458" s="171"/>
      <c r="I458" s="88">
        <f t="shared" si="32"/>
        <v>76300</v>
      </c>
      <c r="J458" s="163">
        <f t="shared" si="33"/>
        <v>0</v>
      </c>
      <c r="K458" s="155">
        <f t="shared" si="34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35"/>
        <v>201227323.79893059</v>
      </c>
      <c r="O458" s="155">
        <f t="shared" si="36"/>
        <v>0</v>
      </c>
      <c r="P458" s="155">
        <f>IF(O458=1,SUM($O$6:O458),0)</f>
        <v>0</v>
      </c>
    </row>
    <row r="459" spans="1:16" ht="15" customHeight="1">
      <c r="A459" s="15"/>
      <c r="B459" s="174">
        <v>87</v>
      </c>
      <c r="C459" s="109" t="s">
        <v>206</v>
      </c>
      <c r="D459" s="202" t="s">
        <v>37</v>
      </c>
      <c r="E459" s="203" t="s">
        <v>8</v>
      </c>
      <c r="F459" s="204">
        <v>97000</v>
      </c>
      <c r="G459" s="204">
        <v>97400</v>
      </c>
      <c r="H459" s="171"/>
      <c r="I459" s="88">
        <f t="shared" si="32"/>
        <v>97400</v>
      </c>
      <c r="J459" s="163">
        <f t="shared" si="33"/>
        <v>0</v>
      </c>
      <c r="K459" s="155">
        <f t="shared" si="34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35"/>
        <v>201227324.79893059</v>
      </c>
      <c r="O459" s="155">
        <f t="shared" si="36"/>
        <v>0</v>
      </c>
      <c r="P459" s="155">
        <f>IF(O459=1,SUM($O$6:O459),0)</f>
        <v>0</v>
      </c>
    </row>
    <row r="460" spans="1:16" ht="15" customHeight="1">
      <c r="A460" s="15"/>
      <c r="B460" s="174">
        <v>88</v>
      </c>
      <c r="C460" s="109" t="s">
        <v>992</v>
      </c>
      <c r="D460" s="202" t="s">
        <v>37</v>
      </c>
      <c r="E460" s="203" t="s">
        <v>7</v>
      </c>
      <c r="F460" s="204">
        <v>4520</v>
      </c>
      <c r="G460" s="204">
        <v>4520</v>
      </c>
      <c r="H460" s="171"/>
      <c r="I460" s="88">
        <f t="shared" ref="I460:I523" si="37">IF($I$5=$G$4,G460,(IF($I$5=$F$4,F460,0)))</f>
        <v>4520</v>
      </c>
      <c r="J460" s="163">
        <f t="shared" si="33"/>
        <v>0</v>
      </c>
      <c r="K460" s="155">
        <f t="shared" si="34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35"/>
        <v>201227325.79893059</v>
      </c>
      <c r="O460" s="155">
        <f t="shared" si="36"/>
        <v>0</v>
      </c>
      <c r="P460" s="155">
        <f>IF(O460=1,SUM($O$6:O460),0)</f>
        <v>0</v>
      </c>
    </row>
    <row r="461" spans="1:16" ht="15" customHeight="1">
      <c r="A461" s="15"/>
      <c r="B461" s="174">
        <v>89</v>
      </c>
      <c r="C461" s="109" t="s">
        <v>993</v>
      </c>
      <c r="D461" s="202" t="s">
        <v>37</v>
      </c>
      <c r="E461" s="203" t="s">
        <v>8</v>
      </c>
      <c r="F461" s="204">
        <v>7290</v>
      </c>
      <c r="G461" s="204">
        <v>7290</v>
      </c>
      <c r="H461" s="171"/>
      <c r="I461" s="88">
        <f t="shared" si="37"/>
        <v>7290</v>
      </c>
      <c r="J461" s="163">
        <f t="shared" si="33"/>
        <v>0</v>
      </c>
      <c r="K461" s="155">
        <f t="shared" si="34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35"/>
        <v>201227326.79893059</v>
      </c>
      <c r="O461" s="155">
        <f t="shared" si="36"/>
        <v>0</v>
      </c>
      <c r="P461" s="155">
        <f>IF(O461=1,SUM($O$6:O461),0)</f>
        <v>0</v>
      </c>
    </row>
    <row r="462" spans="1:16" ht="15" customHeight="1">
      <c r="A462" s="15"/>
      <c r="B462" s="174">
        <v>90</v>
      </c>
      <c r="C462" s="109" t="s">
        <v>207</v>
      </c>
      <c r="D462" s="202" t="s">
        <v>37</v>
      </c>
      <c r="E462" s="203" t="s">
        <v>8</v>
      </c>
      <c r="F462" s="204">
        <v>4500</v>
      </c>
      <c r="G462" s="204">
        <v>4500</v>
      </c>
      <c r="H462" s="171"/>
      <c r="I462" s="88">
        <f t="shared" si="37"/>
        <v>4500</v>
      </c>
      <c r="J462" s="163">
        <f t="shared" si="33"/>
        <v>0</v>
      </c>
      <c r="K462" s="155">
        <f t="shared" si="34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35"/>
        <v>201227327.79893059</v>
      </c>
      <c r="O462" s="155">
        <f t="shared" si="36"/>
        <v>0</v>
      </c>
      <c r="P462" s="155">
        <f>IF(O462=1,SUM($O$6:O462),0)</f>
        <v>0</v>
      </c>
    </row>
    <row r="463" spans="1:16" ht="15" customHeight="1">
      <c r="A463" s="15"/>
      <c r="B463" s="174">
        <v>91</v>
      </c>
      <c r="C463" s="109" t="s">
        <v>208</v>
      </c>
      <c r="D463" s="202" t="s">
        <v>37</v>
      </c>
      <c r="E463" s="203" t="s">
        <v>8</v>
      </c>
      <c r="F463" s="204">
        <v>106300</v>
      </c>
      <c r="G463" s="204">
        <v>106300</v>
      </c>
      <c r="H463" s="171"/>
      <c r="I463" s="88">
        <f t="shared" si="37"/>
        <v>106300</v>
      </c>
      <c r="J463" s="163">
        <f t="shared" si="33"/>
        <v>0</v>
      </c>
      <c r="K463" s="155">
        <f t="shared" si="34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35"/>
        <v>201227328.79893059</v>
      </c>
      <c r="O463" s="155">
        <f t="shared" si="36"/>
        <v>0</v>
      </c>
      <c r="P463" s="155">
        <f>IF(O463=1,SUM($O$6:O463),0)</f>
        <v>0</v>
      </c>
    </row>
    <row r="464" spans="1:16" ht="15" customHeight="1">
      <c r="A464" s="15"/>
      <c r="B464" s="174">
        <v>92</v>
      </c>
      <c r="C464" s="109" t="s">
        <v>209</v>
      </c>
      <c r="D464" s="202" t="s">
        <v>37</v>
      </c>
      <c r="E464" s="203" t="s">
        <v>8</v>
      </c>
      <c r="F464" s="204">
        <v>116800</v>
      </c>
      <c r="G464" s="204">
        <v>116800</v>
      </c>
      <c r="H464" s="171"/>
      <c r="I464" s="88">
        <f t="shared" si="37"/>
        <v>116800</v>
      </c>
      <c r="J464" s="163">
        <f t="shared" si="33"/>
        <v>0</v>
      </c>
      <c r="K464" s="155">
        <f t="shared" si="34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35"/>
        <v>201227329.79893059</v>
      </c>
      <c r="O464" s="155">
        <f t="shared" si="36"/>
        <v>0</v>
      </c>
      <c r="P464" s="155">
        <f>IF(O464=1,SUM($O$6:O464),0)</f>
        <v>0</v>
      </c>
    </row>
    <row r="465" spans="1:16" ht="15" customHeight="1">
      <c r="A465" s="15"/>
      <c r="B465" s="174">
        <v>93</v>
      </c>
      <c r="C465" s="109" t="s">
        <v>210</v>
      </c>
      <c r="D465" s="202" t="s">
        <v>37</v>
      </c>
      <c r="E465" s="203" t="s">
        <v>8</v>
      </c>
      <c r="F465" s="204">
        <v>11400</v>
      </c>
      <c r="G465" s="204">
        <v>11400</v>
      </c>
      <c r="H465" s="171"/>
      <c r="I465" s="88">
        <f t="shared" si="37"/>
        <v>11400</v>
      </c>
      <c r="J465" s="163">
        <f t="shared" si="33"/>
        <v>0</v>
      </c>
      <c r="K465" s="155">
        <f t="shared" si="34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35"/>
        <v>201227330.79893059</v>
      </c>
      <c r="O465" s="155">
        <f t="shared" si="36"/>
        <v>0</v>
      </c>
      <c r="P465" s="155">
        <f>IF(O465=1,SUM($O$6:O465),0)</f>
        <v>0</v>
      </c>
    </row>
    <row r="466" spans="1:16" ht="15" customHeight="1">
      <c r="A466" s="15"/>
      <c r="B466" s="174">
        <v>94</v>
      </c>
      <c r="C466" s="109" t="s">
        <v>211</v>
      </c>
      <c r="D466" s="202" t="s">
        <v>37</v>
      </c>
      <c r="E466" s="203" t="s">
        <v>8</v>
      </c>
      <c r="F466" s="204">
        <v>29600</v>
      </c>
      <c r="G466" s="204">
        <v>29600</v>
      </c>
      <c r="H466" s="171"/>
      <c r="I466" s="88">
        <f t="shared" si="37"/>
        <v>29600</v>
      </c>
      <c r="J466" s="163">
        <f t="shared" ref="J466:J529" si="38">IF(D466="MDU-KD",1,0)</f>
        <v>0</v>
      </c>
      <c r="K466" s="155">
        <f t="shared" ref="K466:K529" si="39">IF(D466="HDW",1,0)</f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ref="N466:N529" si="40">IF(L466=0,M466,L466)</f>
        <v>201227331.79893059</v>
      </c>
      <c r="O466" s="155">
        <f t="shared" ref="O466:O529" si="41">IF(E466=0,0,IF(LEFT(C466,11)="Tiang Beton",1,0))</f>
        <v>0</v>
      </c>
      <c r="P466" s="155">
        <f>IF(O466=1,SUM($O$6:O466),0)</f>
        <v>0</v>
      </c>
    </row>
    <row r="467" spans="1:16" ht="15" customHeight="1">
      <c r="A467" s="15"/>
      <c r="B467" s="174">
        <v>95</v>
      </c>
      <c r="C467" s="109" t="s">
        <v>593</v>
      </c>
      <c r="D467" s="202" t="s">
        <v>37</v>
      </c>
      <c r="E467" s="203" t="s">
        <v>8</v>
      </c>
      <c r="F467" s="204">
        <v>290142</v>
      </c>
      <c r="G467" s="204">
        <v>290142</v>
      </c>
      <c r="H467" s="171"/>
      <c r="I467" s="88">
        <f t="shared" si="37"/>
        <v>290142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96</v>
      </c>
      <c r="C468" s="109" t="s">
        <v>594</v>
      </c>
      <c r="D468" s="202" t="s">
        <v>37</v>
      </c>
      <c r="E468" s="203" t="s">
        <v>8</v>
      </c>
      <c r="F468" s="204">
        <v>265680</v>
      </c>
      <c r="G468" s="204">
        <v>265680</v>
      </c>
      <c r="H468" s="171"/>
      <c r="I468" s="88">
        <f t="shared" si="37"/>
        <v>265680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97</v>
      </c>
      <c r="C469" s="109" t="s">
        <v>595</v>
      </c>
      <c r="D469" s="202" t="s">
        <v>37</v>
      </c>
      <c r="E469" s="203" t="s">
        <v>8</v>
      </c>
      <c r="F469" s="204">
        <v>265680</v>
      </c>
      <c r="G469" s="204">
        <v>265680</v>
      </c>
      <c r="H469" s="171"/>
      <c r="I469" s="88">
        <f t="shared" si="37"/>
        <v>265680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98</v>
      </c>
      <c r="C470" s="109" t="s">
        <v>212</v>
      </c>
      <c r="D470" s="202" t="s">
        <v>37</v>
      </c>
      <c r="E470" s="203" t="s">
        <v>8</v>
      </c>
      <c r="F470" s="204">
        <v>20898</v>
      </c>
      <c r="G470" s="204">
        <v>20898</v>
      </c>
      <c r="H470" s="171"/>
      <c r="I470" s="88">
        <f t="shared" si="37"/>
        <v>20898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99</v>
      </c>
      <c r="C471" s="109" t="s">
        <v>213</v>
      </c>
      <c r="D471" s="202" t="s">
        <v>37</v>
      </c>
      <c r="E471" s="203" t="s">
        <v>8</v>
      </c>
      <c r="F471" s="204">
        <v>20700</v>
      </c>
      <c r="G471" s="204">
        <v>20700</v>
      </c>
      <c r="H471" s="171"/>
      <c r="I471" s="88">
        <f t="shared" si="37"/>
        <v>20700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100</v>
      </c>
      <c r="C472" s="109" t="s">
        <v>214</v>
      </c>
      <c r="D472" s="202" t="s">
        <v>37</v>
      </c>
      <c r="E472" s="203" t="s">
        <v>8</v>
      </c>
      <c r="F472" s="204">
        <v>13600</v>
      </c>
      <c r="G472" s="204">
        <v>13600</v>
      </c>
      <c r="H472" s="171"/>
      <c r="I472" s="88">
        <f t="shared" si="37"/>
        <v>13600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101</v>
      </c>
      <c r="C473" s="109" t="s">
        <v>215</v>
      </c>
      <c r="D473" s="202" t="s">
        <v>37</v>
      </c>
      <c r="E473" s="203" t="s">
        <v>8</v>
      </c>
      <c r="F473" s="204">
        <v>27900</v>
      </c>
      <c r="G473" s="204">
        <v>27900</v>
      </c>
      <c r="H473" s="171"/>
      <c r="I473" s="88">
        <f t="shared" si="37"/>
        <v>27900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102</v>
      </c>
      <c r="C474" s="109" t="s">
        <v>216</v>
      </c>
      <c r="D474" s="202" t="s">
        <v>37</v>
      </c>
      <c r="E474" s="203" t="s">
        <v>8</v>
      </c>
      <c r="F474" s="204">
        <v>27815</v>
      </c>
      <c r="G474" s="204">
        <v>27815</v>
      </c>
      <c r="H474" s="171"/>
      <c r="I474" s="88">
        <f t="shared" si="37"/>
        <v>27815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103</v>
      </c>
      <c r="C475" s="109" t="s">
        <v>217</v>
      </c>
      <c r="D475" s="202" t="s">
        <v>37</v>
      </c>
      <c r="E475" s="203" t="s">
        <v>8</v>
      </c>
      <c r="F475" s="204">
        <v>20800</v>
      </c>
      <c r="G475" s="204">
        <v>20800</v>
      </c>
      <c r="H475" s="171"/>
      <c r="I475" s="88">
        <f t="shared" si="37"/>
        <v>20800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104</v>
      </c>
      <c r="C476" s="109" t="s">
        <v>15</v>
      </c>
      <c r="D476" s="202" t="s">
        <v>37</v>
      </c>
      <c r="E476" s="203" t="s">
        <v>8</v>
      </c>
      <c r="F476" s="204">
        <v>23936</v>
      </c>
      <c r="G476" s="204">
        <v>23936</v>
      </c>
      <c r="H476" s="171"/>
      <c r="I476" s="88">
        <f t="shared" si="37"/>
        <v>23936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105</v>
      </c>
      <c r="C477" s="109" t="s">
        <v>218</v>
      </c>
      <c r="D477" s="202" t="s">
        <v>37</v>
      </c>
      <c r="E477" s="203" t="s">
        <v>8</v>
      </c>
      <c r="F477" s="204">
        <v>31590</v>
      </c>
      <c r="G477" s="204">
        <v>31590</v>
      </c>
      <c r="H477" s="171"/>
      <c r="I477" s="88">
        <f t="shared" si="37"/>
        <v>31590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106</v>
      </c>
      <c r="C478" s="109" t="s">
        <v>219</v>
      </c>
      <c r="D478" s="202" t="s">
        <v>37</v>
      </c>
      <c r="E478" s="203" t="s">
        <v>8</v>
      </c>
      <c r="F478" s="204">
        <v>32500</v>
      </c>
      <c r="G478" s="204">
        <v>32500</v>
      </c>
      <c r="H478" s="171"/>
      <c r="I478" s="88">
        <f t="shared" si="37"/>
        <v>32500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107</v>
      </c>
      <c r="C479" s="109" t="s">
        <v>220</v>
      </c>
      <c r="D479" s="202" t="s">
        <v>37</v>
      </c>
      <c r="E479" s="203" t="s">
        <v>8</v>
      </c>
      <c r="F479" s="204">
        <v>47300</v>
      </c>
      <c r="G479" s="204">
        <v>47300</v>
      </c>
      <c r="H479" s="171"/>
      <c r="I479" s="88">
        <f t="shared" si="37"/>
        <v>47300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108</v>
      </c>
      <c r="C480" s="109" t="s">
        <v>221</v>
      </c>
      <c r="D480" s="202" t="s">
        <v>37</v>
      </c>
      <c r="E480" s="203" t="s">
        <v>8</v>
      </c>
      <c r="F480" s="204">
        <v>61560</v>
      </c>
      <c r="G480" s="204">
        <v>61560</v>
      </c>
      <c r="H480" s="171"/>
      <c r="I480" s="88">
        <f t="shared" si="37"/>
        <v>61560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109</v>
      </c>
      <c r="C481" s="109" t="s">
        <v>1021</v>
      </c>
      <c r="D481" s="202" t="s">
        <v>37</v>
      </c>
      <c r="E481" s="203" t="s">
        <v>8</v>
      </c>
      <c r="F481" s="204">
        <v>79056</v>
      </c>
      <c r="G481" s="204">
        <v>79056</v>
      </c>
      <c r="H481" s="171"/>
      <c r="I481" s="88">
        <f t="shared" si="37"/>
        <v>79056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110</v>
      </c>
      <c r="C482" s="109" t="s">
        <v>1022</v>
      </c>
      <c r="D482" s="202" t="s">
        <v>37</v>
      </c>
      <c r="E482" s="203" t="s">
        <v>8</v>
      </c>
      <c r="F482" s="204">
        <v>81984</v>
      </c>
      <c r="G482" s="204">
        <v>81984</v>
      </c>
      <c r="H482" s="171"/>
      <c r="I482" s="88">
        <f t="shared" si="37"/>
        <v>81984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111</v>
      </c>
      <c r="C483" s="109" t="s">
        <v>1023</v>
      </c>
      <c r="D483" s="202" t="s">
        <v>37</v>
      </c>
      <c r="E483" s="203" t="s">
        <v>8</v>
      </c>
      <c r="F483" s="204">
        <v>7320</v>
      </c>
      <c r="G483" s="204">
        <v>7320</v>
      </c>
      <c r="H483" s="171"/>
      <c r="I483" s="88">
        <f t="shared" si="37"/>
        <v>7320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112</v>
      </c>
      <c r="C484" s="109" t="s">
        <v>1024</v>
      </c>
      <c r="D484" s="202" t="s">
        <v>37</v>
      </c>
      <c r="E484" s="203" t="s">
        <v>8</v>
      </c>
      <c r="F484" s="204">
        <v>8784</v>
      </c>
      <c r="G484" s="204">
        <v>8784</v>
      </c>
      <c r="H484" s="171"/>
      <c r="I484" s="88">
        <f t="shared" si="37"/>
        <v>8784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113</v>
      </c>
      <c r="C485" s="109" t="s">
        <v>1025</v>
      </c>
      <c r="D485" s="202" t="s">
        <v>37</v>
      </c>
      <c r="E485" s="203" t="s">
        <v>8</v>
      </c>
      <c r="F485" s="204">
        <v>52704</v>
      </c>
      <c r="G485" s="204">
        <v>52704</v>
      </c>
      <c r="H485" s="171"/>
      <c r="I485" s="88">
        <f t="shared" si="37"/>
        <v>52704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114</v>
      </c>
      <c r="C486" s="109" t="s">
        <v>1026</v>
      </c>
      <c r="D486" s="202" t="s">
        <v>37</v>
      </c>
      <c r="E486" s="203" t="s">
        <v>8</v>
      </c>
      <c r="F486" s="204">
        <v>67344</v>
      </c>
      <c r="G486" s="204">
        <v>67344</v>
      </c>
      <c r="H486" s="171"/>
      <c r="I486" s="88">
        <f t="shared" si="37"/>
        <v>67344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115</v>
      </c>
      <c r="C487" s="109" t="s">
        <v>596</v>
      </c>
      <c r="D487" s="202" t="s">
        <v>37</v>
      </c>
      <c r="E487" s="203" t="s">
        <v>8</v>
      </c>
      <c r="F487" s="204">
        <v>40000</v>
      </c>
      <c r="G487" s="204">
        <v>40000</v>
      </c>
      <c r="H487" s="171"/>
      <c r="I487" s="88">
        <f t="shared" si="37"/>
        <v>40000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116</v>
      </c>
      <c r="C488" s="109" t="s">
        <v>597</v>
      </c>
      <c r="D488" s="202" t="s">
        <v>37</v>
      </c>
      <c r="E488" s="203" t="s">
        <v>8</v>
      </c>
      <c r="F488" s="204">
        <v>150000</v>
      </c>
      <c r="G488" s="204">
        <v>150000</v>
      </c>
      <c r="H488" s="171"/>
      <c r="I488" s="88">
        <f t="shared" si="37"/>
        <v>150000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117</v>
      </c>
      <c r="C489" s="109" t="s">
        <v>222</v>
      </c>
      <c r="D489" s="202" t="s">
        <v>37</v>
      </c>
      <c r="E489" s="203" t="s">
        <v>8</v>
      </c>
      <c r="F489" s="204">
        <v>4212</v>
      </c>
      <c r="G489" s="204">
        <v>4212</v>
      </c>
      <c r="H489" s="171"/>
      <c r="I489" s="88">
        <f t="shared" si="37"/>
        <v>4212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118</v>
      </c>
      <c r="C490" s="109" t="s">
        <v>598</v>
      </c>
      <c r="D490" s="202" t="s">
        <v>37</v>
      </c>
      <c r="E490" s="203" t="s">
        <v>8</v>
      </c>
      <c r="F490" s="204">
        <v>50000</v>
      </c>
      <c r="G490" s="204">
        <v>50000</v>
      </c>
      <c r="H490" s="171"/>
      <c r="I490" s="88">
        <f t="shared" si="37"/>
        <v>50000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119</v>
      </c>
      <c r="C491" s="109" t="s">
        <v>223</v>
      </c>
      <c r="D491" s="202" t="s">
        <v>37</v>
      </c>
      <c r="E491" s="203" t="s">
        <v>8</v>
      </c>
      <c r="F491" s="204">
        <v>32500</v>
      </c>
      <c r="G491" s="204">
        <v>32500</v>
      </c>
      <c r="H491" s="171"/>
      <c r="I491" s="88">
        <f t="shared" si="37"/>
        <v>32500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120</v>
      </c>
      <c r="C492" s="109" t="s">
        <v>224</v>
      </c>
      <c r="D492" s="202" t="s">
        <v>37</v>
      </c>
      <c r="E492" s="203" t="s">
        <v>8</v>
      </c>
      <c r="F492" s="204">
        <v>37500</v>
      </c>
      <c r="G492" s="204">
        <v>37500</v>
      </c>
      <c r="H492" s="171"/>
      <c r="I492" s="88">
        <f t="shared" si="37"/>
        <v>37500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121</v>
      </c>
      <c r="C493" s="109" t="s">
        <v>225</v>
      </c>
      <c r="D493" s="202" t="s">
        <v>37</v>
      </c>
      <c r="E493" s="203" t="s">
        <v>8</v>
      </c>
      <c r="F493" s="204">
        <v>47800</v>
      </c>
      <c r="G493" s="204">
        <v>47800</v>
      </c>
      <c r="H493" s="171"/>
      <c r="I493" s="88">
        <f t="shared" si="37"/>
        <v>47800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122</v>
      </c>
      <c r="C494" s="109" t="s">
        <v>226</v>
      </c>
      <c r="D494" s="202" t="s">
        <v>37</v>
      </c>
      <c r="E494" s="203" t="s">
        <v>8</v>
      </c>
      <c r="F494" s="204">
        <v>52500</v>
      </c>
      <c r="G494" s="204">
        <v>52500</v>
      </c>
      <c r="H494" s="171"/>
      <c r="I494" s="88">
        <f t="shared" si="37"/>
        <v>52500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123</v>
      </c>
      <c r="C495" s="109" t="s">
        <v>28</v>
      </c>
      <c r="D495" s="202" t="s">
        <v>37</v>
      </c>
      <c r="E495" s="203" t="s">
        <v>8</v>
      </c>
      <c r="F495" s="204">
        <v>63500</v>
      </c>
      <c r="G495" s="204">
        <v>63500</v>
      </c>
      <c r="H495" s="171"/>
      <c r="I495" s="88">
        <f t="shared" si="37"/>
        <v>63500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124</v>
      </c>
      <c r="C496" s="109" t="s">
        <v>227</v>
      </c>
      <c r="D496" s="202" t="s">
        <v>37</v>
      </c>
      <c r="E496" s="203" t="s">
        <v>8</v>
      </c>
      <c r="F496" s="204">
        <v>67500</v>
      </c>
      <c r="G496" s="204">
        <v>67500</v>
      </c>
      <c r="H496" s="171"/>
      <c r="I496" s="88">
        <f t="shared" si="37"/>
        <v>67500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125</v>
      </c>
      <c r="C497" s="109" t="s">
        <v>228</v>
      </c>
      <c r="D497" s="202" t="s">
        <v>37</v>
      </c>
      <c r="E497" s="203" t="s">
        <v>8</v>
      </c>
      <c r="F497" s="204">
        <v>53000</v>
      </c>
      <c r="G497" s="204">
        <v>53000</v>
      </c>
      <c r="H497" s="171"/>
      <c r="I497" s="88">
        <f t="shared" si="37"/>
        <v>53000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126</v>
      </c>
      <c r="C498" s="109" t="s">
        <v>229</v>
      </c>
      <c r="D498" s="202" t="s">
        <v>37</v>
      </c>
      <c r="E498" s="203" t="s">
        <v>8</v>
      </c>
      <c r="F498" s="204">
        <v>34000</v>
      </c>
      <c r="G498" s="204">
        <v>34000</v>
      </c>
      <c r="H498" s="171"/>
      <c r="I498" s="88">
        <f t="shared" si="37"/>
        <v>34000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127</v>
      </c>
      <c r="C499" s="109" t="s">
        <v>230</v>
      </c>
      <c r="D499" s="202" t="s">
        <v>37</v>
      </c>
      <c r="E499" s="203" t="s">
        <v>8</v>
      </c>
      <c r="F499" s="204">
        <v>39500</v>
      </c>
      <c r="G499" s="204">
        <v>39500</v>
      </c>
      <c r="H499" s="171"/>
      <c r="I499" s="88">
        <f t="shared" si="37"/>
        <v>39500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128</v>
      </c>
      <c r="C500" s="109" t="s">
        <v>231</v>
      </c>
      <c r="D500" s="202" t="s">
        <v>37</v>
      </c>
      <c r="E500" s="203" t="s">
        <v>8</v>
      </c>
      <c r="F500" s="204">
        <v>41900</v>
      </c>
      <c r="G500" s="204">
        <v>41900</v>
      </c>
      <c r="H500" s="171"/>
      <c r="I500" s="88">
        <f t="shared" si="37"/>
        <v>41900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129</v>
      </c>
      <c r="C501" s="109" t="s">
        <v>232</v>
      </c>
      <c r="D501" s="202" t="s">
        <v>37</v>
      </c>
      <c r="E501" s="203" t="s">
        <v>8</v>
      </c>
      <c r="F501" s="204">
        <v>44400</v>
      </c>
      <c r="G501" s="204">
        <v>44400</v>
      </c>
      <c r="H501" s="171"/>
      <c r="I501" s="88">
        <f t="shared" si="37"/>
        <v>44400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130</v>
      </c>
      <c r="C502" s="109" t="s">
        <v>233</v>
      </c>
      <c r="D502" s="202" t="s">
        <v>37</v>
      </c>
      <c r="E502" s="203" t="s">
        <v>8</v>
      </c>
      <c r="F502" s="204">
        <v>61800</v>
      </c>
      <c r="G502" s="204">
        <v>61800</v>
      </c>
      <c r="H502" s="171"/>
      <c r="I502" s="88">
        <f t="shared" si="37"/>
        <v>61800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131</v>
      </c>
      <c r="C503" s="109" t="s">
        <v>234</v>
      </c>
      <c r="D503" s="202" t="s">
        <v>37</v>
      </c>
      <c r="E503" s="203" t="s">
        <v>8</v>
      </c>
      <c r="F503" s="204">
        <v>68600</v>
      </c>
      <c r="G503" s="204">
        <v>68600</v>
      </c>
      <c r="H503" s="171"/>
      <c r="I503" s="88">
        <f t="shared" si="37"/>
        <v>68600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132</v>
      </c>
      <c r="C504" s="109" t="s">
        <v>235</v>
      </c>
      <c r="D504" s="202" t="s">
        <v>37</v>
      </c>
      <c r="E504" s="203" t="s">
        <v>8</v>
      </c>
      <c r="F504" s="204">
        <v>68600</v>
      </c>
      <c r="G504" s="204">
        <v>68600</v>
      </c>
      <c r="H504" s="171"/>
      <c r="I504" s="88">
        <f t="shared" si="37"/>
        <v>68600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133</v>
      </c>
      <c r="C505" s="109" t="s">
        <v>236</v>
      </c>
      <c r="D505" s="202" t="s">
        <v>37</v>
      </c>
      <c r="E505" s="203" t="s">
        <v>8</v>
      </c>
      <c r="F505" s="204">
        <v>29600</v>
      </c>
      <c r="G505" s="204">
        <v>29600</v>
      </c>
      <c r="H505" s="171"/>
      <c r="I505" s="88">
        <f t="shared" si="37"/>
        <v>29600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134</v>
      </c>
      <c r="C506" s="109" t="s">
        <v>237</v>
      </c>
      <c r="D506" s="202" t="s">
        <v>37</v>
      </c>
      <c r="E506" s="203" t="s">
        <v>8</v>
      </c>
      <c r="F506" s="204">
        <v>34500</v>
      </c>
      <c r="G506" s="204">
        <v>34500</v>
      </c>
      <c r="H506" s="171"/>
      <c r="I506" s="88">
        <f t="shared" si="37"/>
        <v>34500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135</v>
      </c>
      <c r="C507" s="109" t="s">
        <v>238</v>
      </c>
      <c r="D507" s="202" t="s">
        <v>37</v>
      </c>
      <c r="E507" s="203" t="s">
        <v>8</v>
      </c>
      <c r="F507" s="204">
        <v>44800</v>
      </c>
      <c r="G507" s="204">
        <v>44800</v>
      </c>
      <c r="H507" s="175"/>
      <c r="I507" s="88">
        <f t="shared" si="37"/>
        <v>44800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136</v>
      </c>
      <c r="C508" s="109" t="s">
        <v>239</v>
      </c>
      <c r="D508" s="202" t="s">
        <v>37</v>
      </c>
      <c r="E508" s="203" t="s">
        <v>8</v>
      </c>
      <c r="F508" s="204">
        <v>49500</v>
      </c>
      <c r="G508" s="204">
        <v>49500</v>
      </c>
      <c r="H508" s="171"/>
      <c r="I508" s="88">
        <f t="shared" si="37"/>
        <v>49500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137</v>
      </c>
      <c r="C509" s="109" t="s">
        <v>240</v>
      </c>
      <c r="D509" s="202" t="s">
        <v>37</v>
      </c>
      <c r="E509" s="203" t="s">
        <v>8</v>
      </c>
      <c r="F509" s="204">
        <v>57690</v>
      </c>
      <c r="G509" s="204">
        <v>57690</v>
      </c>
      <c r="H509" s="171"/>
      <c r="I509" s="88">
        <f t="shared" si="37"/>
        <v>57690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138</v>
      </c>
      <c r="C510" s="109" t="s">
        <v>241</v>
      </c>
      <c r="D510" s="202" t="s">
        <v>37</v>
      </c>
      <c r="E510" s="203" t="s">
        <v>8</v>
      </c>
      <c r="F510" s="204">
        <v>60300</v>
      </c>
      <c r="G510" s="204">
        <v>60300</v>
      </c>
      <c r="H510" s="171"/>
      <c r="I510" s="88">
        <f t="shared" si="37"/>
        <v>60300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139</v>
      </c>
      <c r="C511" s="109" t="s">
        <v>242</v>
      </c>
      <c r="D511" s="202" t="s">
        <v>37</v>
      </c>
      <c r="E511" s="203" t="s">
        <v>8</v>
      </c>
      <c r="F511" s="204">
        <v>39900</v>
      </c>
      <c r="G511" s="204">
        <v>39900</v>
      </c>
      <c r="H511" s="171"/>
      <c r="I511" s="88">
        <f t="shared" si="37"/>
        <v>39900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140</v>
      </c>
      <c r="C512" s="109" t="s">
        <v>243</v>
      </c>
      <c r="D512" s="202" t="s">
        <v>37</v>
      </c>
      <c r="E512" s="203" t="s">
        <v>8</v>
      </c>
      <c r="F512" s="204">
        <v>34500</v>
      </c>
      <c r="G512" s="204">
        <v>34500</v>
      </c>
      <c r="H512" s="171"/>
      <c r="I512" s="88">
        <f t="shared" si="37"/>
        <v>34500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141</v>
      </c>
      <c r="C513" s="109" t="s">
        <v>244</v>
      </c>
      <c r="D513" s="202" t="s">
        <v>37</v>
      </c>
      <c r="E513" s="203" t="s">
        <v>8</v>
      </c>
      <c r="F513" s="204">
        <v>37000</v>
      </c>
      <c r="G513" s="204">
        <v>37000</v>
      </c>
      <c r="H513" s="171"/>
      <c r="I513" s="88">
        <f t="shared" si="37"/>
        <v>37000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142</v>
      </c>
      <c r="C514" s="109" t="s">
        <v>245</v>
      </c>
      <c r="D514" s="202" t="s">
        <v>37</v>
      </c>
      <c r="E514" s="203" t="s">
        <v>8</v>
      </c>
      <c r="F514" s="204">
        <v>39500</v>
      </c>
      <c r="G514" s="204">
        <v>39500</v>
      </c>
      <c r="H514" s="171"/>
      <c r="I514" s="88">
        <f t="shared" si="37"/>
        <v>39500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143</v>
      </c>
      <c r="C515" s="109" t="s">
        <v>246</v>
      </c>
      <c r="D515" s="202" t="s">
        <v>37</v>
      </c>
      <c r="E515" s="203" t="s">
        <v>8</v>
      </c>
      <c r="F515" s="204">
        <v>41900</v>
      </c>
      <c r="G515" s="204">
        <v>41900</v>
      </c>
      <c r="H515" s="171"/>
      <c r="I515" s="88">
        <f t="shared" si="37"/>
        <v>41900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144</v>
      </c>
      <c r="C516" s="109" t="s">
        <v>247</v>
      </c>
      <c r="D516" s="202" t="s">
        <v>37</v>
      </c>
      <c r="E516" s="203" t="s">
        <v>8</v>
      </c>
      <c r="F516" s="204">
        <v>51100</v>
      </c>
      <c r="G516" s="204">
        <v>51100</v>
      </c>
      <c r="H516" s="171"/>
      <c r="I516" s="88">
        <f t="shared" si="37"/>
        <v>51100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145</v>
      </c>
      <c r="C517" s="109" t="s">
        <v>248</v>
      </c>
      <c r="D517" s="202" t="s">
        <v>37</v>
      </c>
      <c r="E517" s="203" t="s">
        <v>8</v>
      </c>
      <c r="F517" s="204">
        <v>51800</v>
      </c>
      <c r="G517" s="204">
        <v>51800</v>
      </c>
      <c r="H517" s="171"/>
      <c r="I517" s="88">
        <f t="shared" si="37"/>
        <v>51800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146</v>
      </c>
      <c r="C518" s="109" t="s">
        <v>249</v>
      </c>
      <c r="D518" s="202" t="s">
        <v>37</v>
      </c>
      <c r="E518" s="203" t="s">
        <v>8</v>
      </c>
      <c r="F518" s="204">
        <v>51800</v>
      </c>
      <c r="G518" s="204">
        <v>51800</v>
      </c>
      <c r="H518" s="171"/>
      <c r="I518" s="88">
        <f t="shared" si="37"/>
        <v>51800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15"/>
      <c r="B519" s="174">
        <v>147</v>
      </c>
      <c r="C519" s="109" t="s">
        <v>250</v>
      </c>
      <c r="D519" s="202" t="s">
        <v>37</v>
      </c>
      <c r="E519" s="203" t="s">
        <v>8</v>
      </c>
      <c r="F519" s="204">
        <v>75420</v>
      </c>
      <c r="G519" s="204">
        <v>75420</v>
      </c>
      <c r="H519" s="171"/>
      <c r="I519" s="88">
        <f t="shared" si="37"/>
        <v>75420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148</v>
      </c>
      <c r="C520" s="109" t="s">
        <v>251</v>
      </c>
      <c r="D520" s="202" t="s">
        <v>37</v>
      </c>
      <c r="E520" s="203" t="s">
        <v>8</v>
      </c>
      <c r="F520" s="204">
        <v>118440</v>
      </c>
      <c r="G520" s="204">
        <v>118440</v>
      </c>
      <c r="H520" s="171"/>
      <c r="I520" s="88">
        <f t="shared" si="37"/>
        <v>118440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149</v>
      </c>
      <c r="C521" s="109" t="s">
        <v>252</v>
      </c>
      <c r="D521" s="202" t="s">
        <v>37</v>
      </c>
      <c r="E521" s="203" t="s">
        <v>8</v>
      </c>
      <c r="F521" s="204">
        <v>136980</v>
      </c>
      <c r="G521" s="204">
        <v>136980</v>
      </c>
      <c r="H521" s="171"/>
      <c r="I521" s="88">
        <f t="shared" si="37"/>
        <v>136980</v>
      </c>
      <c r="J521" s="163">
        <f t="shared" si="38"/>
        <v>0</v>
      </c>
      <c r="K521" s="155">
        <f t="shared" si="39"/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si="40"/>
        <v>201227386.79893059</v>
      </c>
      <c r="O521" s="155">
        <f t="shared" si="41"/>
        <v>0</v>
      </c>
      <c r="P521" s="155">
        <f>IF(O521=1,SUM($O$6:O521),0)</f>
        <v>0</v>
      </c>
    </row>
    <row r="522" spans="1:16" ht="15" customHeight="1">
      <c r="A522" s="15"/>
      <c r="B522" s="174">
        <v>150</v>
      </c>
      <c r="C522" s="109" t="s">
        <v>253</v>
      </c>
      <c r="D522" s="202" t="s">
        <v>37</v>
      </c>
      <c r="E522" s="203" t="s">
        <v>8</v>
      </c>
      <c r="F522" s="204">
        <v>172350</v>
      </c>
      <c r="G522" s="204">
        <v>172350</v>
      </c>
      <c r="H522" s="171"/>
      <c r="I522" s="88">
        <f t="shared" si="37"/>
        <v>172350</v>
      </c>
      <c r="J522" s="163">
        <f t="shared" si="38"/>
        <v>0</v>
      </c>
      <c r="K522" s="155">
        <f t="shared" si="39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0"/>
        <v>201227387.79893059</v>
      </c>
      <c r="O522" s="155">
        <f t="shared" si="41"/>
        <v>0</v>
      </c>
      <c r="P522" s="155">
        <f>IF(O522=1,SUM($O$6:O522),0)</f>
        <v>0</v>
      </c>
    </row>
    <row r="523" spans="1:16" ht="15" customHeight="1">
      <c r="A523" s="15"/>
      <c r="B523" s="174">
        <v>151</v>
      </c>
      <c r="C523" s="109" t="s">
        <v>26</v>
      </c>
      <c r="D523" s="202" t="s">
        <v>37</v>
      </c>
      <c r="E523" s="203" t="s">
        <v>8</v>
      </c>
      <c r="F523" s="204">
        <v>180000</v>
      </c>
      <c r="G523" s="204">
        <v>180000</v>
      </c>
      <c r="H523" s="171"/>
      <c r="I523" s="88">
        <f t="shared" si="37"/>
        <v>180000</v>
      </c>
      <c r="J523" s="163">
        <f t="shared" si="38"/>
        <v>0</v>
      </c>
      <c r="K523" s="155">
        <f t="shared" si="39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0"/>
        <v>201227388.79893059</v>
      </c>
      <c r="O523" s="155">
        <f t="shared" si="41"/>
        <v>0</v>
      </c>
      <c r="P523" s="155">
        <f>IF(O523=1,SUM($O$6:O523),0)</f>
        <v>0</v>
      </c>
    </row>
    <row r="524" spans="1:16" ht="15" customHeight="1">
      <c r="A524" s="15"/>
      <c r="B524" s="174">
        <v>152</v>
      </c>
      <c r="C524" s="109" t="s">
        <v>254</v>
      </c>
      <c r="D524" s="202" t="s">
        <v>37</v>
      </c>
      <c r="E524" s="203" t="s">
        <v>8</v>
      </c>
      <c r="F524" s="204">
        <v>135800</v>
      </c>
      <c r="G524" s="204">
        <v>135800</v>
      </c>
      <c r="H524" s="171"/>
      <c r="I524" s="88">
        <f t="shared" ref="I524:I589" si="42">IF($I$5=$G$4,G524,(IF($I$5=$F$4,F524,0)))</f>
        <v>135800</v>
      </c>
      <c r="J524" s="163">
        <f t="shared" si="38"/>
        <v>0</v>
      </c>
      <c r="K524" s="155">
        <f t="shared" si="39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0"/>
        <v>201227389.79893059</v>
      </c>
      <c r="O524" s="155">
        <f t="shared" si="41"/>
        <v>0</v>
      </c>
      <c r="P524" s="155">
        <f>IF(O524=1,SUM($O$6:O524),0)</f>
        <v>0</v>
      </c>
    </row>
    <row r="525" spans="1:16" ht="15" customHeight="1">
      <c r="A525" s="15"/>
      <c r="B525" s="174">
        <v>153</v>
      </c>
      <c r="C525" s="109" t="s">
        <v>255</v>
      </c>
      <c r="D525" s="202" t="s">
        <v>37</v>
      </c>
      <c r="E525" s="203" t="s">
        <v>8</v>
      </c>
      <c r="F525" s="204">
        <v>104200</v>
      </c>
      <c r="G525" s="204">
        <v>104200</v>
      </c>
      <c r="H525" s="171"/>
      <c r="I525" s="88">
        <f t="shared" si="42"/>
        <v>104200</v>
      </c>
      <c r="J525" s="163">
        <f t="shared" si="38"/>
        <v>0</v>
      </c>
      <c r="K525" s="155">
        <f t="shared" si="39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0"/>
        <v>201227390.79893059</v>
      </c>
      <c r="O525" s="155">
        <f t="shared" si="41"/>
        <v>0</v>
      </c>
      <c r="P525" s="155">
        <f>IF(O525=1,SUM($O$6:O525),0)</f>
        <v>0</v>
      </c>
    </row>
    <row r="526" spans="1:16" ht="15" customHeight="1">
      <c r="A526" s="15"/>
      <c r="B526" s="174">
        <v>154</v>
      </c>
      <c r="C526" s="109" t="s">
        <v>17</v>
      </c>
      <c r="D526" s="202" t="s">
        <v>37</v>
      </c>
      <c r="E526" s="203" t="s">
        <v>8</v>
      </c>
      <c r="F526" s="204">
        <v>16000</v>
      </c>
      <c r="G526" s="204">
        <v>16000</v>
      </c>
      <c r="H526" s="171"/>
      <c r="I526" s="88">
        <f t="shared" si="42"/>
        <v>16000</v>
      </c>
      <c r="J526" s="163">
        <f t="shared" si="38"/>
        <v>0</v>
      </c>
      <c r="K526" s="155">
        <f t="shared" si="39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0"/>
        <v>201227391.79893059</v>
      </c>
      <c r="O526" s="155">
        <f t="shared" si="41"/>
        <v>0</v>
      </c>
      <c r="P526" s="155">
        <f>IF(O526=1,SUM($O$6:O526),0)</f>
        <v>0</v>
      </c>
    </row>
    <row r="527" spans="1:16" ht="15" customHeight="1">
      <c r="A527" s="15"/>
      <c r="B527" s="174">
        <v>155</v>
      </c>
      <c r="C527" s="109" t="s">
        <v>256</v>
      </c>
      <c r="D527" s="202" t="s">
        <v>37</v>
      </c>
      <c r="E527" s="203" t="s">
        <v>8</v>
      </c>
      <c r="F527" s="204">
        <v>118530</v>
      </c>
      <c r="G527" s="204">
        <v>118530</v>
      </c>
      <c r="H527" s="171"/>
      <c r="I527" s="88">
        <f t="shared" si="42"/>
        <v>118530</v>
      </c>
      <c r="J527" s="163">
        <f t="shared" si="38"/>
        <v>0</v>
      </c>
      <c r="K527" s="155">
        <f t="shared" si="39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0"/>
        <v>201227392.79893059</v>
      </c>
      <c r="O527" s="155">
        <f t="shared" si="41"/>
        <v>0</v>
      </c>
      <c r="P527" s="155">
        <f>IF(O527=1,SUM($O$6:O527),0)</f>
        <v>0</v>
      </c>
    </row>
    <row r="528" spans="1:16" ht="15" customHeight="1">
      <c r="A528" s="21"/>
      <c r="B528" s="174">
        <v>156</v>
      </c>
      <c r="C528" s="393" t="s">
        <v>467</v>
      </c>
      <c r="D528" s="202" t="s">
        <v>37</v>
      </c>
      <c r="E528" s="203" t="s">
        <v>8</v>
      </c>
      <c r="F528" s="204">
        <v>3711.24</v>
      </c>
      <c r="G528" s="204">
        <v>3711.24</v>
      </c>
      <c r="H528" s="171"/>
      <c r="I528" s="88">
        <f t="shared" si="42"/>
        <v>3711.24</v>
      </c>
      <c r="J528" s="163">
        <f t="shared" si="38"/>
        <v>0</v>
      </c>
      <c r="K528" s="155">
        <f t="shared" si="39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0"/>
        <v>201227393.79893059</v>
      </c>
      <c r="O528" s="155">
        <f t="shared" si="41"/>
        <v>0</v>
      </c>
      <c r="P528" s="155">
        <f>IF(O528=1,SUM($O$6:O528),0)</f>
        <v>0</v>
      </c>
    </row>
    <row r="529" spans="1:16" ht="15" customHeight="1">
      <c r="A529" s="15"/>
      <c r="B529" s="174">
        <v>157</v>
      </c>
      <c r="C529" s="109" t="s">
        <v>257</v>
      </c>
      <c r="D529" s="202" t="s">
        <v>37</v>
      </c>
      <c r="E529" s="203" t="s">
        <v>8</v>
      </c>
      <c r="F529" s="204">
        <v>28000</v>
      </c>
      <c r="G529" s="204">
        <v>28000</v>
      </c>
      <c r="H529" s="171"/>
      <c r="I529" s="88">
        <f t="shared" si="42"/>
        <v>28000</v>
      </c>
      <c r="J529" s="163">
        <f t="shared" si="38"/>
        <v>0</v>
      </c>
      <c r="K529" s="155">
        <f t="shared" si="39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0"/>
        <v>201227394.79893059</v>
      </c>
      <c r="O529" s="155">
        <f t="shared" si="41"/>
        <v>0</v>
      </c>
      <c r="P529" s="155">
        <f>IF(O529=1,SUM($O$6:O529),0)</f>
        <v>0</v>
      </c>
    </row>
    <row r="530" spans="1:16" ht="15" customHeight="1">
      <c r="A530" s="15"/>
      <c r="B530" s="174">
        <v>158</v>
      </c>
      <c r="C530" s="109" t="s">
        <v>258</v>
      </c>
      <c r="D530" s="202" t="s">
        <v>37</v>
      </c>
      <c r="E530" s="203" t="s">
        <v>8</v>
      </c>
      <c r="F530" s="204">
        <v>33501.866666666669</v>
      </c>
      <c r="G530" s="204">
        <v>33501.866666666669</v>
      </c>
      <c r="H530" s="171"/>
      <c r="I530" s="88">
        <f t="shared" si="42"/>
        <v>33501.866666666669</v>
      </c>
      <c r="J530" s="163">
        <f t="shared" ref="J530:J594" si="43">IF(D530="MDU-KD",1,0)</f>
        <v>0</v>
      </c>
      <c r="K530" s="155">
        <f t="shared" ref="K530:K594" si="44">IF(D530="HDW",1,0)</f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ref="N530:N594" si="45">IF(L530=0,M530,L530)</f>
        <v>201227395.79893059</v>
      </c>
      <c r="O530" s="155">
        <f t="shared" ref="O530:O594" si="46">IF(E530=0,0,IF(LEFT(C530,11)="Tiang Beton",1,0))</f>
        <v>0</v>
      </c>
      <c r="P530" s="155">
        <f>IF(O530=1,SUM($O$6:O530),0)</f>
        <v>0</v>
      </c>
    </row>
    <row r="531" spans="1:16" ht="15" customHeight="1">
      <c r="A531" s="15"/>
      <c r="B531" s="174">
        <v>159</v>
      </c>
      <c r="C531" s="109" t="s">
        <v>259</v>
      </c>
      <c r="D531" s="202" t="s">
        <v>37</v>
      </c>
      <c r="E531" s="203" t="s">
        <v>7</v>
      </c>
      <c r="F531" s="204">
        <v>23310</v>
      </c>
      <c r="G531" s="204">
        <v>23310</v>
      </c>
      <c r="H531" s="171"/>
      <c r="I531" s="88">
        <f t="shared" si="42"/>
        <v>23310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160</v>
      </c>
      <c r="C532" s="109" t="s">
        <v>260</v>
      </c>
      <c r="D532" s="202" t="s">
        <v>37</v>
      </c>
      <c r="E532" s="203" t="s">
        <v>8</v>
      </c>
      <c r="F532" s="204">
        <v>129000</v>
      </c>
      <c r="G532" s="204">
        <v>129000</v>
      </c>
      <c r="H532" s="171"/>
      <c r="I532" s="88">
        <f t="shared" si="42"/>
        <v>129000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161</v>
      </c>
      <c r="C533" s="109" t="s">
        <v>599</v>
      </c>
      <c r="D533" s="202" t="s">
        <v>37</v>
      </c>
      <c r="E533" s="203" t="s">
        <v>8</v>
      </c>
      <c r="F533" s="204">
        <v>145400</v>
      </c>
      <c r="G533" s="204">
        <v>145400</v>
      </c>
      <c r="H533" s="171"/>
      <c r="I533" s="88">
        <f t="shared" si="42"/>
        <v>145400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162</v>
      </c>
      <c r="C534" s="109" t="s">
        <v>600</v>
      </c>
      <c r="D534" s="202" t="s">
        <v>37</v>
      </c>
      <c r="E534" s="203" t="s">
        <v>8</v>
      </c>
      <c r="F534" s="204">
        <v>351751.73281450948</v>
      </c>
      <c r="G534" s="204">
        <v>351751.73281450948</v>
      </c>
      <c r="H534" s="171"/>
      <c r="I534" s="88">
        <f t="shared" si="42"/>
        <v>351751.73281450948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7"/>
      <c r="B535" s="174">
        <v>163</v>
      </c>
      <c r="C535" s="109" t="s">
        <v>601</v>
      </c>
      <c r="D535" s="202" t="s">
        <v>37</v>
      </c>
      <c r="E535" s="203" t="s">
        <v>8</v>
      </c>
      <c r="F535" s="204">
        <v>250000</v>
      </c>
      <c r="G535" s="204">
        <v>250000</v>
      </c>
      <c r="H535" s="171"/>
      <c r="I535" s="88">
        <f t="shared" si="42"/>
        <v>250000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164</v>
      </c>
      <c r="C536" s="109" t="s">
        <v>602</v>
      </c>
      <c r="D536" s="202" t="s">
        <v>37</v>
      </c>
      <c r="E536" s="203" t="s">
        <v>8</v>
      </c>
      <c r="F536" s="204">
        <v>485097.76536861184</v>
      </c>
      <c r="G536" s="204">
        <v>485097.76536861184</v>
      </c>
      <c r="H536" s="171"/>
      <c r="I536" s="88">
        <f t="shared" si="42"/>
        <v>485097.76536861184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165</v>
      </c>
      <c r="C537" s="109" t="s">
        <v>261</v>
      </c>
      <c r="D537" s="202" t="s">
        <v>37</v>
      </c>
      <c r="E537" s="203" t="s">
        <v>8</v>
      </c>
      <c r="F537" s="204">
        <v>423009.82499999995</v>
      </c>
      <c r="G537" s="204">
        <v>423009.82499999995</v>
      </c>
      <c r="H537" s="171"/>
      <c r="I537" s="88">
        <f t="shared" si="42"/>
        <v>423009.82499999995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166</v>
      </c>
      <c r="C538" s="109" t="s">
        <v>262</v>
      </c>
      <c r="D538" s="202" t="s">
        <v>37</v>
      </c>
      <c r="E538" s="203" t="s">
        <v>8</v>
      </c>
      <c r="F538" s="204">
        <v>302149.875</v>
      </c>
      <c r="G538" s="204">
        <v>302149.875</v>
      </c>
      <c r="H538" s="171"/>
      <c r="I538" s="88">
        <f t="shared" si="42"/>
        <v>302149.875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167</v>
      </c>
      <c r="C539" s="109" t="s">
        <v>263</v>
      </c>
      <c r="D539" s="202" t="s">
        <v>37</v>
      </c>
      <c r="E539" s="203" t="s">
        <v>8</v>
      </c>
      <c r="F539" s="204">
        <v>335990.66099999991</v>
      </c>
      <c r="G539" s="204">
        <v>335990.66099999991</v>
      </c>
      <c r="H539" s="171"/>
      <c r="I539" s="88">
        <f t="shared" si="42"/>
        <v>335990.66099999991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168</v>
      </c>
      <c r="C540" s="109" t="s">
        <v>25</v>
      </c>
      <c r="D540" s="202" t="s">
        <v>37</v>
      </c>
      <c r="E540" s="203" t="s">
        <v>8</v>
      </c>
      <c r="F540" s="204">
        <v>2300</v>
      </c>
      <c r="G540" s="204">
        <v>2300</v>
      </c>
      <c r="H540" s="171"/>
      <c r="I540" s="88">
        <f t="shared" si="42"/>
        <v>2300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169</v>
      </c>
      <c r="C541" s="109" t="s">
        <v>264</v>
      </c>
      <c r="D541" s="202" t="s">
        <v>37</v>
      </c>
      <c r="E541" s="203" t="s">
        <v>8</v>
      </c>
      <c r="F541" s="204">
        <v>88000</v>
      </c>
      <c r="G541" s="204">
        <v>88000</v>
      </c>
      <c r="H541" s="171"/>
      <c r="I541" s="88">
        <f t="shared" si="42"/>
        <v>88000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170</v>
      </c>
      <c r="C542" s="109" t="s">
        <v>265</v>
      </c>
      <c r="D542" s="202" t="s">
        <v>37</v>
      </c>
      <c r="E542" s="203" t="s">
        <v>8</v>
      </c>
      <c r="F542" s="204">
        <v>72400</v>
      </c>
      <c r="G542" s="204">
        <v>72400</v>
      </c>
      <c r="H542" s="171"/>
      <c r="I542" s="88">
        <f t="shared" si="42"/>
        <v>72400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171</v>
      </c>
      <c r="C543" s="109" t="s">
        <v>266</v>
      </c>
      <c r="D543" s="202" t="s">
        <v>37</v>
      </c>
      <c r="E543" s="203" t="s">
        <v>8</v>
      </c>
      <c r="F543" s="204">
        <v>123500</v>
      </c>
      <c r="G543" s="204">
        <v>123500</v>
      </c>
      <c r="H543" s="171"/>
      <c r="I543" s="88">
        <f t="shared" si="42"/>
        <v>123500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172</v>
      </c>
      <c r="C544" s="109" t="s">
        <v>267</v>
      </c>
      <c r="D544" s="202" t="s">
        <v>37</v>
      </c>
      <c r="E544" s="203" t="s">
        <v>8</v>
      </c>
      <c r="F544" s="204">
        <v>225000</v>
      </c>
      <c r="G544" s="204">
        <v>225000</v>
      </c>
      <c r="H544" s="171"/>
      <c r="I544" s="88">
        <f>IF($I$5=$G$4,G544,(IF($I$5=$F$4,F544,0)))</f>
        <v>225000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173</v>
      </c>
      <c r="C545" s="109" t="s">
        <v>603</v>
      </c>
      <c r="D545" s="202" t="s">
        <v>37</v>
      </c>
      <c r="E545" s="203" t="s">
        <v>8</v>
      </c>
      <c r="F545" s="204">
        <v>71000</v>
      </c>
      <c r="G545" s="204">
        <v>71000</v>
      </c>
      <c r="H545" s="171"/>
      <c r="I545" s="88">
        <f t="shared" si="42"/>
        <v>71000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174</v>
      </c>
      <c r="C546" s="109" t="s">
        <v>268</v>
      </c>
      <c r="D546" s="202" t="s">
        <v>37</v>
      </c>
      <c r="E546" s="203" t="s">
        <v>8</v>
      </c>
      <c r="F546" s="204">
        <v>36000</v>
      </c>
      <c r="G546" s="204">
        <v>36000</v>
      </c>
      <c r="H546" s="171"/>
      <c r="I546" s="88">
        <f t="shared" si="42"/>
        <v>36000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175</v>
      </c>
      <c r="C547" s="109" t="s">
        <v>269</v>
      </c>
      <c r="D547" s="202" t="s">
        <v>37</v>
      </c>
      <c r="E547" s="203" t="s">
        <v>8</v>
      </c>
      <c r="F547" s="204">
        <v>17820</v>
      </c>
      <c r="G547" s="204">
        <v>17820</v>
      </c>
      <c r="H547" s="171"/>
      <c r="I547" s="88">
        <f t="shared" si="42"/>
        <v>17820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176</v>
      </c>
      <c r="C548" s="109" t="s">
        <v>270</v>
      </c>
      <c r="D548" s="202" t="s">
        <v>37</v>
      </c>
      <c r="E548" s="203" t="s">
        <v>8</v>
      </c>
      <c r="F548" s="204">
        <v>22900</v>
      </c>
      <c r="G548" s="204">
        <v>22900</v>
      </c>
      <c r="H548" s="171"/>
      <c r="I548" s="88">
        <f t="shared" si="42"/>
        <v>22900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177</v>
      </c>
      <c r="C549" s="109" t="s">
        <v>271</v>
      </c>
      <c r="D549" s="202" t="s">
        <v>37</v>
      </c>
      <c r="E549" s="203" t="s">
        <v>8</v>
      </c>
      <c r="F549" s="204">
        <v>30800</v>
      </c>
      <c r="G549" s="204">
        <v>30800</v>
      </c>
      <c r="H549" s="171"/>
      <c r="I549" s="88">
        <f t="shared" si="42"/>
        <v>30800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178</v>
      </c>
      <c r="C550" s="109" t="s">
        <v>272</v>
      </c>
      <c r="D550" s="202" t="s">
        <v>37</v>
      </c>
      <c r="E550" s="203" t="s">
        <v>8</v>
      </c>
      <c r="F550" s="204">
        <v>33900</v>
      </c>
      <c r="G550" s="204">
        <v>33900</v>
      </c>
      <c r="H550" s="171"/>
      <c r="I550" s="88">
        <f t="shared" si="42"/>
        <v>33900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179</v>
      </c>
      <c r="C551" s="109" t="s">
        <v>1438</v>
      </c>
      <c r="D551" s="202" t="s">
        <v>37</v>
      </c>
      <c r="E551" s="203" t="s">
        <v>8</v>
      </c>
      <c r="F551" s="204">
        <v>30800</v>
      </c>
      <c r="G551" s="204">
        <v>30800</v>
      </c>
      <c r="H551" s="171"/>
      <c r="I551" s="88">
        <f t="shared" si="42"/>
        <v>30800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180</v>
      </c>
      <c r="C552" s="109" t="s">
        <v>1439</v>
      </c>
      <c r="D552" s="202" t="s">
        <v>37</v>
      </c>
      <c r="E552" s="203" t="s">
        <v>8</v>
      </c>
      <c r="F552" s="204">
        <v>33900</v>
      </c>
      <c r="G552" s="204">
        <v>33900</v>
      </c>
      <c r="H552" s="171"/>
      <c r="I552" s="88">
        <f t="shared" si="42"/>
        <v>33900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181</v>
      </c>
      <c r="C553" s="109" t="s">
        <v>273</v>
      </c>
      <c r="D553" s="202" t="s">
        <v>37</v>
      </c>
      <c r="E553" s="203" t="s">
        <v>8</v>
      </c>
      <c r="F553" s="204">
        <v>12510</v>
      </c>
      <c r="G553" s="204">
        <v>12510</v>
      </c>
      <c r="H553" s="171"/>
      <c r="I553" s="88">
        <f t="shared" si="42"/>
        <v>12510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182</v>
      </c>
      <c r="C554" s="109" t="s">
        <v>274</v>
      </c>
      <c r="D554" s="202" t="s">
        <v>37</v>
      </c>
      <c r="E554" s="203" t="s">
        <v>8</v>
      </c>
      <c r="F554" s="204">
        <v>15500</v>
      </c>
      <c r="G554" s="204">
        <v>15500</v>
      </c>
      <c r="H554" s="171"/>
      <c r="I554" s="88">
        <f t="shared" si="42"/>
        <v>15500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183</v>
      </c>
      <c r="C555" s="109" t="s">
        <v>275</v>
      </c>
      <c r="D555" s="202" t="s">
        <v>37</v>
      </c>
      <c r="E555" s="203" t="s">
        <v>8</v>
      </c>
      <c r="F555" s="204">
        <v>19500</v>
      </c>
      <c r="G555" s="204">
        <v>19500</v>
      </c>
      <c r="H555" s="171"/>
      <c r="I555" s="88">
        <f t="shared" si="42"/>
        <v>19500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74">
        <v>184</v>
      </c>
      <c r="C556" s="109" t="s">
        <v>276</v>
      </c>
      <c r="D556" s="202" t="s">
        <v>37</v>
      </c>
      <c r="E556" s="203" t="s">
        <v>8</v>
      </c>
      <c r="F556" s="204">
        <v>28400</v>
      </c>
      <c r="G556" s="204">
        <v>28400</v>
      </c>
      <c r="H556" s="171"/>
      <c r="I556" s="88">
        <f t="shared" si="42"/>
        <v>28400</v>
      </c>
      <c r="J556" s="163">
        <f t="shared" si="43"/>
        <v>0</v>
      </c>
      <c r="K556" s="155">
        <f t="shared" si="44"/>
        <v>1</v>
      </c>
      <c r="L556" s="155">
        <f>IF(J556=1,SUM($J$6:J556),0)</f>
        <v>0</v>
      </c>
      <c r="M556" s="155">
        <f>IF(K556=1,SUM($K$6:K556),0)</f>
        <v>201227421.79893059</v>
      </c>
      <c r="N556" s="165">
        <f t="shared" si="45"/>
        <v>201227421.79893059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74">
        <v>185</v>
      </c>
      <c r="C557" s="109" t="s">
        <v>277</v>
      </c>
      <c r="D557" s="202" t="s">
        <v>37</v>
      </c>
      <c r="E557" s="203" t="s">
        <v>8</v>
      </c>
      <c r="F557" s="204">
        <v>28314</v>
      </c>
      <c r="G557" s="204">
        <v>28314</v>
      </c>
      <c r="H557" s="171"/>
      <c r="I557" s="88">
        <f t="shared" si="42"/>
        <v>28314</v>
      </c>
      <c r="J557" s="163">
        <f t="shared" si="43"/>
        <v>0</v>
      </c>
      <c r="K557" s="155">
        <f t="shared" si="44"/>
        <v>1</v>
      </c>
      <c r="L557" s="155">
        <f>IF(J557=1,SUM($J$6:J557),0)</f>
        <v>0</v>
      </c>
      <c r="M557" s="155">
        <f>IF(K557=1,SUM($K$6:K557),0)</f>
        <v>201227422.79893059</v>
      </c>
      <c r="N557" s="165">
        <f t="shared" si="45"/>
        <v>201227422.79893059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74">
        <v>186</v>
      </c>
      <c r="C558" s="109" t="s">
        <v>278</v>
      </c>
      <c r="D558" s="202" t="s">
        <v>37</v>
      </c>
      <c r="E558" s="203" t="s">
        <v>8</v>
      </c>
      <c r="F558" s="204">
        <v>3510</v>
      </c>
      <c r="G558" s="204">
        <v>3510</v>
      </c>
      <c r="H558" s="171"/>
      <c r="I558" s="88">
        <f t="shared" si="42"/>
        <v>3510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201227423.79893059</v>
      </c>
      <c r="N558" s="165">
        <f t="shared" si="45"/>
        <v>201227423.79893059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74">
        <v>187</v>
      </c>
      <c r="C559" s="109" t="s">
        <v>279</v>
      </c>
      <c r="D559" s="202" t="s">
        <v>37</v>
      </c>
      <c r="E559" s="203" t="s">
        <v>8</v>
      </c>
      <c r="F559" s="204">
        <v>2100</v>
      </c>
      <c r="G559" s="204">
        <v>2100</v>
      </c>
      <c r="H559" s="171"/>
      <c r="I559" s="88">
        <f t="shared" si="42"/>
        <v>2100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201227424.79893059</v>
      </c>
      <c r="N559" s="165">
        <f t="shared" si="45"/>
        <v>201227424.79893059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74">
        <v>188</v>
      </c>
      <c r="C560" s="109" t="s">
        <v>280</v>
      </c>
      <c r="D560" s="202" t="s">
        <v>37</v>
      </c>
      <c r="E560" s="203" t="s">
        <v>8</v>
      </c>
      <c r="F560" s="204">
        <v>40000</v>
      </c>
      <c r="G560" s="204">
        <v>40000</v>
      </c>
      <c r="H560" s="171"/>
      <c r="I560" s="88">
        <f t="shared" si="42"/>
        <v>40000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201227425.79893059</v>
      </c>
      <c r="N560" s="165">
        <f t="shared" si="45"/>
        <v>201227425.79893059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74">
        <v>189</v>
      </c>
      <c r="C561" s="109" t="s">
        <v>29</v>
      </c>
      <c r="D561" s="202" t="s">
        <v>37</v>
      </c>
      <c r="E561" s="203" t="s">
        <v>7</v>
      </c>
      <c r="F561" s="204">
        <v>8550</v>
      </c>
      <c r="G561" s="204">
        <v>8550</v>
      </c>
      <c r="H561" s="171"/>
      <c r="I561" s="88">
        <f t="shared" si="42"/>
        <v>8550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201227426.79893059</v>
      </c>
      <c r="N561" s="165">
        <f t="shared" si="45"/>
        <v>201227426.79893059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74">
        <v>190</v>
      </c>
      <c r="C562" s="109" t="s">
        <v>604</v>
      </c>
      <c r="D562" s="202" t="s">
        <v>37</v>
      </c>
      <c r="E562" s="203" t="s">
        <v>8</v>
      </c>
      <c r="F562" s="204">
        <v>45000</v>
      </c>
      <c r="G562" s="204">
        <v>45000</v>
      </c>
      <c r="H562" s="171"/>
      <c r="I562" s="88">
        <f t="shared" si="42"/>
        <v>45000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201227427.79893059</v>
      </c>
      <c r="N562" s="165">
        <f t="shared" si="45"/>
        <v>201227427.79893059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5"/>
      <c r="B563" s="174">
        <v>191</v>
      </c>
      <c r="C563" s="109" t="s">
        <v>281</v>
      </c>
      <c r="D563" s="202" t="s">
        <v>37</v>
      </c>
      <c r="E563" s="203" t="s">
        <v>8</v>
      </c>
      <c r="F563" s="204">
        <v>2500</v>
      </c>
      <c r="G563" s="204">
        <v>2500</v>
      </c>
      <c r="H563" s="171"/>
      <c r="I563" s="88">
        <f t="shared" si="42"/>
        <v>2500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201227428.79893059</v>
      </c>
      <c r="N563" s="165">
        <f t="shared" si="45"/>
        <v>201227428.79893059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5"/>
      <c r="B564" s="174">
        <v>192</v>
      </c>
      <c r="C564" s="109" t="s">
        <v>16</v>
      </c>
      <c r="D564" s="202" t="s">
        <v>37</v>
      </c>
      <c r="E564" s="203" t="s">
        <v>8</v>
      </c>
      <c r="F564" s="204">
        <v>2500</v>
      </c>
      <c r="G564" s="204">
        <v>2500</v>
      </c>
      <c r="H564" s="171"/>
      <c r="I564" s="88">
        <f t="shared" si="42"/>
        <v>2500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201227429.79893059</v>
      </c>
      <c r="N564" s="165">
        <f t="shared" si="45"/>
        <v>201227429.79893059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83"/>
      <c r="C565" s="109"/>
      <c r="D565" s="202" t="s">
        <v>40</v>
      </c>
      <c r="E565" s="203"/>
      <c r="F565" s="204"/>
      <c r="G565" s="204"/>
      <c r="H565" s="171"/>
      <c r="I565" s="88">
        <f t="shared" si="42"/>
        <v>0</v>
      </c>
      <c r="J565" s="163">
        <f t="shared" si="43"/>
        <v>0</v>
      </c>
      <c r="K565" s="155">
        <f t="shared" si="44"/>
        <v>0</v>
      </c>
      <c r="L565" s="155">
        <f>IF(J565=1,SUM($J$6:J565),0)</f>
        <v>0</v>
      </c>
      <c r="M565" s="155">
        <f>IF(K565=1,SUM($K$6:K565),0)</f>
        <v>0</v>
      </c>
      <c r="N565" s="165">
        <f t="shared" si="45"/>
        <v>0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83" t="s">
        <v>605</v>
      </c>
      <c r="C566" s="109" t="s">
        <v>606</v>
      </c>
      <c r="D566" s="202" t="s">
        <v>40</v>
      </c>
      <c r="E566" s="203"/>
      <c r="F566" s="204"/>
      <c r="G566" s="204"/>
      <c r="H566" s="171"/>
      <c r="I566" s="88">
        <f t="shared" si="42"/>
        <v>0</v>
      </c>
      <c r="J566" s="163">
        <f t="shared" si="43"/>
        <v>0</v>
      </c>
      <c r="K566" s="155">
        <f t="shared" si="44"/>
        <v>0</v>
      </c>
      <c r="L566" s="155">
        <f>IF(J566=1,SUM($J$6:J566),0)</f>
        <v>0</v>
      </c>
      <c r="M566" s="155">
        <f>IF(K566=1,SUM($K$6:K566),0)</f>
        <v>0</v>
      </c>
      <c r="N566" s="165">
        <f t="shared" si="45"/>
        <v>0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83">
        <v>1</v>
      </c>
      <c r="C567" s="109" t="s">
        <v>1440</v>
      </c>
      <c r="D567" s="202" t="s">
        <v>37</v>
      </c>
      <c r="E567" s="203" t="s">
        <v>14</v>
      </c>
      <c r="F567" s="204">
        <v>5950800</v>
      </c>
      <c r="G567" s="204">
        <v>6628600</v>
      </c>
      <c r="H567" s="171"/>
      <c r="I567" s="88">
        <f t="shared" si="42"/>
        <v>6628600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83">
        <v>2</v>
      </c>
      <c r="C568" s="109" t="s">
        <v>1441</v>
      </c>
      <c r="D568" s="202" t="s">
        <v>37</v>
      </c>
      <c r="E568" s="203" t="s">
        <v>14</v>
      </c>
      <c r="F568" s="204">
        <v>5950800</v>
      </c>
      <c r="G568" s="204">
        <v>6628600</v>
      </c>
      <c r="H568" s="171"/>
      <c r="I568" s="88">
        <f t="shared" si="42"/>
        <v>6628600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83">
        <v>3</v>
      </c>
      <c r="C569" s="109" t="s">
        <v>1442</v>
      </c>
      <c r="D569" s="202" t="s">
        <v>37</v>
      </c>
      <c r="E569" s="203" t="s">
        <v>14</v>
      </c>
      <c r="F569" s="204">
        <v>5950800</v>
      </c>
      <c r="G569" s="204">
        <v>6628600</v>
      </c>
      <c r="H569" s="171"/>
      <c r="I569" s="88">
        <f t="shared" si="42"/>
        <v>6628600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83">
        <v>4</v>
      </c>
      <c r="C570" s="109" t="s">
        <v>1443</v>
      </c>
      <c r="D570" s="202" t="s">
        <v>37</v>
      </c>
      <c r="E570" s="203" t="s">
        <v>14</v>
      </c>
      <c r="F570" s="204">
        <v>6374600</v>
      </c>
      <c r="G570" s="204">
        <v>7100700</v>
      </c>
      <c r="H570" s="171"/>
      <c r="I570" s="88">
        <f t="shared" si="42"/>
        <v>7100700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83">
        <v>5</v>
      </c>
      <c r="C571" s="109" t="s">
        <v>1444</v>
      </c>
      <c r="D571" s="202" t="s">
        <v>37</v>
      </c>
      <c r="E571" s="203" t="s">
        <v>14</v>
      </c>
      <c r="F571" s="204">
        <v>6374600</v>
      </c>
      <c r="G571" s="204">
        <v>7100700</v>
      </c>
      <c r="H571" s="171"/>
      <c r="I571" s="88">
        <f t="shared" si="42"/>
        <v>7100700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7"/>
      <c r="B572" s="183">
        <v>6</v>
      </c>
      <c r="C572" s="109" t="s">
        <v>1445</v>
      </c>
      <c r="D572" s="202" t="s">
        <v>37</v>
      </c>
      <c r="E572" s="203" t="s">
        <v>14</v>
      </c>
      <c r="F572" s="204">
        <v>6374600</v>
      </c>
      <c r="G572" s="204">
        <v>7100700</v>
      </c>
      <c r="H572" s="171"/>
      <c r="I572" s="88">
        <f t="shared" si="42"/>
        <v>7100700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7"/>
      <c r="B573" s="183">
        <v>7</v>
      </c>
      <c r="C573" s="109" t="s">
        <v>1446</v>
      </c>
      <c r="D573" s="202" t="s">
        <v>37</v>
      </c>
      <c r="E573" s="203" t="s">
        <v>14</v>
      </c>
      <c r="F573" s="204">
        <v>6374600</v>
      </c>
      <c r="G573" s="204">
        <v>7100700</v>
      </c>
      <c r="H573" s="171"/>
      <c r="I573" s="88">
        <f t="shared" si="42"/>
        <v>7100700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83">
        <v>8</v>
      </c>
      <c r="C574" s="109" t="s">
        <v>1447</v>
      </c>
      <c r="D574" s="202" t="s">
        <v>37</v>
      </c>
      <c r="E574" s="203" t="s">
        <v>14</v>
      </c>
      <c r="F574" s="204">
        <v>4927200</v>
      </c>
      <c r="G574" s="204">
        <v>5488400</v>
      </c>
      <c r="H574" s="171"/>
      <c r="I574" s="88">
        <f t="shared" si="42"/>
        <v>5488400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83">
        <v>9</v>
      </c>
      <c r="C575" s="109" t="s">
        <v>1448</v>
      </c>
      <c r="D575" s="202" t="s">
        <v>37</v>
      </c>
      <c r="E575" s="203" t="s">
        <v>14</v>
      </c>
      <c r="F575" s="204">
        <v>4927200</v>
      </c>
      <c r="G575" s="204">
        <v>5488400</v>
      </c>
      <c r="H575" s="171"/>
      <c r="I575" s="88">
        <f t="shared" si="42"/>
        <v>5488400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83">
        <v>10</v>
      </c>
      <c r="C576" s="109" t="s">
        <v>1449</v>
      </c>
      <c r="D576" s="202" t="s">
        <v>37</v>
      </c>
      <c r="E576" s="203" t="s">
        <v>14</v>
      </c>
      <c r="F576" s="204">
        <v>4927200</v>
      </c>
      <c r="G576" s="204">
        <v>5488400</v>
      </c>
      <c r="H576" s="171"/>
      <c r="I576" s="88">
        <f t="shared" si="42"/>
        <v>5488400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83">
        <v>11</v>
      </c>
      <c r="C577" s="109" t="s">
        <v>1450</v>
      </c>
      <c r="D577" s="202" t="s">
        <v>37</v>
      </c>
      <c r="E577" s="203" t="s">
        <v>14</v>
      </c>
      <c r="F577" s="204">
        <v>5602300</v>
      </c>
      <c r="G577" s="204">
        <v>6240400</v>
      </c>
      <c r="H577" s="171"/>
      <c r="I577" s="88">
        <f t="shared" si="42"/>
        <v>6240400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83">
        <v>12</v>
      </c>
      <c r="C578" s="109" t="s">
        <v>1451</v>
      </c>
      <c r="D578" s="202" t="s">
        <v>37</v>
      </c>
      <c r="E578" s="203" t="s">
        <v>14</v>
      </c>
      <c r="F578" s="204">
        <v>5602300</v>
      </c>
      <c r="G578" s="204">
        <v>6240400</v>
      </c>
      <c r="H578" s="171"/>
      <c r="I578" s="88">
        <f t="shared" si="42"/>
        <v>6240400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83">
        <v>13</v>
      </c>
      <c r="C579" s="109" t="s">
        <v>1452</v>
      </c>
      <c r="D579" s="202" t="s">
        <v>37</v>
      </c>
      <c r="E579" s="203" t="s">
        <v>14</v>
      </c>
      <c r="F579" s="204">
        <v>5602300</v>
      </c>
      <c r="G579" s="204">
        <v>6240400</v>
      </c>
      <c r="H579" s="171"/>
      <c r="I579" s="88">
        <f t="shared" si="42"/>
        <v>6240400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83">
        <v>14</v>
      </c>
      <c r="C580" s="109" t="s">
        <v>1453</v>
      </c>
      <c r="D580" s="202" t="s">
        <v>37</v>
      </c>
      <c r="E580" s="203" t="s">
        <v>14</v>
      </c>
      <c r="F580" s="204">
        <v>5529300</v>
      </c>
      <c r="G580" s="204">
        <v>6159100</v>
      </c>
      <c r="H580" s="171"/>
      <c r="I580" s="88">
        <f t="shared" si="42"/>
        <v>6159100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83">
        <v>15</v>
      </c>
      <c r="C581" s="109" t="s">
        <v>1454</v>
      </c>
      <c r="D581" s="202" t="s">
        <v>37</v>
      </c>
      <c r="E581" s="203" t="s">
        <v>14</v>
      </c>
      <c r="F581" s="204">
        <v>5529300</v>
      </c>
      <c r="G581" s="204">
        <v>6159100</v>
      </c>
      <c r="H581" s="171"/>
      <c r="I581" s="88">
        <f t="shared" si="42"/>
        <v>6159100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83">
        <v>15</v>
      </c>
      <c r="C582" s="397" t="s">
        <v>1585</v>
      </c>
      <c r="D582" s="202" t="s">
        <v>37</v>
      </c>
      <c r="E582" s="203" t="s">
        <v>14</v>
      </c>
      <c r="F582" s="398">
        <v>5529300</v>
      </c>
      <c r="G582" s="398">
        <v>6159100</v>
      </c>
      <c r="H582" s="171"/>
      <c r="I582" s="88">
        <f>IF($I$5=$G$4,G582,(IF($I$5=$F$4,F582,0)))</f>
        <v>6159100</v>
      </c>
      <c r="J582" s="163">
        <f>IF(D582="MDU-KD",1,0)</f>
        <v>0</v>
      </c>
      <c r="K582" s="155">
        <f>IF(D582="HDW",1,0)</f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>IF(L582=0,M582,L582)</f>
        <v>201227445.79893059</v>
      </c>
      <c r="O582" s="155">
        <f>IF(E582=0,0,IF(LEFT(C582,11)="Tiang Beton",1,0))</f>
        <v>0</v>
      </c>
      <c r="P582" s="155">
        <f>IF(O582=1,SUM($O$6:O582),0)</f>
        <v>0</v>
      </c>
    </row>
    <row r="583" spans="1:16" ht="15" customHeight="1">
      <c r="A583" s="15"/>
      <c r="B583" s="183">
        <v>16</v>
      </c>
      <c r="C583" s="109" t="s">
        <v>1455</v>
      </c>
      <c r="D583" s="202" t="s">
        <v>37</v>
      </c>
      <c r="E583" s="203" t="s">
        <v>14</v>
      </c>
      <c r="F583" s="204">
        <v>5529300</v>
      </c>
      <c r="G583" s="204">
        <v>6159100</v>
      </c>
      <c r="H583" s="171"/>
      <c r="I583" s="88">
        <f t="shared" si="42"/>
        <v>6159100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83">
        <v>17</v>
      </c>
      <c r="C584" s="109" t="s">
        <v>1456</v>
      </c>
      <c r="D584" s="202" t="s">
        <v>37</v>
      </c>
      <c r="E584" s="203" t="s">
        <v>14</v>
      </c>
      <c r="F584" s="204">
        <v>5030000</v>
      </c>
      <c r="G584" s="204">
        <v>5602900</v>
      </c>
      <c r="H584" s="171"/>
      <c r="I584" s="88">
        <f t="shared" si="42"/>
        <v>5602900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83">
        <v>18</v>
      </c>
      <c r="C585" s="109" t="s">
        <v>1457</v>
      </c>
      <c r="D585" s="202" t="s">
        <v>37</v>
      </c>
      <c r="E585" s="203" t="s">
        <v>14</v>
      </c>
      <c r="F585" s="204">
        <v>7223500</v>
      </c>
      <c r="G585" s="204">
        <v>8046300</v>
      </c>
      <c r="H585" s="171"/>
      <c r="I585" s="88">
        <f t="shared" si="42"/>
        <v>8046300</v>
      </c>
      <c r="J585" s="163">
        <f t="shared" si="43"/>
        <v>0</v>
      </c>
      <c r="K585" s="155">
        <f t="shared" si="44"/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si="45"/>
        <v>201227448.79893059</v>
      </c>
      <c r="O585" s="155">
        <f t="shared" si="46"/>
        <v>0</v>
      </c>
      <c r="P585" s="155">
        <f>IF(O585=1,SUM($O$6:O585),0)</f>
        <v>0</v>
      </c>
    </row>
    <row r="586" spans="1:16" ht="15" customHeight="1">
      <c r="A586" s="15"/>
      <c r="B586" s="183">
        <v>19</v>
      </c>
      <c r="C586" s="109" t="s">
        <v>1458</v>
      </c>
      <c r="D586" s="202" t="s">
        <v>37</v>
      </c>
      <c r="E586" s="203" t="s">
        <v>14</v>
      </c>
      <c r="F586" s="206">
        <v>7275900</v>
      </c>
      <c r="G586" s="206">
        <v>8104600</v>
      </c>
      <c r="H586" s="171"/>
      <c r="I586" s="88">
        <f t="shared" si="42"/>
        <v>8104600</v>
      </c>
      <c r="J586" s="163">
        <f t="shared" si="43"/>
        <v>0</v>
      </c>
      <c r="K586" s="155">
        <f t="shared" si="44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45"/>
        <v>201227449.79893059</v>
      </c>
      <c r="O586" s="155">
        <f t="shared" si="46"/>
        <v>0</v>
      </c>
      <c r="P586" s="155">
        <f>IF(O586=1,SUM($O$6:O586),0)</f>
        <v>0</v>
      </c>
    </row>
    <row r="587" spans="1:16" ht="15" customHeight="1">
      <c r="A587" s="15"/>
      <c r="B587" s="183">
        <v>20</v>
      </c>
      <c r="C587" s="109" t="s">
        <v>1459</v>
      </c>
      <c r="D587" s="202" t="s">
        <v>37</v>
      </c>
      <c r="E587" s="203" t="s">
        <v>14</v>
      </c>
      <c r="F587" s="204">
        <v>7275900</v>
      </c>
      <c r="G587" s="204">
        <v>8104600</v>
      </c>
      <c r="H587" s="171"/>
      <c r="I587" s="88">
        <f t="shared" si="42"/>
        <v>8104600</v>
      </c>
      <c r="J587" s="163">
        <f t="shared" si="43"/>
        <v>0</v>
      </c>
      <c r="K587" s="155">
        <f t="shared" si="44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45"/>
        <v>201227450.79893059</v>
      </c>
      <c r="O587" s="155">
        <f t="shared" si="46"/>
        <v>0</v>
      </c>
      <c r="P587" s="155">
        <f>IF(O587=1,SUM($O$6:O587),0)</f>
        <v>0</v>
      </c>
    </row>
    <row r="588" spans="1:16" ht="15" customHeight="1">
      <c r="A588" s="15"/>
      <c r="B588" s="183">
        <v>21</v>
      </c>
      <c r="C588" s="109" t="s">
        <v>1460</v>
      </c>
      <c r="D588" s="202" t="s">
        <v>37</v>
      </c>
      <c r="E588" s="203" t="s">
        <v>14</v>
      </c>
      <c r="F588" s="204">
        <v>5224600</v>
      </c>
      <c r="G588" s="204">
        <v>5819700</v>
      </c>
      <c r="H588" s="171"/>
      <c r="I588" s="88">
        <f t="shared" si="42"/>
        <v>5819700</v>
      </c>
      <c r="J588" s="163">
        <f t="shared" si="43"/>
        <v>0</v>
      </c>
      <c r="K588" s="155">
        <f t="shared" si="44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45"/>
        <v>201227451.79893059</v>
      </c>
      <c r="O588" s="155">
        <f t="shared" si="46"/>
        <v>0</v>
      </c>
      <c r="P588" s="155">
        <f>IF(O588=1,SUM($O$6:O588),0)</f>
        <v>0</v>
      </c>
    </row>
    <row r="589" spans="1:16" ht="15" customHeight="1">
      <c r="A589" s="15"/>
      <c r="B589" s="183">
        <v>22</v>
      </c>
      <c r="C589" s="109" t="s">
        <v>1461</v>
      </c>
      <c r="D589" s="202" t="s">
        <v>37</v>
      </c>
      <c r="E589" s="203" t="s">
        <v>14</v>
      </c>
      <c r="F589" s="204">
        <v>5224600</v>
      </c>
      <c r="G589" s="204">
        <v>5819700</v>
      </c>
      <c r="H589" s="171"/>
      <c r="I589" s="88">
        <f t="shared" si="42"/>
        <v>5819700</v>
      </c>
      <c r="J589" s="163">
        <f t="shared" si="43"/>
        <v>0</v>
      </c>
      <c r="K589" s="155">
        <f t="shared" si="44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45"/>
        <v>201227452.79893059</v>
      </c>
      <c r="O589" s="155">
        <f t="shared" si="46"/>
        <v>0</v>
      </c>
      <c r="P589" s="155">
        <f>IF(O589=1,SUM($O$6:O589),0)</f>
        <v>0</v>
      </c>
    </row>
    <row r="590" spans="1:16" ht="15" customHeight="1">
      <c r="A590" s="15"/>
      <c r="B590" s="183">
        <v>23</v>
      </c>
      <c r="C590" s="109" t="s">
        <v>1462</v>
      </c>
      <c r="D590" s="202" t="s">
        <v>37</v>
      </c>
      <c r="E590" s="203" t="s">
        <v>14</v>
      </c>
      <c r="F590" s="204">
        <v>2857700</v>
      </c>
      <c r="G590" s="204">
        <v>3183200</v>
      </c>
      <c r="H590" s="171"/>
      <c r="I590" s="88">
        <f t="shared" ref="I590:I691" si="47">IF($I$5=$G$4,G590,(IF($I$5=$F$4,F590,0)))</f>
        <v>3183200</v>
      </c>
      <c r="J590" s="163">
        <f t="shared" si="43"/>
        <v>0</v>
      </c>
      <c r="K590" s="155">
        <f t="shared" si="44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45"/>
        <v>201227453.79893059</v>
      </c>
      <c r="O590" s="155">
        <f t="shared" si="46"/>
        <v>0</v>
      </c>
      <c r="P590" s="155">
        <f>IF(O590=1,SUM($O$6:O590),0)</f>
        <v>0</v>
      </c>
    </row>
    <row r="591" spans="1:16" ht="15" customHeight="1">
      <c r="A591" s="15"/>
      <c r="B591" s="183">
        <v>24</v>
      </c>
      <c r="C591" s="109" t="s">
        <v>1463</v>
      </c>
      <c r="D591" s="202" t="s">
        <v>37</v>
      </c>
      <c r="E591" s="203" t="s">
        <v>14</v>
      </c>
      <c r="F591" s="204">
        <v>2857700</v>
      </c>
      <c r="G591" s="204">
        <v>3183200</v>
      </c>
      <c r="H591" s="171"/>
      <c r="I591" s="88">
        <f t="shared" si="47"/>
        <v>3183200</v>
      </c>
      <c r="J591" s="163">
        <f t="shared" si="43"/>
        <v>0</v>
      </c>
      <c r="K591" s="155">
        <f t="shared" si="44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45"/>
        <v>201227454.79893059</v>
      </c>
      <c r="O591" s="155">
        <f t="shared" si="46"/>
        <v>0</v>
      </c>
      <c r="P591" s="155">
        <f>IF(O591=1,SUM($O$6:O591),0)</f>
        <v>0</v>
      </c>
    </row>
    <row r="592" spans="1:16" ht="15" customHeight="1">
      <c r="A592" s="15"/>
      <c r="B592" s="183">
        <v>25</v>
      </c>
      <c r="C592" s="109" t="s">
        <v>1464</v>
      </c>
      <c r="D592" s="202" t="s">
        <v>37</v>
      </c>
      <c r="E592" s="203" t="s">
        <v>14</v>
      </c>
      <c r="F592" s="204">
        <v>3401800</v>
      </c>
      <c r="G592" s="204">
        <v>3789300</v>
      </c>
      <c r="H592" s="171"/>
      <c r="I592" s="88">
        <f t="shared" si="47"/>
        <v>3789300</v>
      </c>
      <c r="J592" s="163">
        <f t="shared" si="43"/>
        <v>0</v>
      </c>
      <c r="K592" s="155">
        <f t="shared" si="44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45"/>
        <v>201227455.79893059</v>
      </c>
      <c r="O592" s="155">
        <f t="shared" si="46"/>
        <v>0</v>
      </c>
      <c r="P592" s="155">
        <f>IF(O592=1,SUM($O$6:O592),0)</f>
        <v>0</v>
      </c>
    </row>
    <row r="593" spans="1:16" ht="15" customHeight="1">
      <c r="A593" s="15"/>
      <c r="B593" s="183">
        <v>26</v>
      </c>
      <c r="C593" s="109" t="s">
        <v>282</v>
      </c>
      <c r="D593" s="202" t="s">
        <v>37</v>
      </c>
      <c r="E593" s="203" t="s">
        <v>14</v>
      </c>
      <c r="F593" s="204">
        <v>2935500</v>
      </c>
      <c r="G593" s="204">
        <v>3269900</v>
      </c>
      <c r="H593" s="175"/>
      <c r="I593" s="88">
        <f t="shared" si="47"/>
        <v>3269900</v>
      </c>
      <c r="J593" s="163">
        <f t="shared" si="43"/>
        <v>0</v>
      </c>
      <c r="K593" s="155">
        <f t="shared" si="44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45"/>
        <v>201227456.79893059</v>
      </c>
      <c r="O593" s="155">
        <f t="shared" si="46"/>
        <v>0</v>
      </c>
      <c r="P593" s="155">
        <f>IF(O593=1,SUM($O$6:O593),0)</f>
        <v>0</v>
      </c>
    </row>
    <row r="594" spans="1:16" ht="15" customHeight="1">
      <c r="A594" s="15"/>
      <c r="B594" s="183">
        <v>27</v>
      </c>
      <c r="C594" s="109" t="s">
        <v>283</v>
      </c>
      <c r="D594" s="202" t="s">
        <v>37</v>
      </c>
      <c r="E594" s="203" t="s">
        <v>14</v>
      </c>
      <c r="F594" s="204">
        <v>4180700</v>
      </c>
      <c r="G594" s="204">
        <v>4656900</v>
      </c>
      <c r="H594" s="175"/>
      <c r="I594" s="88">
        <f t="shared" si="47"/>
        <v>4656900</v>
      </c>
      <c r="J594" s="163">
        <f t="shared" si="43"/>
        <v>0</v>
      </c>
      <c r="K594" s="155">
        <f t="shared" si="44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45"/>
        <v>201227457.79893059</v>
      </c>
      <c r="O594" s="155">
        <f t="shared" si="46"/>
        <v>0</v>
      </c>
      <c r="P594" s="155">
        <f>IF(O594=1,SUM($O$6:O594),0)</f>
        <v>0</v>
      </c>
    </row>
    <row r="595" spans="1:16" ht="15" customHeight="1">
      <c r="A595" s="15"/>
      <c r="B595" s="183">
        <v>28</v>
      </c>
      <c r="C595" s="109" t="s">
        <v>284</v>
      </c>
      <c r="D595" s="202" t="s">
        <v>37</v>
      </c>
      <c r="E595" s="203" t="s">
        <v>14</v>
      </c>
      <c r="F595" s="204">
        <v>7316100</v>
      </c>
      <c r="G595" s="204">
        <v>8149400</v>
      </c>
      <c r="H595" s="175"/>
      <c r="I595" s="88">
        <f t="shared" si="47"/>
        <v>8149400</v>
      </c>
      <c r="J595" s="163">
        <f t="shared" ref="J595:J658" si="48">IF(D595="MDU-KD",1,0)</f>
        <v>0</v>
      </c>
      <c r="K595" s="155">
        <f t="shared" ref="K595:K658" si="49">IF(D595="HDW",1,0)</f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ref="N595:N658" si="50">IF(L595=0,M595,L595)</f>
        <v>201227458.79893059</v>
      </c>
      <c r="O595" s="155">
        <f t="shared" ref="O595:O658" si="51">IF(E595=0,0,IF(LEFT(C595,11)="Tiang Beton",1,0))</f>
        <v>0</v>
      </c>
      <c r="P595" s="155">
        <f>IF(O595=1,SUM($O$6:O595),0)</f>
        <v>0</v>
      </c>
    </row>
    <row r="596" spans="1:16" ht="15" customHeight="1">
      <c r="A596" s="15"/>
      <c r="B596" s="183">
        <v>29</v>
      </c>
      <c r="C596" s="109" t="s">
        <v>285</v>
      </c>
      <c r="D596" s="202" t="s">
        <v>37</v>
      </c>
      <c r="E596" s="203" t="s">
        <v>8</v>
      </c>
      <c r="F596" s="204">
        <v>34800</v>
      </c>
      <c r="G596" s="204">
        <v>38800</v>
      </c>
      <c r="H596" s="175"/>
      <c r="I596" s="88">
        <f t="shared" si="47"/>
        <v>38800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83">
        <v>30</v>
      </c>
      <c r="C597" s="109" t="s">
        <v>287</v>
      </c>
      <c r="D597" s="202" t="s">
        <v>37</v>
      </c>
      <c r="E597" s="203" t="s">
        <v>8</v>
      </c>
      <c r="F597" s="204">
        <v>11200</v>
      </c>
      <c r="G597" s="204">
        <v>12500</v>
      </c>
      <c r="H597" s="175"/>
      <c r="I597" s="88">
        <f t="shared" si="47"/>
        <v>12500</v>
      </c>
      <c r="J597" s="163">
        <f t="shared" si="48"/>
        <v>0</v>
      </c>
      <c r="K597" s="155">
        <f t="shared" si="49"/>
        <v>1</v>
      </c>
      <c r="L597" s="155">
        <f>IF(J597=1,SUM($J$6:J597),0)</f>
        <v>0</v>
      </c>
      <c r="M597" s="155">
        <f>IF(K597=1,SUM($K$6:K597),0)</f>
        <v>201227460.79893059</v>
      </c>
      <c r="N597" s="165">
        <f t="shared" si="50"/>
        <v>201227460.79893059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83">
        <v>31</v>
      </c>
      <c r="C598" s="109" t="s">
        <v>24</v>
      </c>
      <c r="D598" s="202" t="s">
        <v>37</v>
      </c>
      <c r="E598" s="203" t="s">
        <v>8</v>
      </c>
      <c r="F598" s="204">
        <v>6100</v>
      </c>
      <c r="G598" s="204">
        <v>6100</v>
      </c>
      <c r="H598" s="175"/>
      <c r="I598" s="88">
        <f t="shared" si="47"/>
        <v>6100</v>
      </c>
      <c r="J598" s="163">
        <f t="shared" si="48"/>
        <v>0</v>
      </c>
      <c r="K598" s="155">
        <f t="shared" si="49"/>
        <v>1</v>
      </c>
      <c r="L598" s="155">
        <f>IF(J598=1,SUM($J$6:J598),0)</f>
        <v>0</v>
      </c>
      <c r="M598" s="155">
        <f>IF(K598=1,SUM($K$6:K598),0)</f>
        <v>201227461.79893059</v>
      </c>
      <c r="N598" s="165">
        <f t="shared" si="50"/>
        <v>201227461.79893059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83">
        <v>32</v>
      </c>
      <c r="C599" s="109" t="s">
        <v>607</v>
      </c>
      <c r="D599" s="202" t="s">
        <v>37</v>
      </c>
      <c r="E599" s="203" t="s">
        <v>8</v>
      </c>
      <c r="F599" s="204">
        <v>18200</v>
      </c>
      <c r="G599" s="204">
        <v>38718.5</v>
      </c>
      <c r="H599" s="175"/>
      <c r="I599" s="88">
        <f t="shared" si="47"/>
        <v>38718.5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201227462.79893059</v>
      </c>
      <c r="N599" s="165">
        <f t="shared" si="50"/>
        <v>201227462.79893059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83">
        <v>33</v>
      </c>
      <c r="C600" s="109" t="s">
        <v>608</v>
      </c>
      <c r="D600" s="202" t="s">
        <v>37</v>
      </c>
      <c r="E600" s="203" t="s">
        <v>8</v>
      </c>
      <c r="F600" s="204">
        <v>83900</v>
      </c>
      <c r="G600" s="204">
        <v>218596</v>
      </c>
      <c r="H600" s="175"/>
      <c r="I600" s="88">
        <f t="shared" si="47"/>
        <v>218596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201227463.79893059</v>
      </c>
      <c r="N600" s="165">
        <f t="shared" si="50"/>
        <v>201227463.79893059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83">
        <v>34</v>
      </c>
      <c r="C601" s="109" t="s">
        <v>465</v>
      </c>
      <c r="D601" s="202" t="s">
        <v>37</v>
      </c>
      <c r="E601" s="203" t="s">
        <v>8</v>
      </c>
      <c r="F601" s="204">
        <v>148000</v>
      </c>
      <c r="G601" s="204">
        <v>680475</v>
      </c>
      <c r="H601" s="175"/>
      <c r="I601" s="88">
        <f t="shared" si="47"/>
        <v>680475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201227464.79893059</v>
      </c>
      <c r="N601" s="165">
        <f t="shared" si="50"/>
        <v>201227464.79893059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83">
        <v>35</v>
      </c>
      <c r="C602" s="109" t="s">
        <v>1065</v>
      </c>
      <c r="D602" s="202" t="s">
        <v>37</v>
      </c>
      <c r="E602" s="203" t="s">
        <v>8</v>
      </c>
      <c r="F602" s="204">
        <v>1000000</v>
      </c>
      <c r="G602" s="204">
        <v>1000000</v>
      </c>
      <c r="H602" s="175"/>
      <c r="I602" s="88">
        <f t="shared" si="47"/>
        <v>1000000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201227465.79893059</v>
      </c>
      <c r="N602" s="165">
        <f t="shared" si="50"/>
        <v>201227465.79893059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83">
        <v>36</v>
      </c>
      <c r="C603" s="109" t="s">
        <v>286</v>
      </c>
      <c r="D603" s="202" t="s">
        <v>37</v>
      </c>
      <c r="E603" s="203" t="s">
        <v>8</v>
      </c>
      <c r="F603" s="204">
        <v>22500</v>
      </c>
      <c r="G603" s="204">
        <v>25100</v>
      </c>
      <c r="H603" s="175"/>
      <c r="I603" s="88">
        <f t="shared" si="47"/>
        <v>25100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201227466.79893059</v>
      </c>
      <c r="N603" s="165">
        <f t="shared" si="50"/>
        <v>201227466.79893059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83">
        <v>37</v>
      </c>
      <c r="C604" s="109" t="s">
        <v>609</v>
      </c>
      <c r="D604" s="202" t="s">
        <v>37</v>
      </c>
      <c r="E604" s="203" t="s">
        <v>8</v>
      </c>
      <c r="F604" s="204">
        <v>8000</v>
      </c>
      <c r="G604" s="204">
        <v>8900</v>
      </c>
      <c r="H604" s="175"/>
      <c r="I604" s="88">
        <f t="shared" si="47"/>
        <v>8900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201227467.79893059</v>
      </c>
      <c r="N604" s="165">
        <f t="shared" si="50"/>
        <v>201227467.79893059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83">
        <v>38</v>
      </c>
      <c r="C605" s="109" t="s">
        <v>288</v>
      </c>
      <c r="D605" s="202" t="s">
        <v>37</v>
      </c>
      <c r="E605" s="203" t="s">
        <v>8</v>
      </c>
      <c r="F605" s="204">
        <v>3700</v>
      </c>
      <c r="G605" s="204">
        <v>4100</v>
      </c>
      <c r="H605" s="175"/>
      <c r="I605" s="88">
        <f t="shared" si="47"/>
        <v>4100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201227468.79893059</v>
      </c>
      <c r="N605" s="165">
        <f t="shared" si="50"/>
        <v>201227468.79893059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83">
        <v>39</v>
      </c>
      <c r="C606" s="186" t="s">
        <v>1066</v>
      </c>
      <c r="D606" s="202" t="s">
        <v>37</v>
      </c>
      <c r="E606" s="203" t="s">
        <v>8</v>
      </c>
      <c r="F606" s="204">
        <v>200000</v>
      </c>
      <c r="G606" s="204">
        <v>200000</v>
      </c>
      <c r="H606" s="175"/>
      <c r="I606" s="88">
        <f t="shared" si="47"/>
        <v>200000</v>
      </c>
      <c r="J606" s="163">
        <f t="shared" si="48"/>
        <v>0</v>
      </c>
      <c r="K606" s="155">
        <f t="shared" si="49"/>
        <v>1</v>
      </c>
      <c r="L606" s="155">
        <f>IF(J606=1,SUM($J$6:J606),0)</f>
        <v>0</v>
      </c>
      <c r="M606" s="155">
        <f>IF(K606=1,SUM($K$6:K606),0)</f>
        <v>201227469.79893059</v>
      </c>
      <c r="N606" s="165">
        <f t="shared" si="50"/>
        <v>201227469.79893059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83"/>
      <c r="C607" s="109" t="s">
        <v>40</v>
      </c>
      <c r="D607" s="202" t="s">
        <v>40</v>
      </c>
      <c r="E607" s="203"/>
      <c r="F607" s="204"/>
      <c r="G607" s="204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83" t="s">
        <v>610</v>
      </c>
      <c r="C608" s="109" t="s">
        <v>1027</v>
      </c>
      <c r="D608" s="202" t="s">
        <v>40</v>
      </c>
      <c r="E608" s="203"/>
      <c r="F608" s="204"/>
      <c r="G608" s="204"/>
      <c r="H608" s="175"/>
      <c r="I608" s="88">
        <f t="shared" si="47"/>
        <v>0</v>
      </c>
      <c r="J608" s="163">
        <f t="shared" si="48"/>
        <v>0</v>
      </c>
      <c r="K608" s="155">
        <f t="shared" si="49"/>
        <v>0</v>
      </c>
      <c r="L608" s="155">
        <f>IF(J608=1,SUM($J$6:J608),0)</f>
        <v>0</v>
      </c>
      <c r="M608" s="155">
        <f>IF(K608=1,SUM($K$6:K608),0)</f>
        <v>0</v>
      </c>
      <c r="N608" s="165">
        <f t="shared" si="50"/>
        <v>0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83">
        <v>1</v>
      </c>
      <c r="C609" s="109" t="s">
        <v>1028</v>
      </c>
      <c r="D609" s="202" t="s">
        <v>37</v>
      </c>
      <c r="E609" s="203" t="s">
        <v>1063</v>
      </c>
      <c r="F609" s="204">
        <v>200000</v>
      </c>
      <c r="G609" s="204">
        <v>200000</v>
      </c>
      <c r="H609" s="175"/>
      <c r="I609" s="88">
        <f t="shared" si="47"/>
        <v>200000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201227470.79893059</v>
      </c>
      <c r="N609" s="165">
        <f t="shared" si="50"/>
        <v>201227470.79893059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83">
        <v>2</v>
      </c>
      <c r="C610" s="109" t="s">
        <v>1029</v>
      </c>
      <c r="D610" s="202" t="s">
        <v>37</v>
      </c>
      <c r="E610" s="203" t="s">
        <v>1063</v>
      </c>
      <c r="F610" s="204">
        <v>2172500</v>
      </c>
      <c r="G610" s="204">
        <v>2172500</v>
      </c>
      <c r="H610" s="175"/>
      <c r="I610" s="88">
        <f t="shared" si="47"/>
        <v>2172500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201227471.79893059</v>
      </c>
      <c r="N610" s="165">
        <f t="shared" si="50"/>
        <v>201227471.79893059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83">
        <v>3</v>
      </c>
      <c r="C611" s="109" t="s">
        <v>1131</v>
      </c>
      <c r="D611" s="202" t="s">
        <v>37</v>
      </c>
      <c r="E611" s="203" t="s">
        <v>1063</v>
      </c>
      <c r="F611" s="204">
        <v>700000</v>
      </c>
      <c r="G611" s="204">
        <v>700000</v>
      </c>
      <c r="H611" s="175"/>
      <c r="I611" s="88">
        <f t="shared" si="47"/>
        <v>700000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201227472.79893059</v>
      </c>
      <c r="N611" s="165">
        <f t="shared" si="50"/>
        <v>201227472.79893059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83">
        <v>4</v>
      </c>
      <c r="C612" s="109" t="s">
        <v>1132</v>
      </c>
      <c r="D612" s="202" t="s">
        <v>37</v>
      </c>
      <c r="E612" s="203" t="s">
        <v>1063</v>
      </c>
      <c r="F612" s="204">
        <v>490000</v>
      </c>
      <c r="G612" s="204">
        <v>490000</v>
      </c>
      <c r="H612" s="175"/>
      <c r="I612" s="88">
        <f t="shared" si="47"/>
        <v>490000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201227473.79893059</v>
      </c>
      <c r="N612" s="165">
        <f t="shared" si="50"/>
        <v>201227473.79893059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83">
        <v>5</v>
      </c>
      <c r="C613" s="109" t="s">
        <v>1133</v>
      </c>
      <c r="D613" s="202" t="s">
        <v>37</v>
      </c>
      <c r="E613" s="203" t="s">
        <v>1063</v>
      </c>
      <c r="F613" s="204">
        <v>224000</v>
      </c>
      <c r="G613" s="204">
        <v>224000</v>
      </c>
      <c r="H613" s="175"/>
      <c r="I613" s="88">
        <f t="shared" si="47"/>
        <v>224000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201227474.79893059</v>
      </c>
      <c r="N613" s="165">
        <f t="shared" si="50"/>
        <v>201227474.79893059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83">
        <v>6</v>
      </c>
      <c r="C614" s="109" t="s">
        <v>1030</v>
      </c>
      <c r="D614" s="202" t="s">
        <v>37</v>
      </c>
      <c r="E614" s="203" t="s">
        <v>11</v>
      </c>
      <c r="F614" s="204">
        <v>15000</v>
      </c>
      <c r="G614" s="204">
        <v>15000</v>
      </c>
      <c r="H614" s="175"/>
      <c r="I614" s="88">
        <f t="shared" si="47"/>
        <v>15000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201227475.79893059</v>
      </c>
      <c r="N614" s="165">
        <f t="shared" si="50"/>
        <v>201227475.79893059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83">
        <v>7</v>
      </c>
      <c r="C615" s="109" t="s">
        <v>1134</v>
      </c>
      <c r="D615" s="202" t="s">
        <v>37</v>
      </c>
      <c r="E615" s="203" t="s">
        <v>1063</v>
      </c>
      <c r="F615" s="204">
        <v>1510245</v>
      </c>
      <c r="G615" s="204">
        <v>1510245</v>
      </c>
      <c r="H615" s="175"/>
      <c r="I615" s="88">
        <f t="shared" si="47"/>
        <v>1510245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201227476.79893059</v>
      </c>
      <c r="N615" s="165">
        <f t="shared" si="50"/>
        <v>201227476.79893059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83"/>
      <c r="C616" s="109" t="s">
        <v>40</v>
      </c>
      <c r="D616" s="202" t="s">
        <v>40</v>
      </c>
      <c r="E616" s="203"/>
      <c r="F616" s="204"/>
      <c r="G616" s="204"/>
      <c r="H616" s="175"/>
      <c r="I616" s="88">
        <f t="shared" si="47"/>
        <v>0</v>
      </c>
      <c r="J616" s="163">
        <f t="shared" si="48"/>
        <v>0</v>
      </c>
      <c r="K616" s="155">
        <f t="shared" si="49"/>
        <v>0</v>
      </c>
      <c r="L616" s="155">
        <f>IF(J616=1,SUM($J$6:J616),0)</f>
        <v>0</v>
      </c>
      <c r="M616" s="155">
        <f>IF(K616=1,SUM($K$6:K616),0)</f>
        <v>0</v>
      </c>
      <c r="N616" s="165">
        <f t="shared" si="50"/>
        <v>0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83" t="s">
        <v>795</v>
      </c>
      <c r="C617" s="109" t="s">
        <v>1032</v>
      </c>
      <c r="D617" s="202" t="s">
        <v>40</v>
      </c>
      <c r="E617" s="203"/>
      <c r="F617" s="204"/>
      <c r="G617" s="204"/>
      <c r="H617" s="175"/>
      <c r="I617" s="88">
        <f t="shared" si="47"/>
        <v>0</v>
      </c>
      <c r="J617" s="163">
        <f t="shared" si="48"/>
        <v>0</v>
      </c>
      <c r="K617" s="155">
        <f t="shared" si="49"/>
        <v>0</v>
      </c>
      <c r="L617" s="155">
        <f>IF(J617=1,SUM($J$6:J617),0)</f>
        <v>0</v>
      </c>
      <c r="M617" s="155">
        <f>IF(K617=1,SUM($K$6:K617),0)</f>
        <v>0</v>
      </c>
      <c r="N617" s="165">
        <f t="shared" si="50"/>
        <v>0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83">
        <v>1</v>
      </c>
      <c r="C618" s="109" t="s">
        <v>1039</v>
      </c>
      <c r="D618" s="202" t="s">
        <v>37</v>
      </c>
      <c r="E618" s="203" t="s">
        <v>8</v>
      </c>
      <c r="F618" s="204">
        <v>16226</v>
      </c>
      <c r="G618" s="204">
        <v>16226</v>
      </c>
      <c r="H618" s="175"/>
      <c r="I618" s="88">
        <f t="shared" si="47"/>
        <v>16226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83">
        <v>2</v>
      </c>
      <c r="C619" s="109" t="s">
        <v>1040</v>
      </c>
      <c r="D619" s="202" t="s">
        <v>37</v>
      </c>
      <c r="E619" s="203" t="s">
        <v>8</v>
      </c>
      <c r="F619" s="204">
        <v>19947</v>
      </c>
      <c r="G619" s="204">
        <v>19947</v>
      </c>
      <c r="H619" s="175"/>
      <c r="I619" s="88">
        <f t="shared" si="47"/>
        <v>19947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83">
        <v>3</v>
      </c>
      <c r="C620" s="109" t="s">
        <v>1041</v>
      </c>
      <c r="D620" s="202" t="s">
        <v>37</v>
      </c>
      <c r="E620" s="203" t="s">
        <v>8</v>
      </c>
      <c r="F620" s="204">
        <v>26711.899999999998</v>
      </c>
      <c r="G620" s="204">
        <v>26711.899999999998</v>
      </c>
      <c r="H620" s="175"/>
      <c r="I620" s="88">
        <f t="shared" si="47"/>
        <v>26711.899999999998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83">
        <v>4</v>
      </c>
      <c r="C621" s="109" t="s">
        <v>1042</v>
      </c>
      <c r="D621" s="202" t="s">
        <v>37</v>
      </c>
      <c r="E621" s="203" t="s">
        <v>8</v>
      </c>
      <c r="F621" s="204">
        <v>84820.5</v>
      </c>
      <c r="G621" s="204">
        <v>84820.5</v>
      </c>
      <c r="H621" s="175"/>
      <c r="I621" s="88">
        <f t="shared" si="47"/>
        <v>84820.5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83">
        <v>5</v>
      </c>
      <c r="C622" s="109" t="s">
        <v>1043</v>
      </c>
      <c r="D622" s="202" t="s">
        <v>37</v>
      </c>
      <c r="E622" s="203" t="s">
        <v>8</v>
      </c>
      <c r="F622" s="204">
        <v>33550</v>
      </c>
      <c r="G622" s="204">
        <v>33550</v>
      </c>
      <c r="H622" s="175"/>
      <c r="I622" s="88">
        <f t="shared" si="47"/>
        <v>33550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83">
        <v>6</v>
      </c>
      <c r="C623" s="109" t="s">
        <v>1044</v>
      </c>
      <c r="D623" s="202" t="s">
        <v>37</v>
      </c>
      <c r="E623" s="203" t="s">
        <v>8</v>
      </c>
      <c r="F623" s="204">
        <v>16833.560000000001</v>
      </c>
      <c r="G623" s="204">
        <v>16833.560000000001</v>
      </c>
      <c r="H623" s="175"/>
      <c r="I623" s="88">
        <f t="shared" si="47"/>
        <v>16833.560000000001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83">
        <v>7</v>
      </c>
      <c r="C624" s="109" t="s">
        <v>1045</v>
      </c>
      <c r="D624" s="202" t="s">
        <v>37</v>
      </c>
      <c r="E624" s="203" t="s">
        <v>8</v>
      </c>
      <c r="F624" s="204">
        <v>72742.5</v>
      </c>
      <c r="G624" s="204">
        <v>72742.5</v>
      </c>
      <c r="H624" s="175"/>
      <c r="I624" s="88">
        <f t="shared" si="47"/>
        <v>72742.5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83">
        <v>8</v>
      </c>
      <c r="C625" s="109" t="s">
        <v>1046</v>
      </c>
      <c r="D625" s="202" t="s">
        <v>37</v>
      </c>
      <c r="E625" s="203" t="s">
        <v>8</v>
      </c>
      <c r="F625" s="204">
        <v>45445</v>
      </c>
      <c r="G625" s="204">
        <v>45445</v>
      </c>
      <c r="H625" s="175"/>
      <c r="I625" s="88">
        <f t="shared" si="47"/>
        <v>45445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83">
        <v>9</v>
      </c>
      <c r="C626" s="109" t="s">
        <v>1047</v>
      </c>
      <c r="D626" s="202" t="s">
        <v>37</v>
      </c>
      <c r="E626" s="203" t="s">
        <v>8</v>
      </c>
      <c r="F626" s="204">
        <v>84820.5</v>
      </c>
      <c r="G626" s="204">
        <v>84820.5</v>
      </c>
      <c r="H626" s="175"/>
      <c r="I626" s="88">
        <f t="shared" si="47"/>
        <v>84820.5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83">
        <v>10</v>
      </c>
      <c r="C627" s="109" t="s">
        <v>1048</v>
      </c>
      <c r="D627" s="202" t="s">
        <v>37</v>
      </c>
      <c r="E627" s="203" t="s">
        <v>8</v>
      </c>
      <c r="F627" s="204">
        <v>53866.659999999996</v>
      </c>
      <c r="G627" s="204">
        <v>53866.659999999996</v>
      </c>
      <c r="H627" s="175"/>
      <c r="I627" s="88">
        <f t="shared" si="47"/>
        <v>53866.659999999996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83">
        <v>11</v>
      </c>
      <c r="C628" s="109" t="s">
        <v>1049</v>
      </c>
      <c r="D628" s="202" t="s">
        <v>37</v>
      </c>
      <c r="E628" s="203" t="s">
        <v>8</v>
      </c>
      <c r="F628" s="204">
        <v>38499.54</v>
      </c>
      <c r="G628" s="204">
        <v>38499.54</v>
      </c>
      <c r="H628" s="175"/>
      <c r="I628" s="88">
        <f t="shared" si="47"/>
        <v>38499.54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83">
        <v>12</v>
      </c>
      <c r="C629" s="109" t="s">
        <v>1050</v>
      </c>
      <c r="D629" s="202" t="s">
        <v>37</v>
      </c>
      <c r="E629" s="203" t="s">
        <v>7</v>
      </c>
      <c r="F629" s="204">
        <v>31720</v>
      </c>
      <c r="G629" s="204">
        <v>31720</v>
      </c>
      <c r="H629" s="175"/>
      <c r="I629" s="88">
        <f t="shared" si="47"/>
        <v>31720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83">
        <v>13</v>
      </c>
      <c r="C630" s="109" t="s">
        <v>1051</v>
      </c>
      <c r="D630" s="202" t="s">
        <v>37</v>
      </c>
      <c r="E630" s="203" t="s">
        <v>7</v>
      </c>
      <c r="F630" s="204">
        <v>51240</v>
      </c>
      <c r="G630" s="204">
        <v>51240</v>
      </c>
      <c r="H630" s="175"/>
      <c r="I630" s="88">
        <f t="shared" si="47"/>
        <v>51240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83">
        <v>14</v>
      </c>
      <c r="C631" s="109" t="s">
        <v>1052</v>
      </c>
      <c r="D631" s="202" t="s">
        <v>37</v>
      </c>
      <c r="E631" s="203" t="s">
        <v>8</v>
      </c>
      <c r="F631" s="204">
        <v>3477</v>
      </c>
      <c r="G631" s="204">
        <v>3477</v>
      </c>
      <c r="H631" s="175"/>
      <c r="I631" s="88">
        <f t="shared" si="47"/>
        <v>3477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83">
        <v>15</v>
      </c>
      <c r="C632" s="109" t="s">
        <v>1053</v>
      </c>
      <c r="D632" s="202" t="s">
        <v>37</v>
      </c>
      <c r="E632" s="203" t="s">
        <v>8</v>
      </c>
      <c r="F632" s="204">
        <v>3477</v>
      </c>
      <c r="G632" s="204">
        <v>3477</v>
      </c>
      <c r="H632" s="175"/>
      <c r="I632" s="88">
        <f t="shared" si="47"/>
        <v>3477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83">
        <v>16</v>
      </c>
      <c r="C633" s="109" t="s">
        <v>1054</v>
      </c>
      <c r="D633" s="202" t="s">
        <v>37</v>
      </c>
      <c r="E633" s="203" t="s">
        <v>8</v>
      </c>
      <c r="F633" s="176">
        <v>5531.48</v>
      </c>
      <c r="G633" s="176">
        <v>5531.48</v>
      </c>
      <c r="H633" s="175"/>
      <c r="I633" s="88">
        <f t="shared" si="47"/>
        <v>5531.48</v>
      </c>
      <c r="J633" s="163">
        <f t="shared" si="48"/>
        <v>0</v>
      </c>
      <c r="K633" s="155">
        <f t="shared" si="49"/>
        <v>1</v>
      </c>
      <c r="L633" s="155">
        <f>IF(J633=1,SUM($J$6:J633),0)</f>
        <v>0</v>
      </c>
      <c r="M633" s="155">
        <f>IF(K633=1,SUM($K$6:K633),0)</f>
        <v>201227492.79893059</v>
      </c>
      <c r="N633" s="165">
        <f t="shared" si="50"/>
        <v>201227492.79893059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83">
        <v>17</v>
      </c>
      <c r="C634" s="109" t="s">
        <v>1137</v>
      </c>
      <c r="D634" s="202" t="s">
        <v>37</v>
      </c>
      <c r="E634" s="203" t="s">
        <v>7</v>
      </c>
      <c r="F634" s="176">
        <v>15000</v>
      </c>
      <c r="G634" s="176">
        <v>15000</v>
      </c>
      <c r="H634" s="175"/>
      <c r="I634" s="88">
        <f t="shared" si="47"/>
        <v>15000</v>
      </c>
      <c r="J634" s="163">
        <f t="shared" si="48"/>
        <v>0</v>
      </c>
      <c r="K634" s="155">
        <f t="shared" si="49"/>
        <v>1</v>
      </c>
      <c r="L634" s="155">
        <f>IF(J634=1,SUM($J$6:J634),0)</f>
        <v>0</v>
      </c>
      <c r="M634" s="155">
        <f>IF(K634=1,SUM($K$6:K634),0)</f>
        <v>201227493.79893059</v>
      </c>
      <c r="N634" s="165">
        <f t="shared" si="50"/>
        <v>201227493.79893059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83">
        <v>18</v>
      </c>
      <c r="C635" s="109" t="s">
        <v>1055</v>
      </c>
      <c r="D635" s="202" t="s">
        <v>37</v>
      </c>
      <c r="E635" s="203" t="s">
        <v>8</v>
      </c>
      <c r="F635" s="204">
        <v>154106.74</v>
      </c>
      <c r="G635" s="204">
        <v>154106.74</v>
      </c>
      <c r="H635" s="175"/>
      <c r="I635" s="88">
        <f t="shared" si="47"/>
        <v>154106.74</v>
      </c>
      <c r="J635" s="163">
        <f t="shared" si="48"/>
        <v>0</v>
      </c>
      <c r="K635" s="155">
        <f t="shared" si="49"/>
        <v>1</v>
      </c>
      <c r="L635" s="155">
        <f>IF(J635=1,SUM($J$6:J635),0)</f>
        <v>0</v>
      </c>
      <c r="M635" s="155">
        <f>IF(K635=1,SUM($K$6:K635),0)</f>
        <v>201227494.79893059</v>
      </c>
      <c r="N635" s="165">
        <f t="shared" si="50"/>
        <v>201227494.79893059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83">
        <v>19</v>
      </c>
      <c r="C636" s="109" t="s">
        <v>1056</v>
      </c>
      <c r="D636" s="202" t="s">
        <v>37</v>
      </c>
      <c r="E636" s="203" t="s">
        <v>8</v>
      </c>
      <c r="F636" s="204">
        <v>16226</v>
      </c>
      <c r="G636" s="204">
        <v>16226</v>
      </c>
      <c r="H636" s="175"/>
      <c r="I636" s="88">
        <f t="shared" si="47"/>
        <v>16226</v>
      </c>
      <c r="J636" s="163">
        <f t="shared" si="48"/>
        <v>0</v>
      </c>
      <c r="K636" s="155">
        <f t="shared" si="49"/>
        <v>1</v>
      </c>
      <c r="L636" s="155">
        <f>IF(J636=1,SUM($J$6:J636),0)</f>
        <v>0</v>
      </c>
      <c r="M636" s="155">
        <f>IF(K636=1,SUM($K$6:K636),0)</f>
        <v>201227495.79893059</v>
      </c>
      <c r="N636" s="165">
        <f t="shared" si="50"/>
        <v>201227495.79893059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83">
        <v>20</v>
      </c>
      <c r="C637" s="109" t="s">
        <v>1057</v>
      </c>
      <c r="D637" s="202" t="s">
        <v>37</v>
      </c>
      <c r="E637" s="203" t="s">
        <v>8</v>
      </c>
      <c r="F637" s="204">
        <v>61732</v>
      </c>
      <c r="G637" s="204">
        <v>61732</v>
      </c>
      <c r="H637" s="175"/>
      <c r="I637" s="88">
        <f t="shared" si="47"/>
        <v>61732</v>
      </c>
      <c r="J637" s="163">
        <f t="shared" si="48"/>
        <v>0</v>
      </c>
      <c r="K637" s="155">
        <f t="shared" si="49"/>
        <v>1</v>
      </c>
      <c r="L637" s="155">
        <f>IF(J637=1,SUM($J$6:J637),0)</f>
        <v>0</v>
      </c>
      <c r="M637" s="155">
        <f>IF(K637=1,SUM($K$6:K637),0)</f>
        <v>201227496.79893059</v>
      </c>
      <c r="N637" s="165">
        <f t="shared" si="50"/>
        <v>201227496.79893059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83">
        <v>21</v>
      </c>
      <c r="C638" s="109" t="s">
        <v>1058</v>
      </c>
      <c r="D638" s="202" t="s">
        <v>37</v>
      </c>
      <c r="E638" s="203" t="s">
        <v>8</v>
      </c>
      <c r="F638" s="204">
        <v>34299.08</v>
      </c>
      <c r="G638" s="204">
        <v>34299.08</v>
      </c>
      <c r="H638" s="175"/>
      <c r="I638" s="88">
        <f t="shared" si="47"/>
        <v>34299.08</v>
      </c>
      <c r="J638" s="163">
        <f t="shared" si="48"/>
        <v>0</v>
      </c>
      <c r="K638" s="155">
        <f t="shared" si="49"/>
        <v>1</v>
      </c>
      <c r="L638" s="155">
        <f>IF(J638=1,SUM($J$6:J638),0)</f>
        <v>0</v>
      </c>
      <c r="M638" s="155">
        <f>IF(K638=1,SUM($K$6:K638),0)</f>
        <v>201227497.79893059</v>
      </c>
      <c r="N638" s="165">
        <f t="shared" si="50"/>
        <v>201227497.79893059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83">
        <v>22</v>
      </c>
      <c r="C639" s="109" t="s">
        <v>1059</v>
      </c>
      <c r="D639" s="202" t="s">
        <v>37</v>
      </c>
      <c r="E639" s="203" t="s">
        <v>8</v>
      </c>
      <c r="F639" s="204">
        <v>19825</v>
      </c>
      <c r="G639" s="204">
        <v>19825</v>
      </c>
      <c r="H639" s="175"/>
      <c r="I639" s="88">
        <f t="shared" si="47"/>
        <v>19825</v>
      </c>
      <c r="J639" s="163">
        <f t="shared" si="48"/>
        <v>0</v>
      </c>
      <c r="K639" s="155">
        <f t="shared" si="49"/>
        <v>1</v>
      </c>
      <c r="L639" s="155">
        <f>IF(J639=1,SUM($J$6:J639),0)</f>
        <v>0</v>
      </c>
      <c r="M639" s="155">
        <f>IF(K639=1,SUM($K$6:K639),0)</f>
        <v>201227498.79893059</v>
      </c>
      <c r="N639" s="165">
        <f t="shared" si="50"/>
        <v>201227498.79893059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83">
        <v>23</v>
      </c>
      <c r="C640" s="109" t="s">
        <v>1060</v>
      </c>
      <c r="D640" s="202" t="s">
        <v>37</v>
      </c>
      <c r="E640" s="203" t="s">
        <v>8</v>
      </c>
      <c r="F640" s="204">
        <v>5874300</v>
      </c>
      <c r="G640" s="204">
        <v>5874300</v>
      </c>
      <c r="H640" s="175"/>
      <c r="I640" s="88">
        <f>IF($I$5=$G$4,G640,(IF($I$5=$F$4,F640,0)))</f>
        <v>5874300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201227499.79893059</v>
      </c>
      <c r="N640" s="165">
        <f t="shared" si="50"/>
        <v>201227499.79893059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83">
        <v>24</v>
      </c>
      <c r="C641" s="109" t="s">
        <v>1061</v>
      </c>
      <c r="D641" s="202" t="s">
        <v>37</v>
      </c>
      <c r="E641" s="203" t="s">
        <v>8</v>
      </c>
      <c r="F641" s="204">
        <v>23180</v>
      </c>
      <c r="G641" s="204">
        <v>23180</v>
      </c>
      <c r="H641" s="171"/>
      <c r="I641" s="88">
        <f t="shared" si="47"/>
        <v>23180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201227500.79893059</v>
      </c>
      <c r="N641" s="165">
        <f t="shared" si="50"/>
        <v>201227500.79893059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83">
        <v>25</v>
      </c>
      <c r="C642" s="109" t="s">
        <v>1062</v>
      </c>
      <c r="D642" s="202" t="s">
        <v>37</v>
      </c>
      <c r="E642" s="203" t="s">
        <v>8</v>
      </c>
      <c r="F642" s="204">
        <v>482893.08</v>
      </c>
      <c r="G642" s="204">
        <v>482893.08</v>
      </c>
      <c r="H642" s="171"/>
      <c r="I642" s="88">
        <f t="shared" si="47"/>
        <v>482893.08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201227501.79893059</v>
      </c>
      <c r="N642" s="165">
        <f t="shared" si="50"/>
        <v>201227501.79893059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83"/>
      <c r="C643" s="109"/>
      <c r="D643" s="202" t="s">
        <v>40</v>
      </c>
      <c r="E643" s="203"/>
      <c r="F643" s="204"/>
      <c r="G643" s="204"/>
      <c r="H643" s="171"/>
      <c r="I643" s="88">
        <f t="shared" si="47"/>
        <v>0</v>
      </c>
      <c r="J643" s="163">
        <f t="shared" si="48"/>
        <v>0</v>
      </c>
      <c r="K643" s="155">
        <f t="shared" si="49"/>
        <v>0</v>
      </c>
      <c r="L643" s="155">
        <f>IF(J643=1,SUM($J$6:J643),0)</f>
        <v>0</v>
      </c>
      <c r="M643" s="155">
        <f>IF(K643=1,SUM($K$6:K643),0)</f>
        <v>0</v>
      </c>
      <c r="N643" s="165">
        <f t="shared" si="50"/>
        <v>0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83" t="s">
        <v>978</v>
      </c>
      <c r="C644" s="109" t="s">
        <v>1077</v>
      </c>
      <c r="D644" s="202" t="s">
        <v>40</v>
      </c>
      <c r="E644" s="203"/>
      <c r="F644" s="204" t="s">
        <v>40</v>
      </c>
      <c r="G644" s="204" t="s">
        <v>40</v>
      </c>
      <c r="H644" s="171"/>
      <c r="I644" s="88" t="str">
        <f t="shared" si="47"/>
        <v/>
      </c>
      <c r="J644" s="163">
        <f t="shared" si="48"/>
        <v>0</v>
      </c>
      <c r="K644" s="155">
        <f t="shared" si="49"/>
        <v>0</v>
      </c>
      <c r="L644" s="155">
        <f>IF(J644=1,SUM($J$6:J644),0)</f>
        <v>0</v>
      </c>
      <c r="M644" s="155">
        <f>IF(K644=1,SUM($K$6:K644),0)</f>
        <v>0</v>
      </c>
      <c r="N644" s="165">
        <f t="shared" si="50"/>
        <v>0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83" t="s">
        <v>1163</v>
      </c>
      <c r="C645" s="109" t="s">
        <v>1320</v>
      </c>
      <c r="D645" s="202" t="s">
        <v>40</v>
      </c>
      <c r="E645" s="203"/>
      <c r="F645" s="204" t="s">
        <v>40</v>
      </c>
      <c r="G645" s="204" t="s">
        <v>40</v>
      </c>
      <c r="H645" s="171"/>
      <c r="I645" s="88" t="str">
        <f t="shared" si="47"/>
        <v/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83">
        <v>1</v>
      </c>
      <c r="C646" s="109" t="s">
        <v>1078</v>
      </c>
      <c r="D646" s="202" t="s">
        <v>39</v>
      </c>
      <c r="E646" s="203" t="s">
        <v>1094</v>
      </c>
      <c r="F646" s="204">
        <v>300000</v>
      </c>
      <c r="G646" s="204">
        <v>300000</v>
      </c>
      <c r="H646" s="171"/>
      <c r="I646" s="88">
        <f t="shared" si="47"/>
        <v>300000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83">
        <v>2</v>
      </c>
      <c r="C647" s="109" t="s">
        <v>1079</v>
      </c>
      <c r="D647" s="202" t="s">
        <v>39</v>
      </c>
      <c r="E647" s="203" t="s">
        <v>1095</v>
      </c>
      <c r="F647" s="204">
        <v>95147.5</v>
      </c>
      <c r="G647" s="204">
        <v>95147.5</v>
      </c>
      <c r="H647" s="171"/>
      <c r="I647" s="88">
        <f t="shared" si="47"/>
        <v>95147.5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83">
        <v>3</v>
      </c>
      <c r="C648" s="109" t="s">
        <v>1080</v>
      </c>
      <c r="D648" s="202" t="s">
        <v>39</v>
      </c>
      <c r="E648" s="203" t="s">
        <v>1096</v>
      </c>
      <c r="F648" s="204">
        <v>74125</v>
      </c>
      <c r="G648" s="204">
        <v>74125</v>
      </c>
      <c r="H648" s="171"/>
      <c r="I648" s="88">
        <f t="shared" si="47"/>
        <v>74125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83">
        <v>4</v>
      </c>
      <c r="C649" s="109" t="s">
        <v>1081</v>
      </c>
      <c r="D649" s="202" t="s">
        <v>39</v>
      </c>
      <c r="E649" s="203" t="s">
        <v>1096</v>
      </c>
      <c r="F649" s="204">
        <v>150000</v>
      </c>
      <c r="G649" s="204">
        <v>150000</v>
      </c>
      <c r="H649" s="171"/>
      <c r="I649" s="88">
        <f t="shared" si="47"/>
        <v>150000</v>
      </c>
      <c r="J649" s="163">
        <f t="shared" si="48"/>
        <v>0</v>
      </c>
      <c r="K649" s="155">
        <f t="shared" si="49"/>
        <v>0</v>
      </c>
      <c r="L649" s="155">
        <f>IF(J649=1,SUM($J$6:J649),0)</f>
        <v>0</v>
      </c>
      <c r="M649" s="155">
        <f>IF(K649=1,SUM($K$6:K649),0)</f>
        <v>0</v>
      </c>
      <c r="N649" s="165">
        <f t="shared" si="50"/>
        <v>0</v>
      </c>
      <c r="O649" s="155">
        <f t="shared" si="51"/>
        <v>0</v>
      </c>
      <c r="P649" s="155">
        <f>IF(O649=1,SUM($O$6:O649),0)</f>
        <v>0</v>
      </c>
    </row>
    <row r="650" spans="1:16" ht="15" customHeight="1">
      <c r="A650" s="15"/>
      <c r="B650" s="183">
        <v>5</v>
      </c>
      <c r="C650" s="109" t="s">
        <v>1082</v>
      </c>
      <c r="D650" s="202" t="s">
        <v>37</v>
      </c>
      <c r="E650" s="203" t="s">
        <v>1096</v>
      </c>
      <c r="F650" s="204">
        <v>242999.99999999997</v>
      </c>
      <c r="G650" s="204">
        <v>242999.99999999997</v>
      </c>
      <c r="H650" s="171"/>
      <c r="I650" s="88">
        <f t="shared" si="47"/>
        <v>242999.99999999997</v>
      </c>
      <c r="J650" s="163">
        <f t="shared" si="48"/>
        <v>0</v>
      </c>
      <c r="K650" s="155">
        <f t="shared" si="49"/>
        <v>1</v>
      </c>
      <c r="L650" s="155">
        <f>IF(J650=1,SUM($J$6:J650),0)</f>
        <v>0</v>
      </c>
      <c r="M650" s="155">
        <f>IF(K650=1,SUM($K$6:K650),0)</f>
        <v>201227502.79893059</v>
      </c>
      <c r="N650" s="165">
        <f t="shared" si="50"/>
        <v>201227502.79893059</v>
      </c>
      <c r="O650" s="155">
        <f t="shared" si="51"/>
        <v>0</v>
      </c>
      <c r="P650" s="155">
        <f>IF(O650=1,SUM($O$6:O650),0)</f>
        <v>0</v>
      </c>
    </row>
    <row r="651" spans="1:16" ht="15" customHeight="1">
      <c r="A651" s="15"/>
      <c r="B651" s="183">
        <v>6</v>
      </c>
      <c r="C651" s="109" t="s">
        <v>1083</v>
      </c>
      <c r="D651" s="202" t="s">
        <v>37</v>
      </c>
      <c r="E651" s="203" t="s">
        <v>1096</v>
      </c>
      <c r="F651" s="204">
        <v>1124962.5</v>
      </c>
      <c r="G651" s="204">
        <v>1124962.5</v>
      </c>
      <c r="H651" s="171"/>
      <c r="I651" s="88">
        <f t="shared" si="47"/>
        <v>1124962.5</v>
      </c>
      <c r="J651" s="163">
        <f t="shared" si="48"/>
        <v>0</v>
      </c>
      <c r="K651" s="155">
        <f t="shared" si="49"/>
        <v>1</v>
      </c>
      <c r="L651" s="155">
        <f>IF(J651=1,SUM($J$6:J651),0)</f>
        <v>0</v>
      </c>
      <c r="M651" s="155">
        <f>IF(K651=1,SUM($K$6:K651),0)</f>
        <v>201227503.79893059</v>
      </c>
      <c r="N651" s="165">
        <f t="shared" si="50"/>
        <v>201227503.79893059</v>
      </c>
      <c r="O651" s="155">
        <f t="shared" si="51"/>
        <v>0</v>
      </c>
      <c r="P651" s="155">
        <f>IF(O651=1,SUM($O$6:O651),0)</f>
        <v>0</v>
      </c>
    </row>
    <row r="652" spans="1:16" ht="15" customHeight="1">
      <c r="A652" s="15"/>
      <c r="B652" s="183">
        <v>7</v>
      </c>
      <c r="C652" s="109" t="s">
        <v>1084</v>
      </c>
      <c r="D652" s="202" t="s">
        <v>37</v>
      </c>
      <c r="E652" s="203" t="s">
        <v>1096</v>
      </c>
      <c r="F652" s="204">
        <v>5065452.75</v>
      </c>
      <c r="G652" s="204">
        <v>5065452.75</v>
      </c>
      <c r="H652" s="171"/>
      <c r="I652" s="88">
        <f t="shared" si="47"/>
        <v>5065452.75</v>
      </c>
      <c r="J652" s="163">
        <f t="shared" si="48"/>
        <v>0</v>
      </c>
      <c r="K652" s="155">
        <f t="shared" si="49"/>
        <v>1</v>
      </c>
      <c r="L652" s="155">
        <f>IF(J652=1,SUM($J$6:J652),0)</f>
        <v>0</v>
      </c>
      <c r="M652" s="155">
        <f>IF(K652=1,SUM($K$6:K652),0)</f>
        <v>201227504.79893059</v>
      </c>
      <c r="N652" s="165">
        <f t="shared" si="50"/>
        <v>201227504.79893059</v>
      </c>
      <c r="O652" s="155">
        <f t="shared" si="51"/>
        <v>0</v>
      </c>
      <c r="P652" s="155">
        <f>IF(O652=1,SUM($O$6:O652),0)</f>
        <v>0</v>
      </c>
    </row>
    <row r="653" spans="1:16" ht="15" customHeight="1">
      <c r="A653" s="15"/>
      <c r="B653" s="183">
        <v>8</v>
      </c>
      <c r="C653" s="109" t="s">
        <v>1085</v>
      </c>
      <c r="D653" s="202" t="s">
        <v>37</v>
      </c>
      <c r="E653" s="203" t="s">
        <v>1096</v>
      </c>
      <c r="F653" s="204">
        <v>5065452.75</v>
      </c>
      <c r="G653" s="204">
        <v>5065452.75</v>
      </c>
      <c r="H653" s="171"/>
      <c r="I653" s="88">
        <f t="shared" si="47"/>
        <v>5065452.75</v>
      </c>
      <c r="J653" s="163">
        <f t="shared" si="48"/>
        <v>0</v>
      </c>
      <c r="K653" s="155">
        <f t="shared" si="49"/>
        <v>1</v>
      </c>
      <c r="L653" s="155">
        <f>IF(J653=1,SUM($J$6:J653),0)</f>
        <v>0</v>
      </c>
      <c r="M653" s="155">
        <f>IF(K653=1,SUM($K$6:K653),0)</f>
        <v>201227505.79893059</v>
      </c>
      <c r="N653" s="165">
        <f t="shared" si="50"/>
        <v>201227505.79893059</v>
      </c>
      <c r="O653" s="155">
        <f t="shared" si="51"/>
        <v>0</v>
      </c>
      <c r="P653" s="155">
        <f>IF(O653=1,SUM($O$6:O653),0)</f>
        <v>0</v>
      </c>
    </row>
    <row r="654" spans="1:16" ht="15" customHeight="1">
      <c r="A654" s="15"/>
      <c r="B654" s="183">
        <v>9</v>
      </c>
      <c r="C654" s="109" t="s">
        <v>1086</v>
      </c>
      <c r="D654" s="202" t="s">
        <v>37</v>
      </c>
      <c r="E654" s="203" t="s">
        <v>1097</v>
      </c>
      <c r="F654" s="204">
        <v>185000</v>
      </c>
      <c r="G654" s="204">
        <v>185000</v>
      </c>
      <c r="H654" s="171"/>
      <c r="I654" s="88">
        <f t="shared" si="47"/>
        <v>185000</v>
      </c>
      <c r="J654" s="163">
        <f t="shared" si="48"/>
        <v>0</v>
      </c>
      <c r="K654" s="155">
        <f t="shared" si="49"/>
        <v>1</v>
      </c>
      <c r="L654" s="155">
        <f>IF(J654=1,SUM($J$6:J654),0)</f>
        <v>0</v>
      </c>
      <c r="M654" s="155">
        <f>IF(K654=1,SUM($K$6:K654),0)</f>
        <v>201227506.79893059</v>
      </c>
      <c r="N654" s="165">
        <f t="shared" si="50"/>
        <v>201227506.79893059</v>
      </c>
      <c r="O654" s="155">
        <f t="shared" si="51"/>
        <v>0</v>
      </c>
      <c r="P654" s="155">
        <f>IF(O654=1,SUM($O$6:O654),0)</f>
        <v>0</v>
      </c>
    </row>
    <row r="655" spans="1:16" ht="15" customHeight="1">
      <c r="A655" s="15"/>
      <c r="B655" s="183"/>
      <c r="C655" s="109" t="s">
        <v>40</v>
      </c>
      <c r="D655" s="202" t="s">
        <v>40</v>
      </c>
      <c r="E655" s="203"/>
      <c r="F655" s="204"/>
      <c r="G655" s="204"/>
      <c r="H655" s="171"/>
      <c r="I655" s="88">
        <f t="shared" si="47"/>
        <v>0</v>
      </c>
      <c r="J655" s="163">
        <f t="shared" si="48"/>
        <v>0</v>
      </c>
      <c r="K655" s="155">
        <f t="shared" si="49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0"/>
        <v>0</v>
      </c>
      <c r="O655" s="155">
        <f t="shared" si="51"/>
        <v>0</v>
      </c>
      <c r="P655" s="155">
        <f>IF(O655=1,SUM($O$6:O655),0)</f>
        <v>0</v>
      </c>
    </row>
    <row r="656" spans="1:16" ht="15" customHeight="1">
      <c r="A656" s="15"/>
      <c r="B656" s="183" t="s">
        <v>1164</v>
      </c>
      <c r="C656" s="109" t="s">
        <v>1087</v>
      </c>
      <c r="D656" s="202" t="s">
        <v>40</v>
      </c>
      <c r="E656" s="203"/>
      <c r="F656" s="204"/>
      <c r="G656" s="204"/>
      <c r="H656" s="171"/>
      <c r="I656" s="88">
        <f t="shared" si="47"/>
        <v>0</v>
      </c>
      <c r="J656" s="163">
        <f t="shared" si="48"/>
        <v>0</v>
      </c>
      <c r="K656" s="155">
        <f t="shared" si="49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0"/>
        <v>0</v>
      </c>
      <c r="O656" s="155">
        <f t="shared" si="51"/>
        <v>0</v>
      </c>
      <c r="P656" s="155">
        <f>IF(O656=1,SUM($O$6:O656),0)</f>
        <v>0</v>
      </c>
    </row>
    <row r="657" spans="1:16" ht="15" customHeight="1">
      <c r="A657" s="15"/>
      <c r="B657" s="183">
        <v>1</v>
      </c>
      <c r="C657" s="109" t="s">
        <v>1088</v>
      </c>
      <c r="D657" s="202" t="s">
        <v>39</v>
      </c>
      <c r="E657" s="203" t="s">
        <v>7</v>
      </c>
      <c r="F657" s="204">
        <v>200000</v>
      </c>
      <c r="G657" s="204">
        <v>200000</v>
      </c>
      <c r="H657" s="171"/>
      <c r="I657" s="88">
        <f t="shared" si="47"/>
        <v>200000</v>
      </c>
      <c r="J657" s="163">
        <f t="shared" si="48"/>
        <v>0</v>
      </c>
      <c r="K657" s="155">
        <f t="shared" si="49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0"/>
        <v>0</v>
      </c>
      <c r="O657" s="155">
        <f t="shared" si="51"/>
        <v>0</v>
      </c>
      <c r="P657" s="155">
        <f>IF(O657=1,SUM($O$6:O657),0)</f>
        <v>0</v>
      </c>
    </row>
    <row r="658" spans="1:16" ht="15" customHeight="1">
      <c r="A658" s="15"/>
      <c r="B658" s="183">
        <v>2</v>
      </c>
      <c r="C658" s="109" t="s">
        <v>1089</v>
      </c>
      <c r="D658" s="202" t="s">
        <v>39</v>
      </c>
      <c r="E658" s="203" t="s">
        <v>1096</v>
      </c>
      <c r="F658" s="204">
        <v>230000</v>
      </c>
      <c r="G658" s="204">
        <v>230000</v>
      </c>
      <c r="H658" s="171"/>
      <c r="I658" s="88">
        <f t="shared" si="47"/>
        <v>230000</v>
      </c>
      <c r="J658" s="163">
        <f t="shared" si="48"/>
        <v>0</v>
      </c>
      <c r="K658" s="155">
        <f t="shared" si="49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0"/>
        <v>0</v>
      </c>
      <c r="O658" s="155">
        <f t="shared" si="51"/>
        <v>0</v>
      </c>
      <c r="P658" s="155">
        <f>IF(O658=1,SUM($O$6:O658),0)</f>
        <v>0</v>
      </c>
    </row>
    <row r="659" spans="1:16" ht="15" customHeight="1">
      <c r="A659" s="15"/>
      <c r="B659" s="183">
        <v>3</v>
      </c>
      <c r="C659" s="109" t="s">
        <v>1090</v>
      </c>
      <c r="D659" s="202" t="s">
        <v>39</v>
      </c>
      <c r="E659" s="203" t="s">
        <v>1096</v>
      </c>
      <c r="F659" s="204">
        <v>55000</v>
      </c>
      <c r="G659" s="204">
        <v>55000</v>
      </c>
      <c r="H659" s="171"/>
      <c r="I659" s="88">
        <f t="shared" si="47"/>
        <v>55000</v>
      </c>
      <c r="J659" s="163">
        <f t="shared" ref="J659:J722" si="52">IF(D659="MDU-KD",1,0)</f>
        <v>0</v>
      </c>
      <c r="K659" s="155">
        <f t="shared" ref="K659:K722" si="53">IF(D659="HDW",1,0)</f>
        <v>0</v>
      </c>
      <c r="L659" s="155">
        <f>IF(J659=1,SUM($J$6:J659),0)</f>
        <v>0</v>
      </c>
      <c r="M659" s="155">
        <f>IF(K659=1,SUM($K$6:K659),0)</f>
        <v>0</v>
      </c>
      <c r="N659" s="165">
        <f t="shared" ref="N659:N722" si="54">IF(L659=0,M659,L659)</f>
        <v>0</v>
      </c>
      <c r="O659" s="155">
        <f t="shared" ref="O659:O722" si="55">IF(E659=0,0,IF(LEFT(C659,11)="Tiang Beton",1,0))</f>
        <v>0</v>
      </c>
      <c r="P659" s="155">
        <f>IF(O659=1,SUM($O$6:O659),0)</f>
        <v>0</v>
      </c>
    </row>
    <row r="660" spans="1:16" ht="15" customHeight="1">
      <c r="A660" s="15"/>
      <c r="B660" s="183">
        <v>4</v>
      </c>
      <c r="C660" s="109" t="s">
        <v>1091</v>
      </c>
      <c r="D660" s="202" t="s">
        <v>39</v>
      </c>
      <c r="E660" s="203" t="s">
        <v>7</v>
      </c>
      <c r="F660" s="204">
        <v>93000</v>
      </c>
      <c r="G660" s="204">
        <v>93000</v>
      </c>
      <c r="H660" s="171"/>
      <c r="I660" s="88">
        <f t="shared" si="47"/>
        <v>93000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83">
        <v>5</v>
      </c>
      <c r="C661" s="109" t="s">
        <v>1092</v>
      </c>
      <c r="D661" s="202" t="s">
        <v>39</v>
      </c>
      <c r="E661" s="203" t="s">
        <v>7</v>
      </c>
      <c r="F661" s="204">
        <v>85000</v>
      </c>
      <c r="G661" s="204">
        <v>85000</v>
      </c>
      <c r="H661" s="171"/>
      <c r="I661" s="88">
        <f t="shared" si="47"/>
        <v>85000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5"/>
      <c r="B662" s="183"/>
      <c r="C662" s="109" t="s">
        <v>40</v>
      </c>
      <c r="D662" s="202" t="s">
        <v>40</v>
      </c>
      <c r="E662" s="203"/>
      <c r="F662" s="204"/>
      <c r="G662" s="204"/>
      <c r="H662" s="171"/>
      <c r="I662" s="88">
        <f t="shared" si="47"/>
        <v>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83" t="s">
        <v>1165</v>
      </c>
      <c r="C663" s="109" t="s">
        <v>1093</v>
      </c>
      <c r="D663" s="202" t="s">
        <v>37</v>
      </c>
      <c r="E663" s="203" t="s">
        <v>8</v>
      </c>
      <c r="F663" s="204">
        <v>12000</v>
      </c>
      <c r="G663" s="204">
        <v>12000</v>
      </c>
      <c r="H663" s="171"/>
      <c r="I663" s="88">
        <f t="shared" si="47"/>
        <v>12000</v>
      </c>
      <c r="J663" s="163">
        <f t="shared" si="52"/>
        <v>0</v>
      </c>
      <c r="K663" s="155">
        <f t="shared" si="53"/>
        <v>1</v>
      </c>
      <c r="L663" s="155">
        <f>IF(J663=1,SUM($J$6:J663),0)</f>
        <v>0</v>
      </c>
      <c r="M663" s="155">
        <f>IF(K663=1,SUM($K$6:K663),0)</f>
        <v>201227507.79893059</v>
      </c>
      <c r="N663" s="165">
        <f t="shared" si="54"/>
        <v>201227507.79893059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83"/>
      <c r="C664" s="109" t="s">
        <v>40</v>
      </c>
      <c r="D664" s="202" t="s">
        <v>40</v>
      </c>
      <c r="E664" s="203"/>
      <c r="F664" s="204"/>
      <c r="G664" s="204"/>
      <c r="H664" s="171"/>
      <c r="I664" s="88">
        <f t="shared" si="47"/>
        <v>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83" t="s">
        <v>1031</v>
      </c>
      <c r="C665" s="109" t="s">
        <v>611</v>
      </c>
      <c r="D665" s="202" t="s">
        <v>40</v>
      </c>
      <c r="E665" s="203"/>
      <c r="F665" s="204"/>
      <c r="G665" s="204"/>
      <c r="H665" s="171"/>
      <c r="I665" s="88">
        <f t="shared" si="47"/>
        <v>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83" t="s">
        <v>1004</v>
      </c>
      <c r="C666" s="109" t="s">
        <v>612</v>
      </c>
      <c r="D666" s="202" t="s">
        <v>40</v>
      </c>
      <c r="E666" s="203"/>
      <c r="F666" s="204"/>
      <c r="G666" s="204"/>
      <c r="H666" s="171"/>
      <c r="I666" s="88">
        <f t="shared" si="47"/>
        <v>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</v>
      </c>
      <c r="C667" s="109" t="s">
        <v>613</v>
      </c>
      <c r="D667" s="202" t="s">
        <v>39</v>
      </c>
      <c r="E667" s="203" t="s">
        <v>11</v>
      </c>
      <c r="F667" s="204">
        <v>19800</v>
      </c>
      <c r="G667" s="204">
        <v>19800</v>
      </c>
      <c r="H667" s="171"/>
      <c r="I667" s="88">
        <f t="shared" si="47"/>
        <v>19800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2</v>
      </c>
      <c r="C668" s="109" t="s">
        <v>614</v>
      </c>
      <c r="D668" s="202" t="s">
        <v>39</v>
      </c>
      <c r="E668" s="203" t="s">
        <v>11</v>
      </c>
      <c r="F668" s="204">
        <v>20500</v>
      </c>
      <c r="G668" s="204">
        <v>20500</v>
      </c>
      <c r="H668" s="171"/>
      <c r="I668" s="88">
        <f t="shared" si="47"/>
        <v>20500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3</v>
      </c>
      <c r="C669" s="109" t="s">
        <v>615</v>
      </c>
      <c r="D669" s="202" t="s">
        <v>39</v>
      </c>
      <c r="E669" s="203" t="s">
        <v>11</v>
      </c>
      <c r="F669" s="204">
        <v>27500</v>
      </c>
      <c r="G669" s="204">
        <v>27500</v>
      </c>
      <c r="H669" s="171"/>
      <c r="I669" s="88">
        <f t="shared" si="47"/>
        <v>27500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5"/>
      <c r="B670" s="174">
        <v>4</v>
      </c>
      <c r="C670" s="109" t="s">
        <v>616</v>
      </c>
      <c r="D670" s="202" t="s">
        <v>39</v>
      </c>
      <c r="E670" s="203" t="s">
        <v>11</v>
      </c>
      <c r="F670" s="204">
        <v>14900</v>
      </c>
      <c r="G670" s="204">
        <v>14900</v>
      </c>
      <c r="H670" s="171"/>
      <c r="I670" s="88">
        <f t="shared" si="47"/>
        <v>14900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5</v>
      </c>
      <c r="C671" s="109" t="s">
        <v>617</v>
      </c>
      <c r="D671" s="202" t="s">
        <v>39</v>
      </c>
      <c r="E671" s="203" t="s">
        <v>11</v>
      </c>
      <c r="F671" s="204">
        <v>27900</v>
      </c>
      <c r="G671" s="204">
        <v>33200</v>
      </c>
      <c r="H671" s="171"/>
      <c r="I671" s="88">
        <f t="shared" si="47"/>
        <v>33200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7"/>
      <c r="B672" s="174">
        <v>6</v>
      </c>
      <c r="C672" s="109" t="s">
        <v>618</v>
      </c>
      <c r="D672" s="202" t="s">
        <v>39</v>
      </c>
      <c r="E672" s="203" t="s">
        <v>11</v>
      </c>
      <c r="F672" s="204">
        <v>33000</v>
      </c>
      <c r="G672" s="204">
        <v>35700</v>
      </c>
      <c r="H672" s="171"/>
      <c r="I672" s="88">
        <f t="shared" si="47"/>
        <v>35700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7</v>
      </c>
      <c r="C673" s="109" t="s">
        <v>619</v>
      </c>
      <c r="D673" s="202" t="s">
        <v>39</v>
      </c>
      <c r="E673" s="203" t="s">
        <v>11</v>
      </c>
      <c r="F673" s="204">
        <v>27900</v>
      </c>
      <c r="G673" s="204">
        <v>33200</v>
      </c>
      <c r="H673" s="171"/>
      <c r="I673" s="88">
        <f t="shared" si="47"/>
        <v>33200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8</v>
      </c>
      <c r="C674" s="109" t="s">
        <v>620</v>
      </c>
      <c r="D674" s="202" t="s">
        <v>39</v>
      </c>
      <c r="E674" s="203" t="s">
        <v>11</v>
      </c>
      <c r="F674" s="204">
        <v>37600</v>
      </c>
      <c r="G674" s="204">
        <v>37600</v>
      </c>
      <c r="H674" s="171"/>
      <c r="I674" s="88">
        <f t="shared" si="47"/>
        <v>37600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9</v>
      </c>
      <c r="C675" s="109" t="s">
        <v>621</v>
      </c>
      <c r="D675" s="202" t="s">
        <v>39</v>
      </c>
      <c r="E675" s="203" t="s">
        <v>11</v>
      </c>
      <c r="F675" s="204">
        <v>27900</v>
      </c>
      <c r="G675" s="204">
        <v>33200</v>
      </c>
      <c r="H675" s="171"/>
      <c r="I675" s="88">
        <f t="shared" si="47"/>
        <v>33200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10</v>
      </c>
      <c r="C676" s="109" t="s">
        <v>622</v>
      </c>
      <c r="D676" s="202" t="s">
        <v>39</v>
      </c>
      <c r="E676" s="203" t="s">
        <v>11</v>
      </c>
      <c r="F676" s="204">
        <v>39800</v>
      </c>
      <c r="G676" s="204">
        <v>39800</v>
      </c>
      <c r="H676" s="171"/>
      <c r="I676" s="88">
        <f t="shared" si="47"/>
        <v>39800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11</v>
      </c>
      <c r="C677" s="109" t="s">
        <v>623</v>
      </c>
      <c r="D677" s="202" t="s">
        <v>39</v>
      </c>
      <c r="E677" s="203" t="s">
        <v>11</v>
      </c>
      <c r="F677" s="204">
        <v>24700</v>
      </c>
      <c r="G677" s="204">
        <v>29400</v>
      </c>
      <c r="H677" s="171"/>
      <c r="I677" s="88">
        <f t="shared" si="47"/>
        <v>29400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74">
        <v>12</v>
      </c>
      <c r="C678" s="109" t="s">
        <v>624</v>
      </c>
      <c r="D678" s="202" t="s">
        <v>39</v>
      </c>
      <c r="E678" s="203" t="s">
        <v>11</v>
      </c>
      <c r="F678" s="204">
        <v>33700</v>
      </c>
      <c r="G678" s="204">
        <v>35700</v>
      </c>
      <c r="H678" s="171"/>
      <c r="I678" s="88">
        <f t="shared" si="47"/>
        <v>35700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74">
        <v>13</v>
      </c>
      <c r="C679" s="109" t="s">
        <v>625</v>
      </c>
      <c r="D679" s="202" t="s">
        <v>39</v>
      </c>
      <c r="E679" s="203" t="s">
        <v>11</v>
      </c>
      <c r="F679" s="204">
        <v>25800</v>
      </c>
      <c r="G679" s="204">
        <v>30700</v>
      </c>
      <c r="H679" s="171"/>
      <c r="I679" s="88">
        <f t="shared" si="47"/>
        <v>30700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7"/>
      <c r="B680" s="174">
        <v>14</v>
      </c>
      <c r="C680" s="109" t="s">
        <v>626</v>
      </c>
      <c r="D680" s="202" t="s">
        <v>39</v>
      </c>
      <c r="E680" s="203" t="s">
        <v>11</v>
      </c>
      <c r="F680" s="204">
        <v>19100</v>
      </c>
      <c r="G680" s="204">
        <v>22700</v>
      </c>
      <c r="H680" s="171"/>
      <c r="I680" s="88">
        <f t="shared" si="47"/>
        <v>22700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15</v>
      </c>
      <c r="C681" s="109" t="s">
        <v>627</v>
      </c>
      <c r="D681" s="202" t="s">
        <v>39</v>
      </c>
      <c r="E681" s="203" t="s">
        <v>11</v>
      </c>
      <c r="F681" s="204">
        <v>19800</v>
      </c>
      <c r="G681" s="204">
        <v>19800</v>
      </c>
      <c r="H681" s="171"/>
      <c r="I681" s="88">
        <f t="shared" si="47"/>
        <v>19800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16</v>
      </c>
      <c r="C682" s="109" t="s">
        <v>628</v>
      </c>
      <c r="D682" s="202" t="s">
        <v>39</v>
      </c>
      <c r="E682" s="203" t="s">
        <v>11</v>
      </c>
      <c r="F682" s="204">
        <v>19800</v>
      </c>
      <c r="G682" s="204">
        <v>19800</v>
      </c>
      <c r="H682" s="171"/>
      <c r="I682" s="88">
        <f t="shared" si="47"/>
        <v>19800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17</v>
      </c>
      <c r="C683" s="109" t="s">
        <v>629</v>
      </c>
      <c r="D683" s="202" t="s">
        <v>39</v>
      </c>
      <c r="E683" s="203" t="s">
        <v>11</v>
      </c>
      <c r="F683" s="204">
        <v>20500</v>
      </c>
      <c r="G683" s="204">
        <v>20500</v>
      </c>
      <c r="H683" s="171"/>
      <c r="I683" s="88">
        <f t="shared" si="47"/>
        <v>20500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18</v>
      </c>
      <c r="C684" s="109" t="s">
        <v>630</v>
      </c>
      <c r="D684" s="202" t="s">
        <v>39</v>
      </c>
      <c r="E684" s="203" t="s">
        <v>11</v>
      </c>
      <c r="F684" s="204">
        <v>20500</v>
      </c>
      <c r="G684" s="204">
        <v>20500</v>
      </c>
      <c r="H684" s="171"/>
      <c r="I684" s="88">
        <f t="shared" si="47"/>
        <v>20500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19</v>
      </c>
      <c r="C685" s="109" t="s">
        <v>631</v>
      </c>
      <c r="D685" s="202" t="s">
        <v>39</v>
      </c>
      <c r="E685" s="203" t="s">
        <v>11</v>
      </c>
      <c r="F685" s="204">
        <v>27500</v>
      </c>
      <c r="G685" s="204">
        <v>27500</v>
      </c>
      <c r="H685" s="171"/>
      <c r="I685" s="88">
        <f t="shared" si="47"/>
        <v>27500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20</v>
      </c>
      <c r="C686" s="109" t="s">
        <v>632</v>
      </c>
      <c r="D686" s="202" t="s">
        <v>39</v>
      </c>
      <c r="E686" s="203" t="s">
        <v>11</v>
      </c>
      <c r="F686" s="204">
        <v>27500</v>
      </c>
      <c r="G686" s="204">
        <v>27500</v>
      </c>
      <c r="H686" s="171"/>
      <c r="I686" s="88">
        <f t="shared" si="47"/>
        <v>27500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21</v>
      </c>
      <c r="C687" s="109" t="s">
        <v>633</v>
      </c>
      <c r="D687" s="202" t="s">
        <v>39</v>
      </c>
      <c r="E687" s="203" t="s">
        <v>11</v>
      </c>
      <c r="F687" s="204">
        <v>22100</v>
      </c>
      <c r="G687" s="204">
        <v>22100</v>
      </c>
      <c r="H687" s="171"/>
      <c r="I687" s="88">
        <f t="shared" si="47"/>
        <v>22100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83"/>
      <c r="C688" s="109" t="s">
        <v>40</v>
      </c>
      <c r="D688" s="202" t="s">
        <v>40</v>
      </c>
      <c r="E688" s="203"/>
      <c r="F688" s="204"/>
      <c r="G688" s="204"/>
      <c r="H688" s="171"/>
      <c r="I688" s="88">
        <f t="shared" si="47"/>
        <v>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83" t="s">
        <v>1004</v>
      </c>
      <c r="C689" s="109" t="s">
        <v>634</v>
      </c>
      <c r="D689" s="202" t="s">
        <v>40</v>
      </c>
      <c r="E689" s="203"/>
      <c r="F689" s="204"/>
      <c r="G689" s="204"/>
      <c r="H689" s="171"/>
      <c r="I689" s="88">
        <f t="shared" si="47"/>
        <v>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</v>
      </c>
      <c r="C690" s="109" t="s">
        <v>635</v>
      </c>
      <c r="D690" s="202" t="s">
        <v>39</v>
      </c>
      <c r="E690" s="203" t="s">
        <v>11</v>
      </c>
      <c r="F690" s="204">
        <v>53200</v>
      </c>
      <c r="G690" s="204">
        <v>53200</v>
      </c>
      <c r="H690" s="171"/>
      <c r="I690" s="88">
        <f t="shared" si="47"/>
        <v>53200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2</v>
      </c>
      <c r="C691" s="109" t="s">
        <v>636</v>
      </c>
      <c r="D691" s="202" t="s">
        <v>39</v>
      </c>
      <c r="E691" s="203" t="s">
        <v>11</v>
      </c>
      <c r="F691" s="204">
        <v>57800</v>
      </c>
      <c r="G691" s="204">
        <v>61300</v>
      </c>
      <c r="H691" s="171"/>
      <c r="I691" s="88">
        <f t="shared" si="47"/>
        <v>61300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3</v>
      </c>
      <c r="C692" s="109" t="s">
        <v>637</v>
      </c>
      <c r="D692" s="202" t="s">
        <v>39</v>
      </c>
      <c r="E692" s="203" t="s">
        <v>11</v>
      </c>
      <c r="F692" s="204">
        <v>57800</v>
      </c>
      <c r="G692" s="204">
        <v>61300</v>
      </c>
      <c r="H692" s="171"/>
      <c r="I692" s="88">
        <f t="shared" ref="I692:I755" si="56">IF($I$5=$G$4,G692,(IF($I$5=$F$4,F692,0)))</f>
        <v>61300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4</v>
      </c>
      <c r="C693" s="109" t="s">
        <v>638</v>
      </c>
      <c r="D693" s="202" t="s">
        <v>39</v>
      </c>
      <c r="E693" s="203" t="s">
        <v>11</v>
      </c>
      <c r="F693" s="204">
        <v>80100</v>
      </c>
      <c r="G693" s="204">
        <v>80100</v>
      </c>
      <c r="H693" s="171"/>
      <c r="I693" s="88">
        <f t="shared" si="56"/>
        <v>80100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5</v>
      </c>
      <c r="C694" s="109" t="s">
        <v>639</v>
      </c>
      <c r="D694" s="202" t="s">
        <v>39</v>
      </c>
      <c r="E694" s="203" t="s">
        <v>11</v>
      </c>
      <c r="F694" s="204">
        <v>30000</v>
      </c>
      <c r="G694" s="204">
        <v>35700</v>
      </c>
      <c r="H694" s="171"/>
      <c r="I694" s="88">
        <f t="shared" si="56"/>
        <v>35700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7</v>
      </c>
      <c r="C695" s="109" t="s">
        <v>640</v>
      </c>
      <c r="D695" s="202" t="s">
        <v>39</v>
      </c>
      <c r="E695" s="203" t="s">
        <v>11</v>
      </c>
      <c r="F695" s="204">
        <v>80100</v>
      </c>
      <c r="G695" s="204">
        <v>80100</v>
      </c>
      <c r="H695" s="171"/>
      <c r="I695" s="88">
        <f t="shared" si="56"/>
        <v>80100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8</v>
      </c>
      <c r="C696" s="109" t="s">
        <v>641</v>
      </c>
      <c r="D696" s="202" t="s">
        <v>39</v>
      </c>
      <c r="E696" s="203" t="s">
        <v>11</v>
      </c>
      <c r="F696" s="204">
        <v>84000</v>
      </c>
      <c r="G696" s="204">
        <v>84000</v>
      </c>
      <c r="H696" s="171"/>
      <c r="I696" s="88">
        <f t="shared" si="56"/>
        <v>84000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9</v>
      </c>
      <c r="C697" s="109" t="s">
        <v>642</v>
      </c>
      <c r="D697" s="202" t="s">
        <v>39</v>
      </c>
      <c r="E697" s="203" t="s">
        <v>11</v>
      </c>
      <c r="F697" s="204">
        <v>44000</v>
      </c>
      <c r="G697" s="204">
        <v>44000</v>
      </c>
      <c r="H697" s="171"/>
      <c r="I697" s="88">
        <f t="shared" si="56"/>
        <v>44000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10</v>
      </c>
      <c r="C698" s="109" t="s">
        <v>643</v>
      </c>
      <c r="D698" s="202" t="s">
        <v>39</v>
      </c>
      <c r="E698" s="203" t="s">
        <v>11</v>
      </c>
      <c r="F698" s="204">
        <v>70300</v>
      </c>
      <c r="G698" s="204">
        <v>70300</v>
      </c>
      <c r="H698" s="171"/>
      <c r="I698" s="88">
        <f t="shared" si="56"/>
        <v>70300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11</v>
      </c>
      <c r="C699" s="109" t="s">
        <v>644</v>
      </c>
      <c r="D699" s="202" t="s">
        <v>39</v>
      </c>
      <c r="E699" s="203" t="s">
        <v>11</v>
      </c>
      <c r="F699" s="204">
        <v>70300</v>
      </c>
      <c r="G699" s="204">
        <v>70300</v>
      </c>
      <c r="H699" s="171"/>
      <c r="I699" s="88">
        <f t="shared" si="56"/>
        <v>70300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12</v>
      </c>
      <c r="C700" s="109" t="s">
        <v>645</v>
      </c>
      <c r="D700" s="202" t="s">
        <v>39</v>
      </c>
      <c r="E700" s="203" t="s">
        <v>11</v>
      </c>
      <c r="F700" s="204">
        <v>45200</v>
      </c>
      <c r="G700" s="204">
        <v>45200</v>
      </c>
      <c r="H700" s="171"/>
      <c r="I700" s="88">
        <f t="shared" si="56"/>
        <v>45200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13</v>
      </c>
      <c r="C701" s="109" t="s">
        <v>646</v>
      </c>
      <c r="D701" s="202" t="s">
        <v>39</v>
      </c>
      <c r="E701" s="203" t="s">
        <v>11</v>
      </c>
      <c r="F701" s="204">
        <v>80900</v>
      </c>
      <c r="G701" s="204">
        <v>85800</v>
      </c>
      <c r="H701" s="171"/>
      <c r="I701" s="88">
        <f t="shared" si="56"/>
        <v>85800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14</v>
      </c>
      <c r="C702" s="109" t="s">
        <v>647</v>
      </c>
      <c r="D702" s="202" t="s">
        <v>39</v>
      </c>
      <c r="E702" s="203" t="s">
        <v>11</v>
      </c>
      <c r="F702" s="204">
        <v>80900</v>
      </c>
      <c r="G702" s="204">
        <v>85800</v>
      </c>
      <c r="H702" s="171"/>
      <c r="I702" s="88">
        <f t="shared" si="56"/>
        <v>85800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15</v>
      </c>
      <c r="C703" s="109" t="s">
        <v>648</v>
      </c>
      <c r="D703" s="202" t="s">
        <v>39</v>
      </c>
      <c r="E703" s="203" t="s">
        <v>11</v>
      </c>
      <c r="F703" s="204">
        <v>82500</v>
      </c>
      <c r="G703" s="204">
        <v>87700</v>
      </c>
      <c r="H703" s="171"/>
      <c r="I703" s="88">
        <f t="shared" si="56"/>
        <v>87700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16</v>
      </c>
      <c r="C704" s="109" t="s">
        <v>649</v>
      </c>
      <c r="D704" s="202" t="s">
        <v>39</v>
      </c>
      <c r="E704" s="203" t="s">
        <v>11</v>
      </c>
      <c r="F704" s="204">
        <v>42100</v>
      </c>
      <c r="G704" s="204">
        <v>50100</v>
      </c>
      <c r="H704" s="171"/>
      <c r="I704" s="88">
        <f t="shared" si="56"/>
        <v>50100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17</v>
      </c>
      <c r="C705" s="109" t="s">
        <v>650</v>
      </c>
      <c r="D705" s="202" t="s">
        <v>39</v>
      </c>
      <c r="E705" s="203" t="s">
        <v>11</v>
      </c>
      <c r="F705" s="204">
        <v>42100</v>
      </c>
      <c r="G705" s="204">
        <v>50100</v>
      </c>
      <c r="H705" s="171"/>
      <c r="I705" s="88">
        <f t="shared" si="56"/>
        <v>50100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18</v>
      </c>
      <c r="C706" s="109" t="s">
        <v>651</v>
      </c>
      <c r="D706" s="202" t="s">
        <v>39</v>
      </c>
      <c r="E706" s="203" t="s">
        <v>11</v>
      </c>
      <c r="F706" s="204">
        <v>45200</v>
      </c>
      <c r="G706" s="204">
        <v>53800</v>
      </c>
      <c r="H706" s="171"/>
      <c r="I706" s="88">
        <f t="shared" si="56"/>
        <v>53800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19</v>
      </c>
      <c r="C707" s="109" t="s">
        <v>652</v>
      </c>
      <c r="D707" s="202" t="s">
        <v>39</v>
      </c>
      <c r="E707" s="203" t="s">
        <v>11</v>
      </c>
      <c r="F707" s="204">
        <v>45200</v>
      </c>
      <c r="G707" s="204">
        <v>53800</v>
      </c>
      <c r="H707" s="171"/>
      <c r="I707" s="88">
        <f t="shared" si="56"/>
        <v>53800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20</v>
      </c>
      <c r="C708" s="109" t="s">
        <v>653</v>
      </c>
      <c r="D708" s="202" t="s">
        <v>39</v>
      </c>
      <c r="E708" s="203" t="s">
        <v>11</v>
      </c>
      <c r="F708" s="204">
        <v>45200</v>
      </c>
      <c r="G708" s="204">
        <v>53800</v>
      </c>
      <c r="H708" s="171"/>
      <c r="I708" s="88">
        <f t="shared" si="56"/>
        <v>53800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21</v>
      </c>
      <c r="C709" s="109" t="s">
        <v>654</v>
      </c>
      <c r="D709" s="202" t="s">
        <v>39</v>
      </c>
      <c r="E709" s="203" t="s">
        <v>11</v>
      </c>
      <c r="F709" s="204">
        <v>45200</v>
      </c>
      <c r="G709" s="204">
        <v>53800</v>
      </c>
      <c r="H709" s="171"/>
      <c r="I709" s="88">
        <f t="shared" si="56"/>
        <v>53800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22</v>
      </c>
      <c r="C710" s="109" t="s">
        <v>655</v>
      </c>
      <c r="D710" s="202" t="s">
        <v>39</v>
      </c>
      <c r="E710" s="203" t="s">
        <v>11</v>
      </c>
      <c r="F710" s="204">
        <v>40200</v>
      </c>
      <c r="G710" s="204">
        <v>45100</v>
      </c>
      <c r="H710" s="171"/>
      <c r="I710" s="88">
        <f t="shared" si="56"/>
        <v>45100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5"/>
      <c r="B711" s="174">
        <v>23</v>
      </c>
      <c r="C711" s="109" t="s">
        <v>656</v>
      </c>
      <c r="D711" s="202" t="s">
        <v>39</v>
      </c>
      <c r="E711" s="203" t="s">
        <v>11</v>
      </c>
      <c r="F711" s="204">
        <v>37200</v>
      </c>
      <c r="G711" s="204">
        <v>44300</v>
      </c>
      <c r="H711" s="171"/>
      <c r="I711" s="88">
        <f t="shared" si="56"/>
        <v>44300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24</v>
      </c>
      <c r="C712" s="109" t="s">
        <v>657</v>
      </c>
      <c r="D712" s="202" t="s">
        <v>39</v>
      </c>
      <c r="E712" s="203" t="s">
        <v>11</v>
      </c>
      <c r="F712" s="204">
        <v>37200</v>
      </c>
      <c r="G712" s="204">
        <v>44300</v>
      </c>
      <c r="H712" s="171"/>
      <c r="I712" s="88">
        <f t="shared" si="56"/>
        <v>44300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25</v>
      </c>
      <c r="C713" s="109" t="s">
        <v>658</v>
      </c>
      <c r="D713" s="202" t="s">
        <v>39</v>
      </c>
      <c r="E713" s="203" t="s">
        <v>11</v>
      </c>
      <c r="F713" s="204">
        <v>37200</v>
      </c>
      <c r="G713" s="204">
        <v>44300</v>
      </c>
      <c r="H713" s="171"/>
      <c r="I713" s="88">
        <f t="shared" si="56"/>
        <v>44300</v>
      </c>
      <c r="J713" s="163">
        <f t="shared" si="52"/>
        <v>0</v>
      </c>
      <c r="K713" s="155">
        <f t="shared" si="53"/>
        <v>0</v>
      </c>
      <c r="L713" s="155">
        <f>IF(J713=1,SUM($J$6:J713),0)</f>
        <v>0</v>
      </c>
      <c r="M713" s="155">
        <f>IF(K713=1,SUM($K$6:K713),0)</f>
        <v>0</v>
      </c>
      <c r="N713" s="165">
        <f t="shared" si="54"/>
        <v>0</v>
      </c>
      <c r="O713" s="155">
        <f t="shared" si="55"/>
        <v>0</v>
      </c>
      <c r="P713" s="155">
        <f>IF(O713=1,SUM($O$6:O713),0)</f>
        <v>0</v>
      </c>
    </row>
    <row r="714" spans="1:16" ht="15" customHeight="1">
      <c r="A714" s="15"/>
      <c r="B714" s="174">
        <v>26</v>
      </c>
      <c r="C714" s="109" t="s">
        <v>659</v>
      </c>
      <c r="D714" s="202" t="s">
        <v>39</v>
      </c>
      <c r="E714" s="203" t="s">
        <v>11</v>
      </c>
      <c r="F714" s="204">
        <v>326300</v>
      </c>
      <c r="G714" s="204">
        <v>44300</v>
      </c>
      <c r="H714" s="171"/>
      <c r="I714" s="88">
        <f t="shared" si="56"/>
        <v>44300</v>
      </c>
      <c r="J714" s="163">
        <f t="shared" si="52"/>
        <v>0</v>
      </c>
      <c r="K714" s="155">
        <f t="shared" si="53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4"/>
        <v>0</v>
      </c>
      <c r="O714" s="155">
        <f t="shared" si="55"/>
        <v>0</v>
      </c>
      <c r="P714" s="155">
        <f>IF(O714=1,SUM($O$6:O714),0)</f>
        <v>0</v>
      </c>
    </row>
    <row r="715" spans="1:16" ht="15" customHeight="1">
      <c r="A715" s="15"/>
      <c r="B715" s="174">
        <v>27</v>
      </c>
      <c r="C715" s="109" t="s">
        <v>660</v>
      </c>
      <c r="D715" s="202" t="s">
        <v>39</v>
      </c>
      <c r="E715" s="203" t="s">
        <v>11</v>
      </c>
      <c r="F715" s="204">
        <v>78300</v>
      </c>
      <c r="G715" s="204">
        <v>93100</v>
      </c>
      <c r="H715" s="171"/>
      <c r="I715" s="88">
        <f t="shared" si="56"/>
        <v>93100</v>
      </c>
      <c r="J715" s="163">
        <f t="shared" si="52"/>
        <v>0</v>
      </c>
      <c r="K715" s="155">
        <f t="shared" si="53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4"/>
        <v>0</v>
      </c>
      <c r="O715" s="155">
        <f t="shared" si="55"/>
        <v>0</v>
      </c>
      <c r="P715" s="155">
        <f>IF(O715=1,SUM($O$6:O715),0)</f>
        <v>0</v>
      </c>
    </row>
    <row r="716" spans="1:16" ht="15" customHeight="1">
      <c r="A716" s="15"/>
      <c r="B716" s="174">
        <v>28</v>
      </c>
      <c r="C716" s="109" t="s">
        <v>661</v>
      </c>
      <c r="D716" s="202" t="s">
        <v>39</v>
      </c>
      <c r="E716" s="203" t="s">
        <v>11</v>
      </c>
      <c r="F716" s="204">
        <v>78300</v>
      </c>
      <c r="G716" s="204">
        <v>93100</v>
      </c>
      <c r="H716" s="171"/>
      <c r="I716" s="88">
        <f t="shared" si="56"/>
        <v>93100</v>
      </c>
      <c r="J716" s="163">
        <f t="shared" si="52"/>
        <v>0</v>
      </c>
      <c r="K716" s="155">
        <f t="shared" si="53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4"/>
        <v>0</v>
      </c>
      <c r="O716" s="155">
        <f t="shared" si="55"/>
        <v>0</v>
      </c>
      <c r="P716" s="155">
        <f>IF(O716=1,SUM($O$6:O716),0)</f>
        <v>0</v>
      </c>
    </row>
    <row r="717" spans="1:16" ht="15" customHeight="1">
      <c r="A717" s="15"/>
      <c r="B717" s="174">
        <v>29</v>
      </c>
      <c r="C717" s="109" t="s">
        <v>662</v>
      </c>
      <c r="D717" s="202" t="s">
        <v>39</v>
      </c>
      <c r="E717" s="203" t="s">
        <v>11</v>
      </c>
      <c r="F717" s="204">
        <v>74600</v>
      </c>
      <c r="G717" s="204">
        <v>88700</v>
      </c>
      <c r="H717" s="171"/>
      <c r="I717" s="88">
        <f t="shared" si="56"/>
        <v>88700</v>
      </c>
      <c r="J717" s="163">
        <f t="shared" si="52"/>
        <v>0</v>
      </c>
      <c r="K717" s="155">
        <f t="shared" si="53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4"/>
        <v>0</v>
      </c>
      <c r="O717" s="155">
        <f t="shared" si="55"/>
        <v>0</v>
      </c>
      <c r="P717" s="155">
        <f>IF(O717=1,SUM($O$6:O717),0)</f>
        <v>0</v>
      </c>
    </row>
    <row r="718" spans="1:16" ht="15" customHeight="1">
      <c r="A718" s="15"/>
      <c r="B718" s="174">
        <v>30</v>
      </c>
      <c r="C718" s="109" t="s">
        <v>663</v>
      </c>
      <c r="D718" s="202" t="s">
        <v>39</v>
      </c>
      <c r="E718" s="203" t="s">
        <v>11</v>
      </c>
      <c r="F718" s="204">
        <v>51900</v>
      </c>
      <c r="G718" s="204">
        <v>61700</v>
      </c>
      <c r="H718" s="171"/>
      <c r="I718" s="88">
        <f t="shared" si="56"/>
        <v>61700</v>
      </c>
      <c r="J718" s="163">
        <f t="shared" si="52"/>
        <v>0</v>
      </c>
      <c r="K718" s="155">
        <f t="shared" si="53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4"/>
        <v>0</v>
      </c>
      <c r="O718" s="155">
        <f t="shared" si="55"/>
        <v>0</v>
      </c>
      <c r="P718" s="155">
        <f>IF(O718=1,SUM($O$6:O718),0)</f>
        <v>0</v>
      </c>
    </row>
    <row r="719" spans="1:16" ht="15" customHeight="1">
      <c r="A719" s="15"/>
      <c r="B719" s="174">
        <v>31</v>
      </c>
      <c r="C719" s="109" t="s">
        <v>664</v>
      </c>
      <c r="D719" s="202" t="s">
        <v>39</v>
      </c>
      <c r="E719" s="203" t="s">
        <v>11</v>
      </c>
      <c r="F719" s="204">
        <v>51900</v>
      </c>
      <c r="G719" s="204">
        <v>61700</v>
      </c>
      <c r="H719" s="171"/>
      <c r="I719" s="88">
        <f t="shared" si="56"/>
        <v>61700</v>
      </c>
      <c r="J719" s="163">
        <f t="shared" si="52"/>
        <v>0</v>
      </c>
      <c r="K719" s="155">
        <f t="shared" si="53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4"/>
        <v>0</v>
      </c>
      <c r="O719" s="155">
        <f t="shared" si="55"/>
        <v>0</v>
      </c>
      <c r="P719" s="155">
        <f>IF(O719=1,SUM($O$6:O719),0)</f>
        <v>0</v>
      </c>
    </row>
    <row r="720" spans="1:16" ht="15" customHeight="1">
      <c r="A720" s="15"/>
      <c r="B720" s="174">
        <v>32</v>
      </c>
      <c r="C720" s="109" t="s">
        <v>665</v>
      </c>
      <c r="D720" s="202" t="s">
        <v>39</v>
      </c>
      <c r="E720" s="203" t="s">
        <v>11</v>
      </c>
      <c r="F720" s="204">
        <v>75600</v>
      </c>
      <c r="G720" s="204">
        <v>99900</v>
      </c>
      <c r="H720" s="171"/>
      <c r="I720" s="88">
        <f t="shared" si="56"/>
        <v>99900</v>
      </c>
      <c r="J720" s="163">
        <f t="shared" si="52"/>
        <v>0</v>
      </c>
      <c r="K720" s="155">
        <f t="shared" si="53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4"/>
        <v>0</v>
      </c>
      <c r="O720" s="155">
        <f t="shared" si="55"/>
        <v>0</v>
      </c>
      <c r="P720" s="155">
        <f>IF(O720=1,SUM($O$6:O720),0)</f>
        <v>0</v>
      </c>
    </row>
    <row r="721" spans="1:16" ht="15" customHeight="1">
      <c r="A721" s="17"/>
      <c r="B721" s="174">
        <v>33</v>
      </c>
      <c r="C721" s="109" t="s">
        <v>666</v>
      </c>
      <c r="D721" s="202" t="s">
        <v>39</v>
      </c>
      <c r="E721" s="203" t="s">
        <v>11</v>
      </c>
      <c r="F721" s="204">
        <v>75600</v>
      </c>
      <c r="G721" s="204">
        <v>99900</v>
      </c>
      <c r="H721" s="171"/>
      <c r="I721" s="88">
        <f t="shared" si="56"/>
        <v>99900</v>
      </c>
      <c r="J721" s="163">
        <f t="shared" si="52"/>
        <v>0</v>
      </c>
      <c r="K721" s="155">
        <f t="shared" si="53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4"/>
        <v>0</v>
      </c>
      <c r="O721" s="155">
        <f t="shared" si="55"/>
        <v>0</v>
      </c>
      <c r="P721" s="155">
        <f>IF(O721=1,SUM($O$6:O721),0)</f>
        <v>0</v>
      </c>
    </row>
    <row r="722" spans="1:16" ht="15" customHeight="1">
      <c r="A722" s="15"/>
      <c r="B722" s="174">
        <v>34</v>
      </c>
      <c r="C722" s="109" t="s">
        <v>667</v>
      </c>
      <c r="D722" s="202" t="s">
        <v>39</v>
      </c>
      <c r="E722" s="203" t="s">
        <v>11</v>
      </c>
      <c r="F722" s="204">
        <v>66800</v>
      </c>
      <c r="G722" s="204">
        <v>79500</v>
      </c>
      <c r="H722" s="171"/>
      <c r="I722" s="88">
        <f t="shared" si="56"/>
        <v>79500</v>
      </c>
      <c r="J722" s="163">
        <f t="shared" si="52"/>
        <v>0</v>
      </c>
      <c r="K722" s="155">
        <f t="shared" si="53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4"/>
        <v>0</v>
      </c>
      <c r="O722" s="155">
        <f t="shared" si="55"/>
        <v>0</v>
      </c>
      <c r="P722" s="155">
        <f>IF(O722=1,SUM($O$6:O722),0)</f>
        <v>0</v>
      </c>
    </row>
    <row r="723" spans="1:16" ht="15" customHeight="1">
      <c r="A723" s="15"/>
      <c r="B723" s="174">
        <v>35</v>
      </c>
      <c r="C723" s="109" t="s">
        <v>668</v>
      </c>
      <c r="D723" s="202" t="s">
        <v>39</v>
      </c>
      <c r="E723" s="203" t="s">
        <v>11</v>
      </c>
      <c r="F723" s="204">
        <v>62400</v>
      </c>
      <c r="G723" s="204">
        <v>74200</v>
      </c>
      <c r="H723" s="171"/>
      <c r="I723" s="88">
        <f t="shared" si="56"/>
        <v>74200</v>
      </c>
      <c r="J723" s="163">
        <f t="shared" ref="J723:J786" si="57">IF(D723="MDU-KD",1,0)</f>
        <v>0</v>
      </c>
      <c r="K723" s="155">
        <f t="shared" ref="K723:K786" si="58">IF(D723="HDW",1,0)</f>
        <v>0</v>
      </c>
      <c r="L723" s="155">
        <f>IF(J723=1,SUM($J$6:J723),0)</f>
        <v>0</v>
      </c>
      <c r="M723" s="155">
        <f>IF(K723=1,SUM($K$6:K723),0)</f>
        <v>0</v>
      </c>
      <c r="N723" s="165">
        <f t="shared" ref="N723:N786" si="59">IF(L723=0,M723,L723)</f>
        <v>0</v>
      </c>
      <c r="O723" s="155">
        <f t="shared" ref="O723:O786" si="60">IF(E723=0,0,IF(LEFT(C723,11)="Tiang Beton",1,0))</f>
        <v>0</v>
      </c>
      <c r="P723" s="155">
        <f>IF(O723=1,SUM($O$6:O723),0)</f>
        <v>0</v>
      </c>
    </row>
    <row r="724" spans="1:16" ht="15" customHeight="1">
      <c r="A724" s="15"/>
      <c r="B724" s="174">
        <v>36</v>
      </c>
      <c r="C724" s="109" t="s">
        <v>1465</v>
      </c>
      <c r="D724" s="202" t="s">
        <v>39</v>
      </c>
      <c r="E724" s="203" t="s">
        <v>11</v>
      </c>
      <c r="F724" s="204">
        <v>81300</v>
      </c>
      <c r="G724" s="204">
        <v>87700</v>
      </c>
      <c r="H724" s="171"/>
      <c r="I724" s="88">
        <f t="shared" si="56"/>
        <v>87700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5"/>
      <c r="B725" s="174">
        <v>37</v>
      </c>
      <c r="C725" s="109" t="s">
        <v>1466</v>
      </c>
      <c r="D725" s="202" t="s">
        <v>39</v>
      </c>
      <c r="E725" s="203" t="s">
        <v>11</v>
      </c>
      <c r="F725" s="204">
        <v>94400</v>
      </c>
      <c r="G725" s="204">
        <v>112300</v>
      </c>
      <c r="H725" s="171"/>
      <c r="I725" s="88">
        <f t="shared" si="56"/>
        <v>112300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38</v>
      </c>
      <c r="C726" s="109" t="s">
        <v>1467</v>
      </c>
      <c r="D726" s="202" t="s">
        <v>39</v>
      </c>
      <c r="E726" s="203" t="s">
        <v>11</v>
      </c>
      <c r="F726" s="204">
        <v>82500</v>
      </c>
      <c r="G726" s="204">
        <v>87700</v>
      </c>
      <c r="H726" s="171"/>
      <c r="I726" s="88">
        <f t="shared" si="56"/>
        <v>87700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39</v>
      </c>
      <c r="C727" s="109" t="s">
        <v>1468</v>
      </c>
      <c r="D727" s="202" t="s">
        <v>39</v>
      </c>
      <c r="E727" s="203" t="s">
        <v>11</v>
      </c>
      <c r="F727" s="204">
        <v>109200</v>
      </c>
      <c r="G727" s="204">
        <v>129900</v>
      </c>
      <c r="H727" s="171"/>
      <c r="I727" s="88">
        <f t="shared" si="56"/>
        <v>129900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40</v>
      </c>
      <c r="C728" s="109" t="s">
        <v>1469</v>
      </c>
      <c r="D728" s="202" t="s">
        <v>39</v>
      </c>
      <c r="E728" s="203" t="s">
        <v>11</v>
      </c>
      <c r="F728" s="204">
        <v>106900</v>
      </c>
      <c r="G728" s="204">
        <v>127200</v>
      </c>
      <c r="H728" s="171"/>
      <c r="I728" s="88">
        <f t="shared" si="56"/>
        <v>127200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41</v>
      </c>
      <c r="C729" s="109" t="s">
        <v>1470</v>
      </c>
      <c r="D729" s="202" t="s">
        <v>39</v>
      </c>
      <c r="E729" s="203" t="s">
        <v>11</v>
      </c>
      <c r="F729" s="204">
        <v>104400</v>
      </c>
      <c r="G729" s="204">
        <v>116900</v>
      </c>
      <c r="H729" s="171"/>
      <c r="I729" s="88">
        <f t="shared" si="56"/>
        <v>116900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74">
        <v>42</v>
      </c>
      <c r="C730" s="109" t="s">
        <v>1471</v>
      </c>
      <c r="D730" s="202" t="s">
        <v>39</v>
      </c>
      <c r="E730" s="203" t="s">
        <v>11</v>
      </c>
      <c r="F730" s="204">
        <v>103500</v>
      </c>
      <c r="G730" s="204">
        <v>123100</v>
      </c>
      <c r="H730" s="171"/>
      <c r="I730" s="88">
        <f t="shared" si="56"/>
        <v>123100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74">
        <v>43</v>
      </c>
      <c r="C731" s="109" t="s">
        <v>1472</v>
      </c>
      <c r="D731" s="202" t="s">
        <v>39</v>
      </c>
      <c r="E731" s="203" t="s">
        <v>11</v>
      </c>
      <c r="F731" s="204">
        <v>111100</v>
      </c>
      <c r="G731" s="204">
        <v>111100</v>
      </c>
      <c r="H731" s="171"/>
      <c r="I731" s="88">
        <f t="shared" si="56"/>
        <v>111100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44</v>
      </c>
      <c r="C732" s="109" t="s">
        <v>1473</v>
      </c>
      <c r="D732" s="202" t="s">
        <v>39</v>
      </c>
      <c r="E732" s="203" t="s">
        <v>11</v>
      </c>
      <c r="F732" s="204">
        <v>108700</v>
      </c>
      <c r="G732" s="204">
        <v>129300</v>
      </c>
      <c r="H732" s="171"/>
      <c r="I732" s="88">
        <f t="shared" si="56"/>
        <v>129300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45</v>
      </c>
      <c r="C733" s="109" t="s">
        <v>1474</v>
      </c>
      <c r="D733" s="202" t="s">
        <v>39</v>
      </c>
      <c r="E733" s="203" t="s">
        <v>11</v>
      </c>
      <c r="F733" s="204">
        <v>218400</v>
      </c>
      <c r="G733" s="204">
        <v>259800</v>
      </c>
      <c r="H733" s="171"/>
      <c r="I733" s="88">
        <f t="shared" si="56"/>
        <v>259800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46</v>
      </c>
      <c r="C734" s="109" t="s">
        <v>1475</v>
      </c>
      <c r="D734" s="202" t="s">
        <v>39</v>
      </c>
      <c r="E734" s="203" t="s">
        <v>11</v>
      </c>
      <c r="F734" s="204">
        <v>222500</v>
      </c>
      <c r="G734" s="204">
        <v>264700</v>
      </c>
      <c r="H734" s="171"/>
      <c r="I734" s="88">
        <f t="shared" si="56"/>
        <v>264700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7"/>
      <c r="B735" s="174">
        <v>47</v>
      </c>
      <c r="C735" s="109" t="s">
        <v>1476</v>
      </c>
      <c r="D735" s="202" t="s">
        <v>39</v>
      </c>
      <c r="E735" s="203" t="s">
        <v>11</v>
      </c>
      <c r="F735" s="204">
        <v>173300</v>
      </c>
      <c r="G735" s="204">
        <v>173300</v>
      </c>
      <c r="H735" s="171"/>
      <c r="I735" s="88">
        <f t="shared" si="56"/>
        <v>173300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48</v>
      </c>
      <c r="C736" s="109" t="s">
        <v>1477</v>
      </c>
      <c r="D736" s="202" t="s">
        <v>39</v>
      </c>
      <c r="E736" s="203" t="s">
        <v>11</v>
      </c>
      <c r="F736" s="204">
        <v>279500</v>
      </c>
      <c r="G736" s="204">
        <v>279500</v>
      </c>
      <c r="H736" s="171"/>
      <c r="I736" s="88">
        <f t="shared" si="56"/>
        <v>279500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49</v>
      </c>
      <c r="C737" s="109" t="s">
        <v>1478</v>
      </c>
      <c r="D737" s="202" t="s">
        <v>39</v>
      </c>
      <c r="E737" s="203" t="s">
        <v>11</v>
      </c>
      <c r="F737" s="204">
        <v>89800</v>
      </c>
      <c r="G737" s="204">
        <v>106800</v>
      </c>
      <c r="H737" s="171"/>
      <c r="I737" s="88">
        <f t="shared" si="56"/>
        <v>106800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74">
        <v>50</v>
      </c>
      <c r="C738" s="109" t="s">
        <v>1479</v>
      </c>
      <c r="D738" s="202" t="s">
        <v>39</v>
      </c>
      <c r="E738" s="203" t="s">
        <v>11</v>
      </c>
      <c r="F738" s="204">
        <v>102600</v>
      </c>
      <c r="G738" s="204">
        <v>122100</v>
      </c>
      <c r="H738" s="171"/>
      <c r="I738" s="88">
        <f t="shared" si="56"/>
        <v>122100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74">
        <v>51</v>
      </c>
      <c r="C739" s="109" t="s">
        <v>1480</v>
      </c>
      <c r="D739" s="202" t="s">
        <v>39</v>
      </c>
      <c r="E739" s="203" t="s">
        <v>11</v>
      </c>
      <c r="F739" s="204">
        <v>109700</v>
      </c>
      <c r="G739" s="204">
        <v>130500</v>
      </c>
      <c r="H739" s="171"/>
      <c r="I739" s="88">
        <f t="shared" si="56"/>
        <v>130500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83"/>
      <c r="C740" s="109" t="s">
        <v>40</v>
      </c>
      <c r="D740" s="202" t="s">
        <v>40</v>
      </c>
      <c r="E740" s="203"/>
      <c r="F740" s="204"/>
      <c r="G740" s="204"/>
      <c r="H740" s="171"/>
      <c r="I740" s="88">
        <f t="shared" si="56"/>
        <v>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83" t="s">
        <v>1004</v>
      </c>
      <c r="C741" s="109" t="s">
        <v>669</v>
      </c>
      <c r="D741" s="202" t="s">
        <v>40</v>
      </c>
      <c r="E741" s="203"/>
      <c r="F741" s="204"/>
      <c r="G741" s="204"/>
      <c r="H741" s="171"/>
      <c r="I741" s="88">
        <f t="shared" si="56"/>
        <v>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1</v>
      </c>
      <c r="C742" s="109" t="s">
        <v>670</v>
      </c>
      <c r="D742" s="202" t="s">
        <v>39</v>
      </c>
      <c r="E742" s="203" t="s">
        <v>11</v>
      </c>
      <c r="F742" s="204">
        <v>71900</v>
      </c>
      <c r="G742" s="204">
        <v>85500</v>
      </c>
      <c r="H742" s="171"/>
      <c r="I742" s="88">
        <f t="shared" si="56"/>
        <v>85500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2</v>
      </c>
      <c r="C743" s="109" t="s">
        <v>671</v>
      </c>
      <c r="D743" s="202" t="s">
        <v>39</v>
      </c>
      <c r="E743" s="203" t="s">
        <v>11</v>
      </c>
      <c r="F743" s="204">
        <v>64700</v>
      </c>
      <c r="G743" s="204">
        <v>64700</v>
      </c>
      <c r="H743" s="171"/>
      <c r="I743" s="88">
        <f t="shared" si="56"/>
        <v>64700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3</v>
      </c>
      <c r="C744" s="109" t="s">
        <v>672</v>
      </c>
      <c r="D744" s="202" t="s">
        <v>39</v>
      </c>
      <c r="E744" s="203" t="s">
        <v>11</v>
      </c>
      <c r="F744" s="204">
        <v>88700</v>
      </c>
      <c r="G744" s="204">
        <v>105500</v>
      </c>
      <c r="H744" s="171"/>
      <c r="I744" s="88">
        <f t="shared" si="56"/>
        <v>105500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4</v>
      </c>
      <c r="C745" s="109" t="s">
        <v>673</v>
      </c>
      <c r="D745" s="202" t="s">
        <v>39</v>
      </c>
      <c r="E745" s="203" t="s">
        <v>11</v>
      </c>
      <c r="F745" s="204">
        <v>92500</v>
      </c>
      <c r="G745" s="204">
        <v>110000</v>
      </c>
      <c r="H745" s="171"/>
      <c r="I745" s="88">
        <f t="shared" si="56"/>
        <v>110000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5</v>
      </c>
      <c r="C746" s="109" t="s">
        <v>674</v>
      </c>
      <c r="D746" s="202" t="s">
        <v>39</v>
      </c>
      <c r="E746" s="203" t="s">
        <v>11</v>
      </c>
      <c r="F746" s="204">
        <v>119100</v>
      </c>
      <c r="G746" s="204">
        <v>141700</v>
      </c>
      <c r="H746" s="171"/>
      <c r="I746" s="88">
        <f t="shared" si="56"/>
        <v>141700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6</v>
      </c>
      <c r="C747" s="109" t="s">
        <v>675</v>
      </c>
      <c r="D747" s="202" t="s">
        <v>39</v>
      </c>
      <c r="E747" s="203" t="s">
        <v>11</v>
      </c>
      <c r="F747" s="204">
        <v>202200</v>
      </c>
      <c r="G747" s="204">
        <v>214400</v>
      </c>
      <c r="H747" s="171"/>
      <c r="I747" s="88">
        <f t="shared" si="56"/>
        <v>214400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83"/>
      <c r="C748" s="109" t="s">
        <v>40</v>
      </c>
      <c r="D748" s="202" t="s">
        <v>40</v>
      </c>
      <c r="E748" s="203"/>
      <c r="F748" s="204"/>
      <c r="G748" s="204"/>
      <c r="H748" s="171"/>
      <c r="I748" s="88">
        <f t="shared" si="56"/>
        <v>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83" t="s">
        <v>1004</v>
      </c>
      <c r="C749" s="109" t="s">
        <v>676</v>
      </c>
      <c r="D749" s="202" t="s">
        <v>40</v>
      </c>
      <c r="E749" s="203"/>
      <c r="F749" s="204"/>
      <c r="G749" s="204"/>
      <c r="H749" s="171"/>
      <c r="I749" s="88">
        <f t="shared" si="56"/>
        <v>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</v>
      </c>
      <c r="C750" s="109" t="s">
        <v>677</v>
      </c>
      <c r="D750" s="202" t="s">
        <v>39</v>
      </c>
      <c r="E750" s="203" t="s">
        <v>11</v>
      </c>
      <c r="F750" s="204">
        <v>83600</v>
      </c>
      <c r="G750" s="204">
        <v>99400</v>
      </c>
      <c r="H750" s="171"/>
      <c r="I750" s="88">
        <f t="shared" si="56"/>
        <v>99400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2</v>
      </c>
      <c r="C751" s="109" t="s">
        <v>678</v>
      </c>
      <c r="D751" s="202" t="s">
        <v>39</v>
      </c>
      <c r="E751" s="203" t="s">
        <v>11</v>
      </c>
      <c r="F751" s="204">
        <v>83300</v>
      </c>
      <c r="G751" s="204">
        <v>99400</v>
      </c>
      <c r="H751" s="171"/>
      <c r="I751" s="88">
        <f t="shared" si="56"/>
        <v>99400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3</v>
      </c>
      <c r="C752" s="109" t="s">
        <v>679</v>
      </c>
      <c r="D752" s="202" t="s">
        <v>39</v>
      </c>
      <c r="E752" s="203" t="s">
        <v>11</v>
      </c>
      <c r="F752" s="204">
        <v>83300</v>
      </c>
      <c r="G752" s="204">
        <v>99100</v>
      </c>
      <c r="H752" s="171"/>
      <c r="I752" s="88">
        <f t="shared" si="56"/>
        <v>99100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4</v>
      </c>
      <c r="C753" s="109" t="s">
        <v>680</v>
      </c>
      <c r="D753" s="202" t="s">
        <v>39</v>
      </c>
      <c r="E753" s="203" t="s">
        <v>11</v>
      </c>
      <c r="F753" s="204">
        <v>88300</v>
      </c>
      <c r="G753" s="204">
        <v>105000</v>
      </c>
      <c r="H753" s="171"/>
      <c r="I753" s="88">
        <f t="shared" si="56"/>
        <v>105000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5</v>
      </c>
      <c r="C754" s="109" t="s">
        <v>681</v>
      </c>
      <c r="D754" s="202" t="s">
        <v>39</v>
      </c>
      <c r="E754" s="203" t="s">
        <v>11</v>
      </c>
      <c r="F754" s="204">
        <v>93300</v>
      </c>
      <c r="G754" s="204">
        <v>111000</v>
      </c>
      <c r="H754" s="171"/>
      <c r="I754" s="88">
        <f t="shared" si="56"/>
        <v>111000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6</v>
      </c>
      <c r="C755" s="109" t="s">
        <v>682</v>
      </c>
      <c r="D755" s="202" t="s">
        <v>39</v>
      </c>
      <c r="E755" s="203" t="s">
        <v>11</v>
      </c>
      <c r="F755" s="204">
        <v>81300</v>
      </c>
      <c r="G755" s="204">
        <v>81300</v>
      </c>
      <c r="H755" s="171"/>
      <c r="I755" s="88">
        <f t="shared" si="56"/>
        <v>81300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7</v>
      </c>
      <c r="C756" s="109" t="s">
        <v>683</v>
      </c>
      <c r="D756" s="202" t="s">
        <v>39</v>
      </c>
      <c r="E756" s="203" t="s">
        <v>11</v>
      </c>
      <c r="F756" s="204">
        <v>84900</v>
      </c>
      <c r="G756" s="204">
        <v>84900</v>
      </c>
      <c r="H756" s="171"/>
      <c r="I756" s="88">
        <f t="shared" ref="I756:I833" si="61">IF($I$5=$G$4,G756,(IF($I$5=$F$4,F756,0)))</f>
        <v>84900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8</v>
      </c>
      <c r="C757" s="109" t="s">
        <v>684</v>
      </c>
      <c r="D757" s="202" t="s">
        <v>39</v>
      </c>
      <c r="E757" s="203" t="s">
        <v>11</v>
      </c>
      <c r="F757" s="204">
        <v>94400</v>
      </c>
      <c r="G757" s="204">
        <v>94400</v>
      </c>
      <c r="H757" s="171"/>
      <c r="I757" s="88">
        <f t="shared" si="61"/>
        <v>94400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9</v>
      </c>
      <c r="C758" s="109" t="s">
        <v>685</v>
      </c>
      <c r="D758" s="202" t="s">
        <v>39</v>
      </c>
      <c r="E758" s="203" t="s">
        <v>11</v>
      </c>
      <c r="F758" s="204">
        <v>89400</v>
      </c>
      <c r="G758" s="204">
        <v>106300</v>
      </c>
      <c r="H758" s="171"/>
      <c r="I758" s="88">
        <f t="shared" si="61"/>
        <v>106300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10</v>
      </c>
      <c r="C759" s="109" t="s">
        <v>686</v>
      </c>
      <c r="D759" s="202" t="s">
        <v>39</v>
      </c>
      <c r="E759" s="203" t="s">
        <v>11</v>
      </c>
      <c r="F759" s="204">
        <v>87600</v>
      </c>
      <c r="G759" s="204">
        <v>104200</v>
      </c>
      <c r="H759" s="171"/>
      <c r="I759" s="88">
        <f t="shared" si="61"/>
        <v>104200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11</v>
      </c>
      <c r="C760" s="207" t="s">
        <v>1481</v>
      </c>
      <c r="D760" s="202" t="s">
        <v>39</v>
      </c>
      <c r="E760" s="203" t="s">
        <v>11</v>
      </c>
      <c r="F760" s="204">
        <v>87600</v>
      </c>
      <c r="G760" s="204">
        <v>104200</v>
      </c>
      <c r="H760" s="171"/>
      <c r="I760" s="88">
        <f t="shared" si="61"/>
        <v>104200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12</v>
      </c>
      <c r="C761" s="109" t="s">
        <v>687</v>
      </c>
      <c r="D761" s="202" t="s">
        <v>39</v>
      </c>
      <c r="E761" s="203" t="s">
        <v>11</v>
      </c>
      <c r="F761" s="204">
        <v>111100</v>
      </c>
      <c r="G761" s="204">
        <v>132200</v>
      </c>
      <c r="H761" s="171"/>
      <c r="I761" s="88">
        <f t="shared" si="61"/>
        <v>132200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13</v>
      </c>
      <c r="C762" s="109" t="s">
        <v>688</v>
      </c>
      <c r="D762" s="202" t="s">
        <v>39</v>
      </c>
      <c r="E762" s="203" t="s">
        <v>11</v>
      </c>
      <c r="F762" s="204">
        <v>102000</v>
      </c>
      <c r="G762" s="204">
        <v>121300</v>
      </c>
      <c r="H762" s="171"/>
      <c r="I762" s="88">
        <f t="shared" si="61"/>
        <v>121300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14</v>
      </c>
      <c r="C763" s="109" t="s">
        <v>689</v>
      </c>
      <c r="D763" s="202" t="s">
        <v>39</v>
      </c>
      <c r="E763" s="203" t="s">
        <v>11</v>
      </c>
      <c r="F763" s="204">
        <v>82500</v>
      </c>
      <c r="G763" s="204">
        <v>82500</v>
      </c>
      <c r="H763" s="171"/>
      <c r="I763" s="88">
        <f t="shared" si="61"/>
        <v>82500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15</v>
      </c>
      <c r="C764" s="109" t="s">
        <v>690</v>
      </c>
      <c r="D764" s="202" t="s">
        <v>39</v>
      </c>
      <c r="E764" s="203" t="s">
        <v>11</v>
      </c>
      <c r="F764" s="204">
        <v>106900</v>
      </c>
      <c r="G764" s="204">
        <v>106900</v>
      </c>
      <c r="H764" s="175"/>
      <c r="I764" s="88">
        <f t="shared" si="61"/>
        <v>106900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16</v>
      </c>
      <c r="C765" s="109" t="s">
        <v>691</v>
      </c>
      <c r="D765" s="202" t="s">
        <v>39</v>
      </c>
      <c r="E765" s="203" t="s">
        <v>11</v>
      </c>
      <c r="F765" s="204">
        <v>109200</v>
      </c>
      <c r="G765" s="204">
        <v>109200</v>
      </c>
      <c r="H765" s="175"/>
      <c r="I765" s="88">
        <f t="shared" si="61"/>
        <v>109200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17</v>
      </c>
      <c r="C766" s="109" t="s">
        <v>692</v>
      </c>
      <c r="D766" s="202" t="s">
        <v>39</v>
      </c>
      <c r="E766" s="203" t="s">
        <v>11</v>
      </c>
      <c r="F766" s="204">
        <v>96900</v>
      </c>
      <c r="G766" s="204">
        <v>96900</v>
      </c>
      <c r="H766" s="175"/>
      <c r="I766" s="88">
        <f t="shared" si="61"/>
        <v>96900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18</v>
      </c>
      <c r="C767" s="109" t="s">
        <v>693</v>
      </c>
      <c r="D767" s="202" t="s">
        <v>39</v>
      </c>
      <c r="E767" s="203" t="s">
        <v>11</v>
      </c>
      <c r="F767" s="204">
        <v>107700</v>
      </c>
      <c r="G767" s="204">
        <v>128100</v>
      </c>
      <c r="H767" s="175"/>
      <c r="I767" s="88">
        <f t="shared" si="61"/>
        <v>128100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19</v>
      </c>
      <c r="C768" s="109" t="s">
        <v>694</v>
      </c>
      <c r="D768" s="202" t="s">
        <v>39</v>
      </c>
      <c r="E768" s="203" t="s">
        <v>11</v>
      </c>
      <c r="F768" s="204">
        <v>104400</v>
      </c>
      <c r="G768" s="204">
        <v>104400</v>
      </c>
      <c r="H768" s="175"/>
      <c r="I768" s="88">
        <f t="shared" si="61"/>
        <v>104400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20</v>
      </c>
      <c r="C769" s="109" t="s">
        <v>695</v>
      </c>
      <c r="D769" s="202" t="s">
        <v>39</v>
      </c>
      <c r="E769" s="203" t="s">
        <v>11</v>
      </c>
      <c r="F769" s="204">
        <v>194600</v>
      </c>
      <c r="G769" s="204">
        <v>214400</v>
      </c>
      <c r="H769" s="175"/>
      <c r="I769" s="88">
        <f t="shared" si="61"/>
        <v>214400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21</v>
      </c>
      <c r="C770" s="109" t="s">
        <v>696</v>
      </c>
      <c r="D770" s="202" t="s">
        <v>39</v>
      </c>
      <c r="E770" s="203" t="s">
        <v>11</v>
      </c>
      <c r="F770" s="204">
        <v>106600</v>
      </c>
      <c r="G770" s="204">
        <v>122500</v>
      </c>
      <c r="H770" s="175"/>
      <c r="I770" s="88">
        <f t="shared" si="61"/>
        <v>122500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22</v>
      </c>
      <c r="C771" s="109" t="s">
        <v>697</v>
      </c>
      <c r="D771" s="202" t="s">
        <v>39</v>
      </c>
      <c r="E771" s="203" t="s">
        <v>11</v>
      </c>
      <c r="F771" s="204">
        <v>113200</v>
      </c>
      <c r="G771" s="204">
        <v>134700</v>
      </c>
      <c r="H771" s="175"/>
      <c r="I771" s="88">
        <f t="shared" si="61"/>
        <v>134700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23</v>
      </c>
      <c r="C772" s="109" t="s">
        <v>698</v>
      </c>
      <c r="D772" s="202" t="s">
        <v>39</v>
      </c>
      <c r="E772" s="203" t="s">
        <v>11</v>
      </c>
      <c r="F772" s="204">
        <v>133200</v>
      </c>
      <c r="G772" s="204">
        <v>158500</v>
      </c>
      <c r="H772" s="175"/>
      <c r="I772" s="88">
        <f t="shared" si="61"/>
        <v>158500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24</v>
      </c>
      <c r="C773" s="109" t="s">
        <v>699</v>
      </c>
      <c r="D773" s="202" t="s">
        <v>39</v>
      </c>
      <c r="E773" s="203" t="s">
        <v>11</v>
      </c>
      <c r="F773" s="204">
        <v>113200</v>
      </c>
      <c r="G773" s="204">
        <v>134700</v>
      </c>
      <c r="H773" s="171"/>
      <c r="I773" s="88">
        <f>IF($I$5=$G$4,G773,(IF($I$5=$F$4,F773,0)))</f>
        <v>134700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25</v>
      </c>
      <c r="C774" s="109" t="s">
        <v>700</v>
      </c>
      <c r="D774" s="202" t="s">
        <v>39</v>
      </c>
      <c r="E774" s="203" t="s">
        <v>11</v>
      </c>
      <c r="F774" s="204">
        <v>103500</v>
      </c>
      <c r="G774" s="204">
        <v>103500</v>
      </c>
      <c r="H774" s="171"/>
      <c r="I774" s="88">
        <f t="shared" si="61"/>
        <v>103500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26</v>
      </c>
      <c r="C775" s="109" t="s">
        <v>701</v>
      </c>
      <c r="D775" s="202" t="s">
        <v>39</v>
      </c>
      <c r="E775" s="203" t="s">
        <v>11</v>
      </c>
      <c r="F775" s="204">
        <v>108700</v>
      </c>
      <c r="G775" s="204">
        <v>108700</v>
      </c>
      <c r="H775" s="171"/>
      <c r="I775" s="88">
        <f t="shared" si="61"/>
        <v>108700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27</v>
      </c>
      <c r="C776" s="207" t="s">
        <v>1482</v>
      </c>
      <c r="D776" s="202" t="s">
        <v>39</v>
      </c>
      <c r="E776" s="203" t="s">
        <v>11</v>
      </c>
      <c r="F776" s="204">
        <v>111100</v>
      </c>
      <c r="G776" s="204">
        <v>111100</v>
      </c>
      <c r="H776" s="171"/>
      <c r="I776" s="88">
        <f t="shared" si="61"/>
        <v>111100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28</v>
      </c>
      <c r="C777" s="109" t="s">
        <v>702</v>
      </c>
      <c r="D777" s="202" t="s">
        <v>39</v>
      </c>
      <c r="E777" s="203" t="s">
        <v>11</v>
      </c>
      <c r="F777" s="204">
        <v>214300</v>
      </c>
      <c r="G777" s="204">
        <v>254900</v>
      </c>
      <c r="H777" s="171"/>
      <c r="I777" s="88">
        <f t="shared" si="61"/>
        <v>254900</v>
      </c>
      <c r="J777" s="163">
        <f t="shared" si="57"/>
        <v>0</v>
      </c>
      <c r="K777" s="155">
        <f t="shared" si="58"/>
        <v>0</v>
      </c>
      <c r="L777" s="155">
        <f>IF(J777=1,SUM($J$6:J777),0)</f>
        <v>0</v>
      </c>
      <c r="M777" s="155">
        <f>IF(K777=1,SUM($K$6:K777),0)</f>
        <v>0</v>
      </c>
      <c r="N777" s="165">
        <f t="shared" si="59"/>
        <v>0</v>
      </c>
      <c r="O777" s="155">
        <f t="shared" si="60"/>
        <v>0</v>
      </c>
      <c r="P777" s="155">
        <f>IF(O777=1,SUM($O$6:O777),0)</f>
        <v>0</v>
      </c>
    </row>
    <row r="778" spans="1:16" ht="15" customHeight="1">
      <c r="A778" s="15"/>
      <c r="B778" s="174">
        <v>29</v>
      </c>
      <c r="C778" s="109" t="s">
        <v>703</v>
      </c>
      <c r="D778" s="202" t="s">
        <v>39</v>
      </c>
      <c r="E778" s="203" t="s">
        <v>11</v>
      </c>
      <c r="F778" s="204">
        <v>197500</v>
      </c>
      <c r="G778" s="204">
        <v>197500</v>
      </c>
      <c r="H778" s="171"/>
      <c r="I778" s="88">
        <f t="shared" si="61"/>
        <v>197500</v>
      </c>
      <c r="J778" s="163">
        <f t="shared" si="57"/>
        <v>0</v>
      </c>
      <c r="K778" s="155">
        <f t="shared" si="58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59"/>
        <v>0</v>
      </c>
      <c r="O778" s="155">
        <f t="shared" si="60"/>
        <v>0</v>
      </c>
      <c r="P778" s="155">
        <f>IF(O778=1,SUM($O$6:O778),0)</f>
        <v>0</v>
      </c>
    </row>
    <row r="779" spans="1:16" ht="15" customHeight="1">
      <c r="A779" s="15"/>
      <c r="B779" s="174">
        <v>30</v>
      </c>
      <c r="C779" s="109" t="s">
        <v>704</v>
      </c>
      <c r="D779" s="202" t="s">
        <v>39</v>
      </c>
      <c r="E779" s="203" t="s">
        <v>11</v>
      </c>
      <c r="F779" s="204">
        <v>219500</v>
      </c>
      <c r="G779" s="204">
        <v>261100</v>
      </c>
      <c r="H779" s="171"/>
      <c r="I779" s="88">
        <f t="shared" si="61"/>
        <v>261100</v>
      </c>
      <c r="J779" s="163">
        <f t="shared" si="57"/>
        <v>0</v>
      </c>
      <c r="K779" s="155">
        <f t="shared" si="58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59"/>
        <v>0</v>
      </c>
      <c r="O779" s="155">
        <f t="shared" si="60"/>
        <v>0</v>
      </c>
      <c r="P779" s="155">
        <f>IF(O779=1,SUM($O$6:O779),0)</f>
        <v>0</v>
      </c>
    </row>
    <row r="780" spans="1:16" ht="15" customHeight="1">
      <c r="A780" s="15"/>
      <c r="B780" s="174">
        <v>31</v>
      </c>
      <c r="C780" s="207" t="s">
        <v>1483</v>
      </c>
      <c r="D780" s="202" t="s">
        <v>39</v>
      </c>
      <c r="E780" s="203" t="s">
        <v>11</v>
      </c>
      <c r="F780" s="204">
        <v>197500</v>
      </c>
      <c r="G780" s="204">
        <v>197500</v>
      </c>
      <c r="H780" s="171"/>
      <c r="I780" s="88">
        <f t="shared" si="61"/>
        <v>197500</v>
      </c>
      <c r="J780" s="163">
        <f t="shared" si="57"/>
        <v>0</v>
      </c>
      <c r="K780" s="155">
        <f t="shared" si="58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59"/>
        <v>0</v>
      </c>
      <c r="O780" s="155">
        <f t="shared" si="60"/>
        <v>0</v>
      </c>
      <c r="P780" s="155">
        <f>IF(O780=1,SUM($O$6:O780),0)</f>
        <v>0</v>
      </c>
    </row>
    <row r="781" spans="1:16" ht="15" customHeight="1">
      <c r="A781" s="15"/>
      <c r="B781" s="174">
        <v>32</v>
      </c>
      <c r="C781" s="109" t="s">
        <v>705</v>
      </c>
      <c r="D781" s="202" t="s">
        <v>39</v>
      </c>
      <c r="E781" s="203" t="s">
        <v>11</v>
      </c>
      <c r="F781" s="204">
        <v>218400</v>
      </c>
      <c r="G781" s="204">
        <v>218400</v>
      </c>
      <c r="H781" s="171"/>
      <c r="I781" s="88">
        <f t="shared" si="61"/>
        <v>218400</v>
      </c>
      <c r="J781" s="163">
        <f t="shared" si="57"/>
        <v>0</v>
      </c>
      <c r="K781" s="155">
        <f t="shared" si="58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59"/>
        <v>0</v>
      </c>
      <c r="O781" s="155">
        <f t="shared" si="60"/>
        <v>0</v>
      </c>
      <c r="P781" s="155">
        <f>IF(O781=1,SUM($O$6:O781),0)</f>
        <v>0</v>
      </c>
    </row>
    <row r="782" spans="1:16" ht="15" customHeight="1">
      <c r="A782" s="15"/>
      <c r="B782" s="174">
        <v>33</v>
      </c>
      <c r="C782" s="109" t="s">
        <v>706</v>
      </c>
      <c r="D782" s="202" t="s">
        <v>39</v>
      </c>
      <c r="E782" s="203" t="s">
        <v>11</v>
      </c>
      <c r="F782" s="204">
        <v>222500</v>
      </c>
      <c r="G782" s="204">
        <v>222500</v>
      </c>
      <c r="H782" s="171"/>
      <c r="I782" s="88">
        <f t="shared" si="61"/>
        <v>222500</v>
      </c>
      <c r="J782" s="163">
        <f t="shared" si="57"/>
        <v>0</v>
      </c>
      <c r="K782" s="155">
        <f t="shared" si="58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59"/>
        <v>0</v>
      </c>
      <c r="O782" s="155">
        <f t="shared" si="60"/>
        <v>0</v>
      </c>
      <c r="P782" s="155">
        <f>IF(O782=1,SUM($O$6:O782),0)</f>
        <v>0</v>
      </c>
    </row>
    <row r="783" spans="1:16" ht="15" customHeight="1">
      <c r="A783" s="15"/>
      <c r="B783" s="174">
        <v>34</v>
      </c>
      <c r="C783" s="207" t="s">
        <v>1484</v>
      </c>
      <c r="D783" s="202" t="s">
        <v>39</v>
      </c>
      <c r="E783" s="203" t="s">
        <v>11</v>
      </c>
      <c r="F783" s="204">
        <v>173300</v>
      </c>
      <c r="G783" s="204">
        <v>173300</v>
      </c>
      <c r="H783" s="171"/>
      <c r="I783" s="88">
        <f t="shared" si="61"/>
        <v>173300</v>
      </c>
      <c r="J783" s="163">
        <f t="shared" si="57"/>
        <v>0</v>
      </c>
      <c r="K783" s="155">
        <f t="shared" si="58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59"/>
        <v>0</v>
      </c>
      <c r="O783" s="155">
        <f t="shared" si="60"/>
        <v>0</v>
      </c>
      <c r="P783" s="155">
        <f>IF(O783=1,SUM($O$6:O783),0)</f>
        <v>0</v>
      </c>
    </row>
    <row r="784" spans="1:16" ht="15" customHeight="1">
      <c r="A784" s="15"/>
      <c r="B784" s="174">
        <v>35</v>
      </c>
      <c r="C784" s="207" t="s">
        <v>1485</v>
      </c>
      <c r="D784" s="202" t="s">
        <v>39</v>
      </c>
      <c r="E784" s="203" t="s">
        <v>11</v>
      </c>
      <c r="F784" s="204">
        <v>279500</v>
      </c>
      <c r="G784" s="204">
        <v>279500</v>
      </c>
      <c r="H784" s="171"/>
      <c r="I784" s="88">
        <f t="shared" si="61"/>
        <v>279500</v>
      </c>
      <c r="J784" s="163">
        <f t="shared" si="57"/>
        <v>0</v>
      </c>
      <c r="K784" s="155">
        <f t="shared" si="58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59"/>
        <v>0</v>
      </c>
      <c r="O784" s="155">
        <f t="shared" si="60"/>
        <v>0</v>
      </c>
      <c r="P784" s="155">
        <f>IF(O784=1,SUM($O$6:O784),0)</f>
        <v>0</v>
      </c>
    </row>
    <row r="785" spans="1:16" ht="15" customHeight="1">
      <c r="A785" s="15"/>
      <c r="B785" s="174">
        <v>36</v>
      </c>
      <c r="C785" s="109" t="s">
        <v>707</v>
      </c>
      <c r="D785" s="202" t="s">
        <v>39</v>
      </c>
      <c r="E785" s="203" t="s">
        <v>11</v>
      </c>
      <c r="F785" s="204">
        <v>93500</v>
      </c>
      <c r="G785" s="204">
        <v>111200</v>
      </c>
      <c r="H785" s="171"/>
      <c r="I785" s="88">
        <f t="shared" si="61"/>
        <v>111200</v>
      </c>
      <c r="J785" s="163">
        <f t="shared" si="57"/>
        <v>0</v>
      </c>
      <c r="K785" s="155">
        <f t="shared" si="58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59"/>
        <v>0</v>
      </c>
      <c r="O785" s="155">
        <f t="shared" si="60"/>
        <v>0</v>
      </c>
      <c r="P785" s="155">
        <f>IF(O785=1,SUM($O$6:O785),0)</f>
        <v>0</v>
      </c>
    </row>
    <row r="786" spans="1:16" ht="15" customHeight="1">
      <c r="A786" s="15"/>
      <c r="B786" s="174">
        <v>37</v>
      </c>
      <c r="C786" s="109" t="s">
        <v>708</v>
      </c>
      <c r="D786" s="202" t="s">
        <v>39</v>
      </c>
      <c r="E786" s="203" t="s">
        <v>11</v>
      </c>
      <c r="F786" s="204">
        <v>93500</v>
      </c>
      <c r="G786" s="204">
        <v>111200</v>
      </c>
      <c r="H786" s="171"/>
      <c r="I786" s="88">
        <f t="shared" si="61"/>
        <v>111200</v>
      </c>
      <c r="J786" s="163">
        <f t="shared" si="57"/>
        <v>0</v>
      </c>
      <c r="K786" s="155">
        <f t="shared" si="58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59"/>
        <v>0</v>
      </c>
      <c r="O786" s="155">
        <f t="shared" si="60"/>
        <v>0</v>
      </c>
      <c r="P786" s="155">
        <f>IF(O786=1,SUM($O$6:O786),0)</f>
        <v>0</v>
      </c>
    </row>
    <row r="787" spans="1:16" ht="15" customHeight="1">
      <c r="A787" s="15"/>
      <c r="B787" s="174">
        <v>38</v>
      </c>
      <c r="C787" s="109" t="s">
        <v>709</v>
      </c>
      <c r="D787" s="202" t="s">
        <v>39</v>
      </c>
      <c r="E787" s="203" t="s">
        <v>11</v>
      </c>
      <c r="F787" s="204">
        <v>89800</v>
      </c>
      <c r="G787" s="204">
        <v>89800</v>
      </c>
      <c r="H787" s="171"/>
      <c r="I787" s="88">
        <f t="shared" si="61"/>
        <v>89800</v>
      </c>
      <c r="J787" s="163">
        <f t="shared" ref="J787:J850" si="62">IF(D787="MDU-KD",1,0)</f>
        <v>0</v>
      </c>
      <c r="K787" s="155">
        <f t="shared" ref="K787:K850" si="63">IF(D787="HDW",1,0)</f>
        <v>0</v>
      </c>
      <c r="L787" s="155">
        <f>IF(J787=1,SUM($J$6:J787),0)</f>
        <v>0</v>
      </c>
      <c r="M787" s="155">
        <f>IF(K787=1,SUM($K$6:K787),0)</f>
        <v>0</v>
      </c>
      <c r="N787" s="165">
        <f t="shared" ref="N787:N850" si="64">IF(L787=0,M787,L787)</f>
        <v>0</v>
      </c>
      <c r="O787" s="155">
        <f t="shared" ref="O787:O850" si="65">IF(E787=0,0,IF(LEFT(C787,11)="Tiang Beton",1,0))</f>
        <v>0</v>
      </c>
      <c r="P787" s="155">
        <f>IF(O787=1,SUM($O$6:O787),0)</f>
        <v>0</v>
      </c>
    </row>
    <row r="788" spans="1:16" ht="15" customHeight="1">
      <c r="A788" s="15"/>
      <c r="B788" s="174">
        <v>39</v>
      </c>
      <c r="C788" s="109" t="s">
        <v>710</v>
      </c>
      <c r="D788" s="202" t="s">
        <v>39</v>
      </c>
      <c r="E788" s="203" t="s">
        <v>11</v>
      </c>
      <c r="F788" s="204">
        <v>113300</v>
      </c>
      <c r="G788" s="204">
        <v>134800</v>
      </c>
      <c r="H788" s="171"/>
      <c r="I788" s="88">
        <f t="shared" si="61"/>
        <v>134800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7"/>
      <c r="B789" s="174">
        <v>40</v>
      </c>
      <c r="C789" s="109" t="s">
        <v>711</v>
      </c>
      <c r="D789" s="202" t="s">
        <v>39</v>
      </c>
      <c r="E789" s="203" t="s">
        <v>11</v>
      </c>
      <c r="F789" s="204">
        <v>113300</v>
      </c>
      <c r="G789" s="204">
        <v>134800</v>
      </c>
      <c r="H789" s="171"/>
      <c r="I789" s="88">
        <f t="shared" si="61"/>
        <v>134800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41</v>
      </c>
      <c r="C790" s="109" t="s">
        <v>712</v>
      </c>
      <c r="D790" s="202" t="s">
        <v>39</v>
      </c>
      <c r="E790" s="203" t="s">
        <v>11</v>
      </c>
      <c r="F790" s="204">
        <v>102600</v>
      </c>
      <c r="G790" s="204">
        <v>102600</v>
      </c>
      <c r="H790" s="171"/>
      <c r="I790" s="88">
        <f t="shared" si="61"/>
        <v>102600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42</v>
      </c>
      <c r="C791" s="109" t="s">
        <v>713</v>
      </c>
      <c r="D791" s="202" t="s">
        <v>39</v>
      </c>
      <c r="E791" s="203" t="s">
        <v>11</v>
      </c>
      <c r="F791" s="204">
        <v>114600</v>
      </c>
      <c r="G791" s="204">
        <v>136300</v>
      </c>
      <c r="H791" s="171"/>
      <c r="I791" s="88">
        <f t="shared" si="61"/>
        <v>136300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43</v>
      </c>
      <c r="C792" s="109" t="s">
        <v>714</v>
      </c>
      <c r="D792" s="202" t="s">
        <v>39</v>
      </c>
      <c r="E792" s="203" t="s">
        <v>11</v>
      </c>
      <c r="F792" s="204">
        <v>118400</v>
      </c>
      <c r="G792" s="204">
        <v>140800</v>
      </c>
      <c r="H792" s="171"/>
      <c r="I792" s="88">
        <f t="shared" si="61"/>
        <v>140800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44</v>
      </c>
      <c r="C793" s="109" t="s">
        <v>715</v>
      </c>
      <c r="D793" s="202" t="s">
        <v>39</v>
      </c>
      <c r="E793" s="203" t="s">
        <v>11</v>
      </c>
      <c r="F793" s="204">
        <v>109700</v>
      </c>
      <c r="G793" s="204">
        <v>109700</v>
      </c>
      <c r="H793" s="171"/>
      <c r="I793" s="88">
        <f t="shared" si="61"/>
        <v>109700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83"/>
      <c r="C794" s="109" t="s">
        <v>40</v>
      </c>
      <c r="D794" s="202" t="s">
        <v>40</v>
      </c>
      <c r="E794" s="203"/>
      <c r="F794" s="204"/>
      <c r="G794" s="204"/>
      <c r="H794" s="171"/>
      <c r="I794" s="88">
        <f t="shared" si="61"/>
        <v>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83" t="s">
        <v>1004</v>
      </c>
      <c r="C795" s="109" t="s">
        <v>716</v>
      </c>
      <c r="D795" s="202" t="s">
        <v>40</v>
      </c>
      <c r="E795" s="203"/>
      <c r="F795" s="204"/>
      <c r="G795" s="204"/>
      <c r="H795" s="171"/>
      <c r="I795" s="88">
        <f t="shared" si="61"/>
        <v>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</v>
      </c>
      <c r="C796" s="109" t="s">
        <v>717</v>
      </c>
      <c r="D796" s="202" t="s">
        <v>39</v>
      </c>
      <c r="E796" s="203" t="s">
        <v>11</v>
      </c>
      <c r="F796" s="204">
        <v>166200</v>
      </c>
      <c r="G796" s="204">
        <v>197700</v>
      </c>
      <c r="H796" s="171"/>
      <c r="I796" s="88">
        <f t="shared" si="61"/>
        <v>197700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2</v>
      </c>
      <c r="C797" s="109" t="s">
        <v>718</v>
      </c>
      <c r="D797" s="202" t="s">
        <v>39</v>
      </c>
      <c r="E797" s="203" t="s">
        <v>11</v>
      </c>
      <c r="F797" s="204">
        <v>169000</v>
      </c>
      <c r="G797" s="204">
        <v>201000</v>
      </c>
      <c r="H797" s="171"/>
      <c r="I797" s="88">
        <f t="shared" si="61"/>
        <v>201000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3</v>
      </c>
      <c r="C798" s="109" t="s">
        <v>1486</v>
      </c>
      <c r="D798" s="202" t="s">
        <v>39</v>
      </c>
      <c r="E798" s="203" t="s">
        <v>11</v>
      </c>
      <c r="F798" s="204">
        <v>169000</v>
      </c>
      <c r="G798" s="204">
        <v>201000</v>
      </c>
      <c r="H798" s="171"/>
      <c r="I798" s="88">
        <f t="shared" si="61"/>
        <v>201000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4</v>
      </c>
      <c r="C799" s="109" t="s">
        <v>719</v>
      </c>
      <c r="D799" s="202" t="s">
        <v>39</v>
      </c>
      <c r="E799" s="203" t="s">
        <v>11</v>
      </c>
      <c r="F799" s="204">
        <v>177200</v>
      </c>
      <c r="G799" s="204">
        <v>210800</v>
      </c>
      <c r="H799" s="171"/>
      <c r="I799" s="88">
        <f t="shared" si="61"/>
        <v>210800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74">
        <v>5</v>
      </c>
      <c r="C800" s="109" t="s">
        <v>720</v>
      </c>
      <c r="D800" s="202" t="s">
        <v>39</v>
      </c>
      <c r="E800" s="203" t="s">
        <v>11</v>
      </c>
      <c r="F800" s="204">
        <v>177200</v>
      </c>
      <c r="G800" s="204">
        <v>210800</v>
      </c>
      <c r="H800" s="171"/>
      <c r="I800" s="88">
        <f t="shared" si="61"/>
        <v>210800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74">
        <v>6</v>
      </c>
      <c r="C801" s="109" t="s">
        <v>721</v>
      </c>
      <c r="D801" s="202" t="s">
        <v>39</v>
      </c>
      <c r="E801" s="203" t="s">
        <v>11</v>
      </c>
      <c r="F801" s="204">
        <v>215500</v>
      </c>
      <c r="G801" s="204">
        <v>256400</v>
      </c>
      <c r="H801" s="171"/>
      <c r="I801" s="88">
        <f t="shared" si="61"/>
        <v>256400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74">
        <v>7</v>
      </c>
      <c r="C802" s="109" t="s">
        <v>722</v>
      </c>
      <c r="D802" s="202" t="s">
        <v>39</v>
      </c>
      <c r="E802" s="203" t="s">
        <v>11</v>
      </c>
      <c r="F802" s="204">
        <v>213100</v>
      </c>
      <c r="G802" s="204">
        <v>253500</v>
      </c>
      <c r="H802" s="171"/>
      <c r="I802" s="88">
        <f t="shared" si="61"/>
        <v>253500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74">
        <v>8</v>
      </c>
      <c r="C803" s="109" t="s">
        <v>723</v>
      </c>
      <c r="D803" s="202" t="s">
        <v>39</v>
      </c>
      <c r="E803" s="203" t="s">
        <v>11</v>
      </c>
      <c r="F803" s="204">
        <v>213100</v>
      </c>
      <c r="G803" s="204">
        <v>253500</v>
      </c>
      <c r="H803" s="171"/>
      <c r="I803" s="88">
        <f t="shared" si="61"/>
        <v>253500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74">
        <v>9</v>
      </c>
      <c r="C804" s="109" t="s">
        <v>1488</v>
      </c>
      <c r="D804" s="202" t="s">
        <v>39</v>
      </c>
      <c r="E804" s="203" t="s">
        <v>11</v>
      </c>
      <c r="F804" s="204">
        <v>213100</v>
      </c>
      <c r="G804" s="204">
        <v>253500</v>
      </c>
      <c r="H804" s="171"/>
      <c r="I804" s="88">
        <f t="shared" si="61"/>
        <v>253500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74">
        <v>10</v>
      </c>
      <c r="C805" s="207" t="s">
        <v>1487</v>
      </c>
      <c r="D805" s="202" t="s">
        <v>39</v>
      </c>
      <c r="E805" s="203" t="s">
        <v>11</v>
      </c>
      <c r="F805" s="204">
        <v>213100</v>
      </c>
      <c r="G805" s="204">
        <v>253500</v>
      </c>
      <c r="H805" s="171"/>
      <c r="I805" s="88">
        <f t="shared" si="61"/>
        <v>253500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74">
        <v>12</v>
      </c>
      <c r="C806" s="109" t="s">
        <v>724</v>
      </c>
      <c r="D806" s="202" t="s">
        <v>39</v>
      </c>
      <c r="E806" s="203" t="s">
        <v>11</v>
      </c>
      <c r="F806" s="204">
        <v>218400</v>
      </c>
      <c r="G806" s="204">
        <v>259800</v>
      </c>
      <c r="H806" s="171"/>
      <c r="I806" s="88">
        <f t="shared" si="61"/>
        <v>259800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74">
        <v>13</v>
      </c>
      <c r="C807" s="109" t="s">
        <v>725</v>
      </c>
      <c r="D807" s="202" t="s">
        <v>39</v>
      </c>
      <c r="E807" s="203" t="s">
        <v>11</v>
      </c>
      <c r="F807" s="204">
        <v>253600</v>
      </c>
      <c r="G807" s="204">
        <v>285900</v>
      </c>
      <c r="H807" s="171"/>
      <c r="I807" s="88">
        <f t="shared" si="61"/>
        <v>285900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74">
        <v>14</v>
      </c>
      <c r="C808" s="109" t="s">
        <v>726</v>
      </c>
      <c r="D808" s="202" t="s">
        <v>39</v>
      </c>
      <c r="E808" s="203" t="s">
        <v>11</v>
      </c>
      <c r="F808" s="204">
        <v>404400</v>
      </c>
      <c r="G808" s="204">
        <v>428800</v>
      </c>
      <c r="H808" s="171"/>
      <c r="I808" s="88">
        <f t="shared" si="61"/>
        <v>428800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74">
        <v>15</v>
      </c>
      <c r="C809" s="109" t="s">
        <v>727</v>
      </c>
      <c r="D809" s="202" t="s">
        <v>39</v>
      </c>
      <c r="E809" s="203" t="s">
        <v>11</v>
      </c>
      <c r="F809" s="204">
        <v>404400</v>
      </c>
      <c r="G809" s="204">
        <v>428800</v>
      </c>
      <c r="H809" s="171"/>
      <c r="I809" s="88">
        <f t="shared" si="61"/>
        <v>428800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83"/>
      <c r="C810" s="109"/>
      <c r="D810" s="202" t="s">
        <v>40</v>
      </c>
      <c r="E810" s="203"/>
      <c r="F810" s="204"/>
      <c r="G810" s="204"/>
      <c r="H810" s="171"/>
      <c r="I810" s="88">
        <f t="shared" si="61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83" t="s">
        <v>1004</v>
      </c>
      <c r="C811" s="109" t="s">
        <v>1032</v>
      </c>
      <c r="D811" s="202" t="s">
        <v>40</v>
      </c>
      <c r="E811" s="203"/>
      <c r="F811" s="204"/>
      <c r="G811" s="204"/>
      <c r="H811" s="171"/>
      <c r="I811" s="88">
        <f>IF($I$5=$G$4,G811,(IF($I$5=$F$4,F811,0)))</f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83">
        <v>1</v>
      </c>
      <c r="C812" s="109" t="s">
        <v>1033</v>
      </c>
      <c r="D812" s="202" t="s">
        <v>39</v>
      </c>
      <c r="E812" s="203" t="s">
        <v>11</v>
      </c>
      <c r="F812" s="204">
        <v>36000</v>
      </c>
      <c r="G812" s="204">
        <v>42800</v>
      </c>
      <c r="H812" s="171"/>
      <c r="I812" s="88">
        <f t="shared" si="61"/>
        <v>42800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83">
        <v>2</v>
      </c>
      <c r="C813" s="109" t="s">
        <v>1034</v>
      </c>
      <c r="D813" s="202" t="s">
        <v>39</v>
      </c>
      <c r="E813" s="203" t="s">
        <v>11</v>
      </c>
      <c r="F813" s="204">
        <v>48100</v>
      </c>
      <c r="G813" s="204">
        <v>48100</v>
      </c>
      <c r="H813" s="171"/>
      <c r="I813" s="88">
        <f t="shared" si="61"/>
        <v>48100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83">
        <v>3</v>
      </c>
      <c r="C814" s="109" t="s">
        <v>1035</v>
      </c>
      <c r="D814" s="202" t="s">
        <v>39</v>
      </c>
      <c r="E814" s="203" t="s">
        <v>11</v>
      </c>
      <c r="F814" s="204">
        <v>55300</v>
      </c>
      <c r="G814" s="204">
        <v>55300</v>
      </c>
      <c r="H814" s="171"/>
      <c r="I814" s="88">
        <f t="shared" si="61"/>
        <v>55300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83">
        <v>4</v>
      </c>
      <c r="C815" s="109" t="s">
        <v>1036</v>
      </c>
      <c r="D815" s="202" t="s">
        <v>39</v>
      </c>
      <c r="E815" s="203" t="s">
        <v>11</v>
      </c>
      <c r="F815" s="204">
        <v>51500</v>
      </c>
      <c r="G815" s="204">
        <v>51500</v>
      </c>
      <c r="H815" s="171"/>
      <c r="I815" s="88">
        <f t="shared" si="61"/>
        <v>51500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83">
        <v>5</v>
      </c>
      <c r="C816" s="109" t="s">
        <v>1037</v>
      </c>
      <c r="D816" s="202" t="s">
        <v>39</v>
      </c>
      <c r="E816" s="203" t="s">
        <v>11</v>
      </c>
      <c r="F816" s="204">
        <v>67900</v>
      </c>
      <c r="G816" s="204">
        <v>67900</v>
      </c>
      <c r="H816" s="171"/>
      <c r="I816" s="88">
        <f t="shared" ref="I816:I821" si="66">IF($I$5=$G$4,G816,(IF($I$5=$F$4,F816,0)))</f>
        <v>67900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83">
        <v>6</v>
      </c>
      <c r="C817" s="109" t="s">
        <v>1038</v>
      </c>
      <c r="D817" s="202" t="s">
        <v>39</v>
      </c>
      <c r="E817" s="203" t="s">
        <v>11</v>
      </c>
      <c r="F817" s="204">
        <v>56700</v>
      </c>
      <c r="G817" s="204">
        <v>56700</v>
      </c>
      <c r="H817" s="171"/>
      <c r="I817" s="88">
        <f t="shared" si="66"/>
        <v>56700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83">
        <v>7</v>
      </c>
      <c r="C818" s="109" t="s">
        <v>1135</v>
      </c>
      <c r="D818" s="202" t="s">
        <v>39</v>
      </c>
      <c r="E818" s="203" t="s">
        <v>11</v>
      </c>
      <c r="F818" s="204">
        <v>596900</v>
      </c>
      <c r="G818" s="204">
        <v>596900</v>
      </c>
      <c r="H818" s="171"/>
      <c r="I818" s="88">
        <f t="shared" si="66"/>
        <v>596900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83">
        <v>8</v>
      </c>
      <c r="C819" s="109" t="s">
        <v>1136</v>
      </c>
      <c r="D819" s="202" t="s">
        <v>39</v>
      </c>
      <c r="E819" s="203" t="s">
        <v>11</v>
      </c>
      <c r="F819" s="204">
        <v>401500</v>
      </c>
      <c r="G819" s="204">
        <v>401500</v>
      </c>
      <c r="H819" s="171"/>
      <c r="I819" s="88">
        <f t="shared" si="66"/>
        <v>401500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83"/>
      <c r="C820" s="109"/>
      <c r="D820" s="202" t="s">
        <v>40</v>
      </c>
      <c r="E820" s="203"/>
      <c r="F820" s="204"/>
      <c r="G820" s="204"/>
      <c r="H820" s="171"/>
      <c r="I820" s="88">
        <f t="shared" si="66"/>
        <v>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83" t="s">
        <v>1004</v>
      </c>
      <c r="C821" s="109" t="s">
        <v>728</v>
      </c>
      <c r="D821" s="202" t="s">
        <v>40</v>
      </c>
      <c r="E821" s="203"/>
      <c r="F821" s="204"/>
      <c r="G821" s="204"/>
      <c r="H821" s="171"/>
      <c r="I821" s="88">
        <f t="shared" si="66"/>
        <v>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83">
        <v>1</v>
      </c>
      <c r="C822" s="109" t="s">
        <v>729</v>
      </c>
      <c r="D822" s="202" t="s">
        <v>39</v>
      </c>
      <c r="E822" s="203" t="s">
        <v>11</v>
      </c>
      <c r="F822" s="204">
        <v>56400</v>
      </c>
      <c r="G822" s="204">
        <v>56400</v>
      </c>
      <c r="H822" s="171"/>
      <c r="I822" s="88">
        <f t="shared" si="61"/>
        <v>56400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83">
        <v>2</v>
      </c>
      <c r="C823" s="109" t="s">
        <v>730</v>
      </c>
      <c r="D823" s="202" t="s">
        <v>39</v>
      </c>
      <c r="E823" s="203" t="s">
        <v>11</v>
      </c>
      <c r="F823" s="204">
        <v>65400</v>
      </c>
      <c r="G823" s="204">
        <v>65400</v>
      </c>
      <c r="H823" s="171"/>
      <c r="I823" s="88">
        <f t="shared" si="61"/>
        <v>65400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83">
        <v>3</v>
      </c>
      <c r="C824" s="109" t="s">
        <v>731</v>
      </c>
      <c r="D824" s="202" t="s">
        <v>39</v>
      </c>
      <c r="E824" s="203" t="s">
        <v>11</v>
      </c>
      <c r="F824" s="204">
        <v>13600</v>
      </c>
      <c r="G824" s="204">
        <v>16200</v>
      </c>
      <c r="H824" s="171"/>
      <c r="I824" s="88">
        <f t="shared" si="61"/>
        <v>16200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83">
        <v>4</v>
      </c>
      <c r="C825" s="109" t="s">
        <v>732</v>
      </c>
      <c r="D825" s="202" t="s">
        <v>39</v>
      </c>
      <c r="E825" s="203" t="s">
        <v>11</v>
      </c>
      <c r="F825" s="204">
        <v>17800</v>
      </c>
      <c r="G825" s="204">
        <v>21200</v>
      </c>
      <c r="H825" s="171"/>
      <c r="I825" s="88">
        <f t="shared" si="61"/>
        <v>21200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83">
        <v>5</v>
      </c>
      <c r="C826" s="109" t="s">
        <v>733</v>
      </c>
      <c r="D826" s="202" t="s">
        <v>39</v>
      </c>
      <c r="E826" s="203" t="s">
        <v>11</v>
      </c>
      <c r="F826" s="204">
        <v>173100</v>
      </c>
      <c r="G826" s="204">
        <v>173100</v>
      </c>
      <c r="H826" s="171"/>
      <c r="I826" s="88">
        <f t="shared" si="61"/>
        <v>173100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83">
        <v>6</v>
      </c>
      <c r="C827" s="109" t="s">
        <v>734</v>
      </c>
      <c r="D827" s="202" t="s">
        <v>39</v>
      </c>
      <c r="E827" s="203" t="s">
        <v>11</v>
      </c>
      <c r="F827" s="204">
        <v>1539900</v>
      </c>
      <c r="G827" s="204">
        <v>1539900</v>
      </c>
      <c r="H827" s="171"/>
      <c r="I827" s="88">
        <f t="shared" si="61"/>
        <v>1539900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83">
        <v>7</v>
      </c>
      <c r="C828" s="109" t="s">
        <v>735</v>
      </c>
      <c r="D828" s="202" t="s">
        <v>39</v>
      </c>
      <c r="E828" s="203" t="s">
        <v>11</v>
      </c>
      <c r="F828" s="204">
        <v>26200</v>
      </c>
      <c r="G828" s="204">
        <v>31200</v>
      </c>
      <c r="H828" s="171"/>
      <c r="I828" s="88">
        <f t="shared" si="61"/>
        <v>31200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83">
        <v>8</v>
      </c>
      <c r="C829" s="109" t="s">
        <v>736</v>
      </c>
      <c r="D829" s="202" t="s">
        <v>39</v>
      </c>
      <c r="E829" s="203" t="s">
        <v>11</v>
      </c>
      <c r="F829" s="204">
        <v>22300</v>
      </c>
      <c r="G829" s="204">
        <v>26500</v>
      </c>
      <c r="H829" s="171"/>
      <c r="I829" s="88">
        <f t="shared" si="61"/>
        <v>26500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83">
        <v>9</v>
      </c>
      <c r="C830" s="109" t="s">
        <v>737</v>
      </c>
      <c r="D830" s="202" t="s">
        <v>39</v>
      </c>
      <c r="E830" s="203" t="s">
        <v>11</v>
      </c>
      <c r="F830" s="204">
        <v>26200</v>
      </c>
      <c r="G830" s="204">
        <v>31200</v>
      </c>
      <c r="H830" s="171"/>
      <c r="I830" s="88">
        <f t="shared" si="61"/>
        <v>31200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83">
        <v>10</v>
      </c>
      <c r="C831" s="109" t="s">
        <v>738</v>
      </c>
      <c r="D831" s="202" t="s">
        <v>39</v>
      </c>
      <c r="E831" s="203" t="s">
        <v>11</v>
      </c>
      <c r="F831" s="204">
        <v>26200</v>
      </c>
      <c r="G831" s="204">
        <v>31200</v>
      </c>
      <c r="H831" s="171"/>
      <c r="I831" s="88">
        <f t="shared" si="61"/>
        <v>31200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83">
        <v>11</v>
      </c>
      <c r="C832" s="109" t="s">
        <v>739</v>
      </c>
      <c r="D832" s="202" t="s">
        <v>39</v>
      </c>
      <c r="E832" s="203" t="s">
        <v>11</v>
      </c>
      <c r="F832" s="204">
        <v>58400</v>
      </c>
      <c r="G832" s="204">
        <v>58400</v>
      </c>
      <c r="H832" s="171"/>
      <c r="I832" s="88">
        <f t="shared" si="61"/>
        <v>58400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83">
        <v>12</v>
      </c>
      <c r="C833" s="109" t="s">
        <v>740</v>
      </c>
      <c r="D833" s="202" t="s">
        <v>39</v>
      </c>
      <c r="E833" s="203" t="s">
        <v>11</v>
      </c>
      <c r="F833" s="204">
        <v>45900</v>
      </c>
      <c r="G833" s="204">
        <v>48800</v>
      </c>
      <c r="H833" s="171"/>
      <c r="I833" s="88">
        <f t="shared" si="61"/>
        <v>48800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83">
        <v>13</v>
      </c>
      <c r="C834" s="109" t="s">
        <v>741</v>
      </c>
      <c r="D834" s="202" t="s">
        <v>39</v>
      </c>
      <c r="E834" s="203" t="s">
        <v>11</v>
      </c>
      <c r="F834" s="204">
        <v>58400</v>
      </c>
      <c r="G834" s="204">
        <v>58400</v>
      </c>
      <c r="H834" s="171"/>
      <c r="I834" s="88">
        <f t="shared" ref="I834:I886" si="67">IF($I$5=$G$4,G834,(IF($I$5=$F$4,F834,0)))</f>
        <v>58400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83">
        <v>14</v>
      </c>
      <c r="C835" s="109" t="s">
        <v>742</v>
      </c>
      <c r="D835" s="202" t="s">
        <v>39</v>
      </c>
      <c r="E835" s="203" t="s">
        <v>11</v>
      </c>
      <c r="F835" s="204">
        <v>58400</v>
      </c>
      <c r="G835" s="204">
        <v>58400</v>
      </c>
      <c r="H835" s="171"/>
      <c r="I835" s="88">
        <f t="shared" si="67"/>
        <v>58400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83">
        <v>15</v>
      </c>
      <c r="C836" s="109" t="s">
        <v>743</v>
      </c>
      <c r="D836" s="202" t="s">
        <v>39</v>
      </c>
      <c r="E836" s="203" t="s">
        <v>11</v>
      </c>
      <c r="F836" s="204">
        <v>45900</v>
      </c>
      <c r="G836" s="204">
        <v>45900</v>
      </c>
      <c r="H836" s="171"/>
      <c r="I836" s="88">
        <f t="shared" si="67"/>
        <v>45900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83">
        <v>16</v>
      </c>
      <c r="C837" s="109" t="s">
        <v>744</v>
      </c>
      <c r="D837" s="202" t="s">
        <v>39</v>
      </c>
      <c r="E837" s="203" t="s">
        <v>11</v>
      </c>
      <c r="F837" s="204">
        <v>43100</v>
      </c>
      <c r="G837" s="204">
        <v>43100</v>
      </c>
      <c r="H837" s="171"/>
      <c r="I837" s="88">
        <f t="shared" si="67"/>
        <v>43100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83">
        <v>17</v>
      </c>
      <c r="C838" s="109" t="s">
        <v>745</v>
      </c>
      <c r="D838" s="202" t="s">
        <v>39</v>
      </c>
      <c r="E838" s="203" t="s">
        <v>11</v>
      </c>
      <c r="F838" s="204">
        <v>57400</v>
      </c>
      <c r="G838" s="204">
        <v>68300</v>
      </c>
      <c r="H838" s="171"/>
      <c r="I838" s="88">
        <f t="shared" si="67"/>
        <v>68300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5"/>
      <c r="B839" s="183">
        <v>18</v>
      </c>
      <c r="C839" s="109" t="s">
        <v>746</v>
      </c>
      <c r="D839" s="202" t="s">
        <v>39</v>
      </c>
      <c r="E839" s="203" t="s">
        <v>11</v>
      </c>
      <c r="F839" s="204">
        <v>45900</v>
      </c>
      <c r="G839" s="204">
        <v>48800</v>
      </c>
      <c r="H839" s="171"/>
      <c r="I839" s="88">
        <f t="shared" si="67"/>
        <v>48800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83">
        <v>19</v>
      </c>
      <c r="C840" s="109" t="s">
        <v>747</v>
      </c>
      <c r="D840" s="202" t="s">
        <v>39</v>
      </c>
      <c r="E840" s="203" t="s">
        <v>11</v>
      </c>
      <c r="F840" s="204">
        <v>3843100</v>
      </c>
      <c r="G840" s="204">
        <v>3843100</v>
      </c>
      <c r="H840" s="171"/>
      <c r="I840" s="88">
        <f t="shared" si="67"/>
        <v>3843100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83">
        <v>20</v>
      </c>
      <c r="C841" s="109" t="s">
        <v>748</v>
      </c>
      <c r="D841" s="202" t="s">
        <v>39</v>
      </c>
      <c r="E841" s="203" t="s">
        <v>11</v>
      </c>
      <c r="F841" s="204">
        <v>39700</v>
      </c>
      <c r="G841" s="204">
        <v>47200</v>
      </c>
      <c r="H841" s="171"/>
      <c r="I841" s="88">
        <f t="shared" si="67"/>
        <v>47200</v>
      </c>
      <c r="J841" s="163">
        <f t="shared" si="62"/>
        <v>0</v>
      </c>
      <c r="K841" s="155">
        <f t="shared" si="63"/>
        <v>0</v>
      </c>
      <c r="L841" s="155">
        <f>IF(J841=1,SUM($J$6:J841),0)</f>
        <v>0</v>
      </c>
      <c r="M841" s="155">
        <f>IF(K841=1,SUM($K$6:K841),0)</f>
        <v>0</v>
      </c>
      <c r="N841" s="165">
        <f t="shared" si="64"/>
        <v>0</v>
      </c>
      <c r="O841" s="155">
        <f t="shared" si="65"/>
        <v>0</v>
      </c>
      <c r="P841" s="155">
        <f>IF(O841=1,SUM($O$6:O841),0)</f>
        <v>0</v>
      </c>
    </row>
    <row r="842" spans="1:16" ht="15" customHeight="1">
      <c r="A842" s="15"/>
      <c r="B842" s="183">
        <v>21</v>
      </c>
      <c r="C842" s="109" t="s">
        <v>749</v>
      </c>
      <c r="D842" s="202" t="s">
        <v>39</v>
      </c>
      <c r="E842" s="203" t="s">
        <v>11</v>
      </c>
      <c r="F842" s="204">
        <v>58000</v>
      </c>
      <c r="G842" s="204">
        <v>69000</v>
      </c>
      <c r="H842" s="171"/>
      <c r="I842" s="88">
        <f t="shared" si="67"/>
        <v>69000</v>
      </c>
      <c r="J842" s="163">
        <f t="shared" si="62"/>
        <v>0</v>
      </c>
      <c r="K842" s="155">
        <f t="shared" si="63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64"/>
        <v>0</v>
      </c>
      <c r="O842" s="155">
        <f t="shared" si="65"/>
        <v>0</v>
      </c>
      <c r="P842" s="155">
        <f>IF(O842=1,SUM($O$6:O842),0)</f>
        <v>0</v>
      </c>
    </row>
    <row r="843" spans="1:16" ht="15" customHeight="1">
      <c r="A843" s="15"/>
      <c r="B843" s="183">
        <v>22</v>
      </c>
      <c r="C843" s="109" t="s">
        <v>750</v>
      </c>
      <c r="D843" s="202" t="s">
        <v>39</v>
      </c>
      <c r="E843" s="203" t="s">
        <v>11</v>
      </c>
      <c r="F843" s="204">
        <v>31300</v>
      </c>
      <c r="G843" s="204">
        <v>31300</v>
      </c>
      <c r="H843" s="171"/>
      <c r="I843" s="88">
        <f t="shared" si="67"/>
        <v>31300</v>
      </c>
      <c r="J843" s="163">
        <f t="shared" si="62"/>
        <v>0</v>
      </c>
      <c r="K843" s="155">
        <f t="shared" si="63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64"/>
        <v>0</v>
      </c>
      <c r="O843" s="155">
        <f t="shared" si="65"/>
        <v>0</v>
      </c>
      <c r="P843" s="155">
        <f>IF(O843=1,SUM($O$6:O843),0)</f>
        <v>0</v>
      </c>
    </row>
    <row r="844" spans="1:16" ht="15" customHeight="1">
      <c r="A844" s="15"/>
      <c r="B844" s="183">
        <v>23</v>
      </c>
      <c r="C844" s="109" t="s">
        <v>751</v>
      </c>
      <c r="D844" s="202" t="s">
        <v>39</v>
      </c>
      <c r="E844" s="203" t="s">
        <v>11</v>
      </c>
      <c r="F844" s="204">
        <v>45600</v>
      </c>
      <c r="G844" s="204">
        <v>45600</v>
      </c>
      <c r="H844" s="171"/>
      <c r="I844" s="88">
        <f t="shared" si="67"/>
        <v>45600</v>
      </c>
      <c r="J844" s="163">
        <f t="shared" si="62"/>
        <v>0</v>
      </c>
      <c r="K844" s="155">
        <f t="shared" si="63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64"/>
        <v>0</v>
      </c>
      <c r="O844" s="155">
        <f t="shared" si="65"/>
        <v>0</v>
      </c>
      <c r="P844" s="155">
        <f>IF(O844=1,SUM($O$6:O844),0)</f>
        <v>0</v>
      </c>
    </row>
    <row r="845" spans="1:16" ht="15" customHeight="1">
      <c r="A845" s="15"/>
      <c r="B845" s="183">
        <v>24</v>
      </c>
      <c r="C845" s="109" t="s">
        <v>752</v>
      </c>
      <c r="D845" s="202" t="s">
        <v>39</v>
      </c>
      <c r="E845" s="203" t="s">
        <v>11</v>
      </c>
      <c r="F845" s="204">
        <v>36600</v>
      </c>
      <c r="G845" s="204">
        <v>43500</v>
      </c>
      <c r="H845" s="171"/>
      <c r="I845" s="88">
        <f t="shared" si="67"/>
        <v>43500</v>
      </c>
      <c r="J845" s="163">
        <f t="shared" si="62"/>
        <v>0</v>
      </c>
      <c r="K845" s="155">
        <f t="shared" si="63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64"/>
        <v>0</v>
      </c>
      <c r="O845" s="155">
        <f t="shared" si="65"/>
        <v>0</v>
      </c>
      <c r="P845" s="155">
        <f>IF(O845=1,SUM($O$6:O845),0)</f>
        <v>0</v>
      </c>
    </row>
    <row r="846" spans="1:16" ht="15" customHeight="1">
      <c r="A846" s="15"/>
      <c r="B846" s="183">
        <v>25</v>
      </c>
      <c r="C846" s="109" t="s">
        <v>753</v>
      </c>
      <c r="D846" s="202" t="s">
        <v>39</v>
      </c>
      <c r="E846" s="203" t="s">
        <v>11</v>
      </c>
      <c r="F846" s="204">
        <v>36600</v>
      </c>
      <c r="G846" s="204">
        <v>43500</v>
      </c>
      <c r="H846" s="171"/>
      <c r="I846" s="88">
        <f t="shared" si="67"/>
        <v>43500</v>
      </c>
      <c r="J846" s="163">
        <f t="shared" si="62"/>
        <v>0</v>
      </c>
      <c r="K846" s="155">
        <f t="shared" si="63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64"/>
        <v>0</v>
      </c>
      <c r="O846" s="155">
        <f t="shared" si="65"/>
        <v>0</v>
      </c>
      <c r="P846" s="155">
        <f>IF(O846=1,SUM($O$6:O846),0)</f>
        <v>0</v>
      </c>
    </row>
    <row r="847" spans="1:16" ht="15" customHeight="1">
      <c r="A847" s="15"/>
      <c r="B847" s="183">
        <v>26</v>
      </c>
      <c r="C847" s="109" t="s">
        <v>754</v>
      </c>
      <c r="D847" s="202" t="s">
        <v>39</v>
      </c>
      <c r="E847" s="203" t="s">
        <v>11</v>
      </c>
      <c r="F847" s="204">
        <v>36600</v>
      </c>
      <c r="G847" s="204">
        <v>36600</v>
      </c>
      <c r="H847" s="171"/>
      <c r="I847" s="88">
        <f t="shared" si="67"/>
        <v>36600</v>
      </c>
      <c r="J847" s="163">
        <f t="shared" si="62"/>
        <v>0</v>
      </c>
      <c r="K847" s="155">
        <f t="shared" si="63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64"/>
        <v>0</v>
      </c>
      <c r="O847" s="155">
        <f t="shared" si="65"/>
        <v>0</v>
      </c>
      <c r="P847" s="155">
        <f>IF(O847=1,SUM($O$6:O847),0)</f>
        <v>0</v>
      </c>
    </row>
    <row r="848" spans="1:16" ht="15" customHeight="1">
      <c r="A848" s="15"/>
      <c r="B848" s="183">
        <v>27</v>
      </c>
      <c r="C848" s="109" t="s">
        <v>755</v>
      </c>
      <c r="D848" s="202" t="s">
        <v>39</v>
      </c>
      <c r="E848" s="203" t="s">
        <v>11</v>
      </c>
      <c r="F848" s="204">
        <v>50900</v>
      </c>
      <c r="G848" s="204">
        <v>60500</v>
      </c>
      <c r="H848" s="171"/>
      <c r="I848" s="88">
        <f t="shared" si="67"/>
        <v>60500</v>
      </c>
      <c r="J848" s="163">
        <f t="shared" si="62"/>
        <v>0</v>
      </c>
      <c r="K848" s="155">
        <f t="shared" si="63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64"/>
        <v>0</v>
      </c>
      <c r="O848" s="155">
        <f t="shared" si="65"/>
        <v>0</v>
      </c>
      <c r="P848" s="155">
        <f>IF(O848=1,SUM($O$6:O848),0)</f>
        <v>0</v>
      </c>
    </row>
    <row r="849" spans="1:16" ht="15" customHeight="1">
      <c r="A849" s="17"/>
      <c r="B849" s="183">
        <v>28</v>
      </c>
      <c r="C849" s="109" t="s">
        <v>756</v>
      </c>
      <c r="D849" s="202" t="s">
        <v>39</v>
      </c>
      <c r="E849" s="203" t="s">
        <v>11</v>
      </c>
      <c r="F849" s="204">
        <v>50900</v>
      </c>
      <c r="G849" s="204">
        <v>60500</v>
      </c>
      <c r="H849" s="171"/>
      <c r="I849" s="88">
        <f t="shared" si="67"/>
        <v>60500</v>
      </c>
      <c r="J849" s="163">
        <f t="shared" si="62"/>
        <v>0</v>
      </c>
      <c r="K849" s="155">
        <f t="shared" si="63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64"/>
        <v>0</v>
      </c>
      <c r="O849" s="155">
        <f t="shared" si="65"/>
        <v>0</v>
      </c>
      <c r="P849" s="155">
        <f>IF(O849=1,SUM($O$6:O849),0)</f>
        <v>0</v>
      </c>
    </row>
    <row r="850" spans="1:16" ht="15" customHeight="1">
      <c r="A850" s="15"/>
      <c r="B850" s="183">
        <v>29</v>
      </c>
      <c r="C850" s="109" t="s">
        <v>757</v>
      </c>
      <c r="D850" s="202" t="s">
        <v>39</v>
      </c>
      <c r="E850" s="203" t="s">
        <v>11</v>
      </c>
      <c r="F850" s="204">
        <v>50900</v>
      </c>
      <c r="G850" s="204">
        <v>60500</v>
      </c>
      <c r="H850" s="171"/>
      <c r="I850" s="88">
        <f t="shared" si="67"/>
        <v>60500</v>
      </c>
      <c r="J850" s="163">
        <f t="shared" si="62"/>
        <v>0</v>
      </c>
      <c r="K850" s="155">
        <f t="shared" si="63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64"/>
        <v>0</v>
      </c>
      <c r="O850" s="155">
        <f t="shared" si="65"/>
        <v>0</v>
      </c>
      <c r="P850" s="155">
        <f>IF(O850=1,SUM($O$6:O850),0)</f>
        <v>0</v>
      </c>
    </row>
    <row r="851" spans="1:16" ht="15" customHeight="1">
      <c r="A851" s="15"/>
      <c r="B851" s="183">
        <v>30</v>
      </c>
      <c r="C851" s="109" t="s">
        <v>758</v>
      </c>
      <c r="D851" s="202" t="s">
        <v>39</v>
      </c>
      <c r="E851" s="203" t="s">
        <v>11</v>
      </c>
      <c r="F851" s="204">
        <v>142600</v>
      </c>
      <c r="G851" s="204">
        <v>169600</v>
      </c>
      <c r="H851" s="171"/>
      <c r="I851" s="88">
        <f t="shared" si="67"/>
        <v>169600</v>
      </c>
      <c r="J851" s="163">
        <f t="shared" ref="J851:J914" si="68">IF(D851="MDU-KD",1,0)</f>
        <v>0</v>
      </c>
      <c r="K851" s="155">
        <f t="shared" ref="K851:K914" si="69">IF(D851="HDW",1,0)</f>
        <v>0</v>
      </c>
      <c r="L851" s="155">
        <f>IF(J851=1,SUM($J$6:J851),0)</f>
        <v>0</v>
      </c>
      <c r="M851" s="155">
        <f>IF(K851=1,SUM($K$6:K851),0)</f>
        <v>0</v>
      </c>
      <c r="N851" s="165">
        <f t="shared" ref="N851:N914" si="70">IF(L851=0,M851,L851)</f>
        <v>0</v>
      </c>
      <c r="O851" s="155">
        <f t="shared" ref="O851:O914" si="71">IF(E851=0,0,IF(LEFT(C851,11)="Tiang Beton",1,0))</f>
        <v>0</v>
      </c>
      <c r="P851" s="155">
        <f>IF(O851=1,SUM($O$6:O851),0)</f>
        <v>0</v>
      </c>
    </row>
    <row r="852" spans="1:16" ht="15" customHeight="1">
      <c r="A852" s="15"/>
      <c r="B852" s="183">
        <v>31</v>
      </c>
      <c r="C852" s="109" t="s">
        <v>759</v>
      </c>
      <c r="D852" s="202" t="s">
        <v>39</v>
      </c>
      <c r="E852" s="203" t="s">
        <v>11</v>
      </c>
      <c r="F852" s="204">
        <v>142600</v>
      </c>
      <c r="G852" s="204">
        <v>169600</v>
      </c>
      <c r="H852" s="171"/>
      <c r="I852" s="88">
        <f t="shared" si="67"/>
        <v>169600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83">
        <v>32</v>
      </c>
      <c r="C853" s="109" t="s">
        <v>760</v>
      </c>
      <c r="D853" s="202" t="s">
        <v>39</v>
      </c>
      <c r="E853" s="203" t="s">
        <v>11</v>
      </c>
      <c r="F853" s="204">
        <v>54400</v>
      </c>
      <c r="G853" s="204">
        <v>64700</v>
      </c>
      <c r="H853" s="171"/>
      <c r="I853" s="88">
        <f t="shared" si="67"/>
        <v>64700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83">
        <v>33</v>
      </c>
      <c r="C854" s="109" t="s">
        <v>761</v>
      </c>
      <c r="D854" s="202" t="s">
        <v>39</v>
      </c>
      <c r="E854" s="203" t="s">
        <v>11</v>
      </c>
      <c r="F854" s="204">
        <v>50700</v>
      </c>
      <c r="G854" s="204">
        <v>55500</v>
      </c>
      <c r="H854" s="171"/>
      <c r="I854" s="88">
        <f t="shared" si="67"/>
        <v>55500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83">
        <v>34</v>
      </c>
      <c r="C855" s="109" t="s">
        <v>762</v>
      </c>
      <c r="D855" s="202" t="s">
        <v>39</v>
      </c>
      <c r="E855" s="203" t="s">
        <v>11</v>
      </c>
      <c r="F855" s="204">
        <v>50700</v>
      </c>
      <c r="G855" s="204">
        <v>55500</v>
      </c>
      <c r="H855" s="171"/>
      <c r="I855" s="88">
        <f t="shared" si="67"/>
        <v>55500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83">
        <v>35</v>
      </c>
      <c r="C856" s="109" t="s">
        <v>763</v>
      </c>
      <c r="D856" s="202" t="s">
        <v>39</v>
      </c>
      <c r="E856" s="203" t="s">
        <v>11</v>
      </c>
      <c r="F856" s="204">
        <v>762100</v>
      </c>
      <c r="G856" s="204">
        <v>762100</v>
      </c>
      <c r="H856" s="171"/>
      <c r="I856" s="88">
        <f t="shared" si="67"/>
        <v>762100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83">
        <v>36</v>
      </c>
      <c r="C857" s="109" t="s">
        <v>289</v>
      </c>
      <c r="D857" s="202" t="s">
        <v>39</v>
      </c>
      <c r="E857" s="203" t="s">
        <v>11</v>
      </c>
      <c r="F857" s="204">
        <v>13000</v>
      </c>
      <c r="G857" s="204">
        <v>14900</v>
      </c>
      <c r="H857" s="171"/>
      <c r="I857" s="88">
        <f t="shared" si="67"/>
        <v>14900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83">
        <v>38</v>
      </c>
      <c r="C858" s="109" t="s">
        <v>1138</v>
      </c>
      <c r="D858" s="202" t="s">
        <v>39</v>
      </c>
      <c r="E858" s="203" t="s">
        <v>11</v>
      </c>
      <c r="F858" s="204">
        <v>614700</v>
      </c>
      <c r="G858" s="204">
        <v>614700</v>
      </c>
      <c r="H858" s="171"/>
      <c r="I858" s="88">
        <f t="shared" si="67"/>
        <v>614700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83">
        <v>39</v>
      </c>
      <c r="C859" s="109" t="s">
        <v>1139</v>
      </c>
      <c r="D859" s="202" t="s">
        <v>39</v>
      </c>
      <c r="E859" s="203" t="s">
        <v>11</v>
      </c>
      <c r="F859" s="204">
        <v>829000</v>
      </c>
      <c r="G859" s="204">
        <v>829000</v>
      </c>
      <c r="H859" s="171"/>
      <c r="I859" s="88">
        <f t="shared" si="67"/>
        <v>829000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5"/>
      <c r="B860" s="183">
        <v>41</v>
      </c>
      <c r="C860" s="109" t="s">
        <v>994</v>
      </c>
      <c r="D860" s="202" t="s">
        <v>39</v>
      </c>
      <c r="E860" s="203" t="s">
        <v>11</v>
      </c>
      <c r="F860" s="204">
        <v>179200</v>
      </c>
      <c r="G860" s="204">
        <v>179200</v>
      </c>
      <c r="H860" s="171"/>
      <c r="I860" s="88">
        <f t="shared" si="67"/>
        <v>179200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83">
        <v>42</v>
      </c>
      <c r="C861" s="109" t="s">
        <v>995</v>
      </c>
      <c r="D861" s="202" t="s">
        <v>39</v>
      </c>
      <c r="E861" s="203" t="s">
        <v>466</v>
      </c>
      <c r="F861" s="204">
        <v>14370.766666666666</v>
      </c>
      <c r="G861" s="204">
        <v>14370.766666666666</v>
      </c>
      <c r="H861" s="171"/>
      <c r="I861" s="88">
        <f t="shared" si="67"/>
        <v>14370.766666666666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83"/>
      <c r="C862" s="109"/>
      <c r="D862" s="202" t="s">
        <v>40</v>
      </c>
      <c r="E862" s="203"/>
      <c r="F862" s="204"/>
      <c r="G862" s="204"/>
      <c r="H862" s="171"/>
      <c r="I862" s="88">
        <f t="shared" si="67"/>
        <v>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83" t="s">
        <v>1004</v>
      </c>
      <c r="C863" s="109" t="s">
        <v>1141</v>
      </c>
      <c r="D863" s="202" t="s">
        <v>40</v>
      </c>
      <c r="E863" s="203"/>
      <c r="F863" s="204"/>
      <c r="G863" s="204"/>
      <c r="H863" s="171"/>
      <c r="I863" s="88">
        <f t="shared" si="67"/>
        <v>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83">
        <v>1</v>
      </c>
      <c r="C864" s="109" t="s">
        <v>1142</v>
      </c>
      <c r="D864" s="202" t="s">
        <v>39</v>
      </c>
      <c r="E864" s="203" t="s">
        <v>11</v>
      </c>
      <c r="F864" s="204">
        <v>1568200</v>
      </c>
      <c r="G864" s="204">
        <v>1568200</v>
      </c>
      <c r="H864" s="171"/>
      <c r="I864" s="88">
        <f t="shared" si="67"/>
        <v>1568200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83">
        <v>2</v>
      </c>
      <c r="C865" s="109" t="s">
        <v>1143</v>
      </c>
      <c r="D865" s="202" t="s">
        <v>39</v>
      </c>
      <c r="E865" s="203" t="s">
        <v>11</v>
      </c>
      <c r="F865" s="204">
        <v>3467100</v>
      </c>
      <c r="G865" s="204">
        <v>3467100</v>
      </c>
      <c r="H865" s="171"/>
      <c r="I865" s="88">
        <f t="shared" si="67"/>
        <v>3467100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83">
        <v>3</v>
      </c>
      <c r="C866" s="109" t="s">
        <v>1144</v>
      </c>
      <c r="D866" s="202" t="s">
        <v>39</v>
      </c>
      <c r="E866" s="203" t="s">
        <v>11</v>
      </c>
      <c r="F866" s="204">
        <v>3467100</v>
      </c>
      <c r="G866" s="204">
        <v>3467100</v>
      </c>
      <c r="H866" s="171"/>
      <c r="I866" s="88">
        <f t="shared" si="67"/>
        <v>3467100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83">
        <v>4</v>
      </c>
      <c r="C867" s="109" t="s">
        <v>1145</v>
      </c>
      <c r="D867" s="202" t="s">
        <v>39</v>
      </c>
      <c r="E867" s="203" t="s">
        <v>11</v>
      </c>
      <c r="F867" s="204">
        <v>1515700</v>
      </c>
      <c r="G867" s="204">
        <v>1515700</v>
      </c>
      <c r="H867" s="171"/>
      <c r="I867" s="88">
        <f t="shared" si="67"/>
        <v>1515700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83"/>
      <c r="C868" s="109"/>
      <c r="D868" s="202"/>
      <c r="E868" s="203"/>
      <c r="F868" s="204"/>
      <c r="G868" s="204"/>
      <c r="H868" s="171"/>
      <c r="I868" s="88">
        <f t="shared" si="67"/>
        <v>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83" t="s">
        <v>1004</v>
      </c>
      <c r="C869" s="109" t="s">
        <v>764</v>
      </c>
      <c r="D869" s="202" t="s">
        <v>40</v>
      </c>
      <c r="E869" s="203"/>
      <c r="F869" s="204"/>
      <c r="G869" s="204"/>
      <c r="H869" s="171"/>
      <c r="I869" s="88">
        <f t="shared" si="67"/>
        <v>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7"/>
      <c r="B870" s="183">
        <v>1</v>
      </c>
      <c r="C870" s="109" t="s">
        <v>765</v>
      </c>
      <c r="D870" s="202" t="s">
        <v>39</v>
      </c>
      <c r="E870" s="203" t="s">
        <v>290</v>
      </c>
      <c r="F870" s="204">
        <v>475700</v>
      </c>
      <c r="G870" s="204">
        <v>475700</v>
      </c>
      <c r="H870" s="171"/>
      <c r="I870" s="88">
        <f t="shared" si="67"/>
        <v>475700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83">
        <v>2</v>
      </c>
      <c r="C871" s="109" t="s">
        <v>291</v>
      </c>
      <c r="D871" s="202" t="s">
        <v>39</v>
      </c>
      <c r="E871" s="203" t="s">
        <v>290</v>
      </c>
      <c r="F871" s="204">
        <v>475700</v>
      </c>
      <c r="G871" s="204">
        <v>475700</v>
      </c>
      <c r="H871" s="171"/>
      <c r="I871" s="88">
        <f t="shared" si="67"/>
        <v>475700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5"/>
      <c r="B872" s="183">
        <v>3</v>
      </c>
      <c r="C872" s="109" t="s">
        <v>292</v>
      </c>
      <c r="D872" s="202" t="s">
        <v>39</v>
      </c>
      <c r="E872" s="203" t="s">
        <v>290</v>
      </c>
      <c r="F872" s="204">
        <v>371300</v>
      </c>
      <c r="G872" s="204">
        <v>371300</v>
      </c>
      <c r="H872" s="171"/>
      <c r="I872" s="88">
        <f t="shared" si="67"/>
        <v>371300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83">
        <v>4</v>
      </c>
      <c r="C873" s="109" t="s">
        <v>293</v>
      </c>
      <c r="D873" s="202" t="s">
        <v>39</v>
      </c>
      <c r="E873" s="203" t="s">
        <v>290</v>
      </c>
      <c r="F873" s="204">
        <v>351700</v>
      </c>
      <c r="G873" s="204">
        <v>351700</v>
      </c>
      <c r="H873" s="171"/>
      <c r="I873" s="88">
        <f t="shared" si="67"/>
        <v>351700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83">
        <v>5</v>
      </c>
      <c r="C874" s="109" t="s">
        <v>294</v>
      </c>
      <c r="D874" s="202" t="s">
        <v>39</v>
      </c>
      <c r="E874" s="203" t="s">
        <v>290</v>
      </c>
      <c r="F874" s="204">
        <v>300100</v>
      </c>
      <c r="G874" s="204">
        <v>300100</v>
      </c>
      <c r="H874" s="171"/>
      <c r="I874" s="88">
        <f t="shared" si="67"/>
        <v>300100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83">
        <v>6</v>
      </c>
      <c r="C875" s="109" t="s">
        <v>295</v>
      </c>
      <c r="D875" s="202" t="s">
        <v>39</v>
      </c>
      <c r="E875" s="203" t="s">
        <v>290</v>
      </c>
      <c r="F875" s="204">
        <v>290900</v>
      </c>
      <c r="G875" s="204">
        <v>290900</v>
      </c>
      <c r="H875" s="171"/>
      <c r="I875" s="88">
        <f t="shared" si="67"/>
        <v>290900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83">
        <v>7</v>
      </c>
      <c r="C876" s="109" t="s">
        <v>296</v>
      </c>
      <c r="D876" s="202" t="s">
        <v>39</v>
      </c>
      <c r="E876" s="203" t="s">
        <v>290</v>
      </c>
      <c r="F876" s="204">
        <v>290600</v>
      </c>
      <c r="G876" s="204">
        <v>290600</v>
      </c>
      <c r="H876" s="171"/>
      <c r="I876" s="88">
        <f t="shared" si="67"/>
        <v>290600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83">
        <v>8</v>
      </c>
      <c r="C877" s="109" t="s">
        <v>297</v>
      </c>
      <c r="D877" s="202" t="s">
        <v>39</v>
      </c>
      <c r="E877" s="203" t="s">
        <v>290</v>
      </c>
      <c r="F877" s="204">
        <v>247000</v>
      </c>
      <c r="G877" s="204">
        <v>247000</v>
      </c>
      <c r="H877" s="171"/>
      <c r="I877" s="88">
        <f>IF($I$5=$G$4,G877,(IF($I$5=$F$4,F877,0)))</f>
        <v>247000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83">
        <v>9</v>
      </c>
      <c r="C878" s="109" t="s">
        <v>298</v>
      </c>
      <c r="D878" s="202" t="s">
        <v>39</v>
      </c>
      <c r="E878" s="203" t="s">
        <v>290</v>
      </c>
      <c r="F878" s="204">
        <v>276000</v>
      </c>
      <c r="G878" s="204">
        <v>276000</v>
      </c>
      <c r="H878" s="171"/>
      <c r="I878" s="88">
        <f t="shared" si="67"/>
        <v>276000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83">
        <v>10</v>
      </c>
      <c r="C879" s="109" t="s">
        <v>299</v>
      </c>
      <c r="D879" s="202" t="s">
        <v>39</v>
      </c>
      <c r="E879" s="203" t="s">
        <v>290</v>
      </c>
      <c r="F879" s="204">
        <v>268100</v>
      </c>
      <c r="G879" s="204">
        <v>268100</v>
      </c>
      <c r="H879" s="171"/>
      <c r="I879" s="88">
        <f t="shared" si="67"/>
        <v>268100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83">
        <v>11</v>
      </c>
      <c r="C880" s="109" t="s">
        <v>300</v>
      </c>
      <c r="D880" s="202" t="s">
        <v>39</v>
      </c>
      <c r="E880" s="203" t="s">
        <v>290</v>
      </c>
      <c r="F880" s="204">
        <v>222400</v>
      </c>
      <c r="G880" s="204">
        <v>222400</v>
      </c>
      <c r="H880" s="171"/>
      <c r="I880" s="88">
        <f t="shared" si="67"/>
        <v>222400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83">
        <v>12</v>
      </c>
      <c r="C881" s="109" t="s">
        <v>301</v>
      </c>
      <c r="D881" s="202" t="s">
        <v>39</v>
      </c>
      <c r="E881" s="203" t="s">
        <v>290</v>
      </c>
      <c r="F881" s="204">
        <v>222400</v>
      </c>
      <c r="G881" s="204">
        <v>222400</v>
      </c>
      <c r="H881" s="171"/>
      <c r="I881" s="88">
        <f t="shared" si="67"/>
        <v>222400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7"/>
      <c r="B882" s="183">
        <v>13</v>
      </c>
      <c r="C882" s="109" t="s">
        <v>302</v>
      </c>
      <c r="D882" s="202" t="s">
        <v>39</v>
      </c>
      <c r="E882" s="203" t="s">
        <v>290</v>
      </c>
      <c r="F882" s="204">
        <v>197300</v>
      </c>
      <c r="G882" s="204">
        <v>197300</v>
      </c>
      <c r="H882" s="171"/>
      <c r="I882" s="88">
        <f t="shared" si="67"/>
        <v>197300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83">
        <v>14</v>
      </c>
      <c r="C883" s="109" t="s">
        <v>303</v>
      </c>
      <c r="D883" s="202" t="s">
        <v>39</v>
      </c>
      <c r="E883" s="203" t="s">
        <v>290</v>
      </c>
      <c r="F883" s="204">
        <v>149200</v>
      </c>
      <c r="G883" s="204">
        <v>149200</v>
      </c>
      <c r="H883" s="171"/>
      <c r="I883" s="88">
        <f t="shared" si="67"/>
        <v>149200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83">
        <v>15</v>
      </c>
      <c r="C884" s="109" t="s">
        <v>304</v>
      </c>
      <c r="D884" s="202" t="s">
        <v>39</v>
      </c>
      <c r="E884" s="203" t="s">
        <v>290</v>
      </c>
      <c r="F884" s="204">
        <v>390200</v>
      </c>
      <c r="G884" s="204">
        <v>390200</v>
      </c>
      <c r="H884" s="171"/>
      <c r="I884" s="88">
        <f t="shared" si="67"/>
        <v>390200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83">
        <v>16</v>
      </c>
      <c r="C885" s="109" t="s">
        <v>306</v>
      </c>
      <c r="D885" s="202" t="s">
        <v>39</v>
      </c>
      <c r="E885" s="203" t="s">
        <v>290</v>
      </c>
      <c r="F885" s="204">
        <v>307600</v>
      </c>
      <c r="G885" s="204">
        <v>307600</v>
      </c>
      <c r="H885" s="171"/>
      <c r="I885" s="88">
        <f t="shared" si="67"/>
        <v>307600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5"/>
      <c r="B886" s="183">
        <v>17</v>
      </c>
      <c r="C886" s="109" t="s">
        <v>308</v>
      </c>
      <c r="D886" s="202" t="s">
        <v>39</v>
      </c>
      <c r="E886" s="203" t="s">
        <v>290</v>
      </c>
      <c r="F886" s="204">
        <v>261600</v>
      </c>
      <c r="G886" s="204">
        <v>261600</v>
      </c>
      <c r="H886" s="171"/>
      <c r="I886" s="88">
        <f t="shared" si="67"/>
        <v>261600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83">
        <v>18</v>
      </c>
      <c r="C887" s="109" t="s">
        <v>310</v>
      </c>
      <c r="D887" s="202" t="s">
        <v>39</v>
      </c>
      <c r="E887" s="203" t="s">
        <v>290</v>
      </c>
      <c r="F887" s="204">
        <v>198700</v>
      </c>
      <c r="G887" s="204">
        <v>198700</v>
      </c>
      <c r="H887" s="171"/>
      <c r="I887" s="88">
        <f t="shared" ref="I887:I951" si="72">IF($I$5=$G$4,G887,(IF($I$5=$F$4,F887,0)))</f>
        <v>198700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83">
        <v>19</v>
      </c>
      <c r="C888" s="109" t="s">
        <v>305</v>
      </c>
      <c r="D888" s="202" t="s">
        <v>39</v>
      </c>
      <c r="E888" s="203" t="s">
        <v>290</v>
      </c>
      <c r="F888" s="204">
        <v>272600</v>
      </c>
      <c r="G888" s="204">
        <v>272600</v>
      </c>
      <c r="H888" s="171"/>
      <c r="I888" s="88">
        <f t="shared" si="72"/>
        <v>272600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83">
        <v>20</v>
      </c>
      <c r="C889" s="109" t="s">
        <v>307</v>
      </c>
      <c r="D889" s="202" t="s">
        <v>39</v>
      </c>
      <c r="E889" s="203" t="s">
        <v>290</v>
      </c>
      <c r="F889" s="204">
        <v>243400</v>
      </c>
      <c r="G889" s="204">
        <v>243400</v>
      </c>
      <c r="H889" s="171"/>
      <c r="I889" s="88">
        <f t="shared" si="72"/>
        <v>243400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83">
        <v>21</v>
      </c>
      <c r="C890" s="109" t="s">
        <v>309</v>
      </c>
      <c r="D890" s="202" t="s">
        <v>39</v>
      </c>
      <c r="E890" s="203" t="s">
        <v>290</v>
      </c>
      <c r="F890" s="204">
        <v>179300</v>
      </c>
      <c r="G890" s="204">
        <v>179300</v>
      </c>
      <c r="H890" s="171"/>
      <c r="I890" s="88">
        <f t="shared" si="72"/>
        <v>179300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83">
        <v>22</v>
      </c>
      <c r="C891" s="109" t="s">
        <v>311</v>
      </c>
      <c r="D891" s="202" t="s">
        <v>39</v>
      </c>
      <c r="E891" s="203" t="s">
        <v>290</v>
      </c>
      <c r="F891" s="204">
        <v>151900</v>
      </c>
      <c r="G891" s="204">
        <v>151900</v>
      </c>
      <c r="H891" s="171"/>
      <c r="I891" s="88">
        <f t="shared" si="72"/>
        <v>151900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83">
        <v>23</v>
      </c>
      <c r="C892" s="109" t="s">
        <v>766</v>
      </c>
      <c r="D892" s="202" t="s">
        <v>39</v>
      </c>
      <c r="E892" s="203" t="s">
        <v>290</v>
      </c>
      <c r="F892" s="204">
        <v>136485.10978061482</v>
      </c>
      <c r="G892" s="204">
        <v>136485.10978061482</v>
      </c>
      <c r="H892" s="171"/>
      <c r="I892" s="88">
        <f t="shared" si="72"/>
        <v>136485.10978061482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83">
        <v>24</v>
      </c>
      <c r="C893" s="109" t="s">
        <v>767</v>
      </c>
      <c r="D893" s="202" t="s">
        <v>39</v>
      </c>
      <c r="E893" s="203" t="s">
        <v>290</v>
      </c>
      <c r="F893" s="204">
        <v>125481.16630030893</v>
      </c>
      <c r="G893" s="204">
        <v>125481.16630030893</v>
      </c>
      <c r="H893" s="171"/>
      <c r="I893" s="88">
        <f t="shared" si="72"/>
        <v>125481.16630030893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83">
        <v>25</v>
      </c>
      <c r="C894" s="109" t="s">
        <v>469</v>
      </c>
      <c r="D894" s="202" t="s">
        <v>39</v>
      </c>
      <c r="E894" s="203" t="s">
        <v>290</v>
      </c>
      <c r="F894" s="204">
        <v>115200</v>
      </c>
      <c r="G894" s="204">
        <v>115200</v>
      </c>
      <c r="H894" s="171"/>
      <c r="I894" s="88">
        <f t="shared" si="72"/>
        <v>115200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83">
        <v>26</v>
      </c>
      <c r="C895" s="109" t="s">
        <v>470</v>
      </c>
      <c r="D895" s="202" t="s">
        <v>39</v>
      </c>
      <c r="E895" s="203" t="s">
        <v>290</v>
      </c>
      <c r="F895" s="204">
        <v>115000</v>
      </c>
      <c r="G895" s="204">
        <v>115000</v>
      </c>
      <c r="H895" s="171"/>
      <c r="I895" s="88">
        <f t="shared" si="72"/>
        <v>115000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7"/>
      <c r="B896" s="183">
        <v>27</v>
      </c>
      <c r="C896" s="109" t="s">
        <v>471</v>
      </c>
      <c r="D896" s="202" t="s">
        <v>39</v>
      </c>
      <c r="E896" s="203" t="s">
        <v>290</v>
      </c>
      <c r="F896" s="204">
        <v>101800</v>
      </c>
      <c r="G896" s="204">
        <v>101800</v>
      </c>
      <c r="H896" s="171"/>
      <c r="I896" s="88">
        <f t="shared" si="72"/>
        <v>101800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83">
        <v>28</v>
      </c>
      <c r="C897" s="109" t="s">
        <v>312</v>
      </c>
      <c r="D897" s="202" t="s">
        <v>39</v>
      </c>
      <c r="E897" s="203" t="s">
        <v>290</v>
      </c>
      <c r="F897" s="204">
        <v>523270.00000000006</v>
      </c>
      <c r="G897" s="204">
        <v>523270.00000000006</v>
      </c>
      <c r="H897" s="171"/>
      <c r="I897" s="88">
        <f t="shared" si="72"/>
        <v>523270.00000000006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83">
        <v>29</v>
      </c>
      <c r="C898" s="109" t="s">
        <v>313</v>
      </c>
      <c r="D898" s="202" t="s">
        <v>39</v>
      </c>
      <c r="E898" s="203" t="s">
        <v>290</v>
      </c>
      <c r="F898" s="204">
        <v>523270.00000000006</v>
      </c>
      <c r="G898" s="204">
        <v>523270.00000000006</v>
      </c>
      <c r="H898" s="171"/>
      <c r="I898" s="88">
        <f t="shared" si="72"/>
        <v>523270.00000000006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5"/>
      <c r="B899" s="183">
        <v>30</v>
      </c>
      <c r="C899" s="109" t="s">
        <v>314</v>
      </c>
      <c r="D899" s="202" t="s">
        <v>39</v>
      </c>
      <c r="E899" s="203" t="s">
        <v>290</v>
      </c>
      <c r="F899" s="204">
        <v>408430.00000000006</v>
      </c>
      <c r="G899" s="204">
        <v>408430.00000000006</v>
      </c>
      <c r="H899" s="171"/>
      <c r="I899" s="88">
        <f t="shared" si="72"/>
        <v>408430.00000000006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5"/>
      <c r="B900" s="183">
        <v>31</v>
      </c>
      <c r="C900" s="109" t="s">
        <v>315</v>
      </c>
      <c r="D900" s="202" t="s">
        <v>39</v>
      </c>
      <c r="E900" s="203" t="s">
        <v>290</v>
      </c>
      <c r="F900" s="204">
        <v>386870.00000000006</v>
      </c>
      <c r="G900" s="204">
        <v>386870.00000000006</v>
      </c>
      <c r="H900" s="171"/>
      <c r="I900" s="88">
        <f t="shared" si="72"/>
        <v>386870.00000000006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83">
        <v>32</v>
      </c>
      <c r="C901" s="109" t="s">
        <v>316</v>
      </c>
      <c r="D901" s="202" t="s">
        <v>39</v>
      </c>
      <c r="E901" s="203" t="s">
        <v>290</v>
      </c>
      <c r="F901" s="204">
        <v>330110</v>
      </c>
      <c r="G901" s="204">
        <v>330110</v>
      </c>
      <c r="H901" s="171"/>
      <c r="I901" s="88">
        <f t="shared" si="72"/>
        <v>330110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83">
        <v>33</v>
      </c>
      <c r="C902" s="109" t="s">
        <v>317</v>
      </c>
      <c r="D902" s="202" t="s">
        <v>39</v>
      </c>
      <c r="E902" s="203" t="s">
        <v>290</v>
      </c>
      <c r="F902" s="204">
        <v>319990</v>
      </c>
      <c r="G902" s="204">
        <v>319990</v>
      </c>
      <c r="H902" s="171"/>
      <c r="I902" s="88">
        <f t="shared" si="72"/>
        <v>319990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83">
        <v>34</v>
      </c>
      <c r="C903" s="109" t="s">
        <v>318</v>
      </c>
      <c r="D903" s="202" t="s">
        <v>39</v>
      </c>
      <c r="E903" s="203" t="s">
        <v>290</v>
      </c>
      <c r="F903" s="204">
        <v>319660</v>
      </c>
      <c r="G903" s="204">
        <v>319660</v>
      </c>
      <c r="H903" s="171"/>
      <c r="I903" s="88">
        <f t="shared" si="72"/>
        <v>319660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83">
        <v>35</v>
      </c>
      <c r="C904" s="109" t="s">
        <v>319</v>
      </c>
      <c r="D904" s="202" t="s">
        <v>39</v>
      </c>
      <c r="E904" s="203" t="s">
        <v>290</v>
      </c>
      <c r="F904" s="204">
        <v>271700</v>
      </c>
      <c r="G904" s="204">
        <v>271700</v>
      </c>
      <c r="H904" s="171"/>
      <c r="I904" s="88">
        <f t="shared" si="72"/>
        <v>271700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83">
        <v>36</v>
      </c>
      <c r="C905" s="109" t="s">
        <v>320</v>
      </c>
      <c r="D905" s="202" t="s">
        <v>39</v>
      </c>
      <c r="E905" s="203" t="s">
        <v>290</v>
      </c>
      <c r="F905" s="204">
        <v>303600</v>
      </c>
      <c r="G905" s="204">
        <v>303600</v>
      </c>
      <c r="H905" s="171"/>
      <c r="I905" s="88">
        <f t="shared" si="72"/>
        <v>303600</v>
      </c>
      <c r="J905" s="163">
        <f t="shared" si="68"/>
        <v>0</v>
      </c>
      <c r="K905" s="155">
        <f t="shared" si="69"/>
        <v>0</v>
      </c>
      <c r="L905" s="155">
        <f>IF(J905=1,SUM($J$6:J905),0)</f>
        <v>0</v>
      </c>
      <c r="M905" s="155">
        <f>IF(K905=1,SUM($K$6:K905),0)</f>
        <v>0</v>
      </c>
      <c r="N905" s="165">
        <f t="shared" si="70"/>
        <v>0</v>
      </c>
      <c r="O905" s="155">
        <f t="shared" si="71"/>
        <v>0</v>
      </c>
      <c r="P905" s="155">
        <f>IF(O905=1,SUM($O$6:O905),0)</f>
        <v>0</v>
      </c>
    </row>
    <row r="906" spans="1:16" ht="15" customHeight="1">
      <c r="A906" s="15"/>
      <c r="B906" s="183">
        <v>37</v>
      </c>
      <c r="C906" s="109" t="s">
        <v>321</v>
      </c>
      <c r="D906" s="202" t="s">
        <v>39</v>
      </c>
      <c r="E906" s="203" t="s">
        <v>290</v>
      </c>
      <c r="F906" s="204">
        <v>294910</v>
      </c>
      <c r="G906" s="204">
        <v>294910</v>
      </c>
      <c r="H906" s="171"/>
      <c r="I906" s="88">
        <f t="shared" si="72"/>
        <v>294910</v>
      </c>
      <c r="J906" s="163">
        <f t="shared" si="68"/>
        <v>0</v>
      </c>
      <c r="K906" s="155">
        <f t="shared" si="69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0"/>
        <v>0</v>
      </c>
      <c r="O906" s="155">
        <f t="shared" si="71"/>
        <v>0</v>
      </c>
      <c r="P906" s="155">
        <f>IF(O906=1,SUM($O$6:O906),0)</f>
        <v>0</v>
      </c>
    </row>
    <row r="907" spans="1:16" ht="15" customHeight="1">
      <c r="A907" s="15"/>
      <c r="B907" s="183">
        <v>38</v>
      </c>
      <c r="C907" s="109" t="s">
        <v>322</v>
      </c>
      <c r="D907" s="202" t="s">
        <v>39</v>
      </c>
      <c r="E907" s="203" t="s">
        <v>290</v>
      </c>
      <c r="F907" s="204">
        <v>244640.00000000003</v>
      </c>
      <c r="G907" s="204">
        <v>244640.00000000003</v>
      </c>
      <c r="H907" s="171"/>
      <c r="I907" s="88">
        <f t="shared" si="72"/>
        <v>244640.00000000003</v>
      </c>
      <c r="J907" s="163">
        <f t="shared" si="68"/>
        <v>0</v>
      </c>
      <c r="K907" s="155">
        <f t="shared" si="69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0"/>
        <v>0</v>
      </c>
      <c r="O907" s="155">
        <f t="shared" si="71"/>
        <v>0</v>
      </c>
      <c r="P907" s="155">
        <f>IF(O907=1,SUM($O$6:O907),0)</f>
        <v>0</v>
      </c>
    </row>
    <row r="908" spans="1:16" ht="15" customHeight="1">
      <c r="A908" s="15"/>
      <c r="B908" s="183">
        <v>39</v>
      </c>
      <c r="C908" s="109" t="s">
        <v>323</v>
      </c>
      <c r="D908" s="202" t="s">
        <v>39</v>
      </c>
      <c r="E908" s="203" t="s">
        <v>290</v>
      </c>
      <c r="F908" s="204">
        <v>244640.00000000003</v>
      </c>
      <c r="G908" s="204">
        <v>244640.00000000003</v>
      </c>
      <c r="H908" s="171"/>
      <c r="I908" s="88">
        <f t="shared" si="72"/>
        <v>244640.00000000003</v>
      </c>
      <c r="J908" s="163">
        <f t="shared" si="68"/>
        <v>0</v>
      </c>
      <c r="K908" s="155">
        <f t="shared" si="69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0"/>
        <v>0</v>
      </c>
      <c r="O908" s="155">
        <f t="shared" si="71"/>
        <v>0</v>
      </c>
      <c r="P908" s="155">
        <f>IF(O908=1,SUM($O$6:O908),0)</f>
        <v>0</v>
      </c>
    </row>
    <row r="909" spans="1:16" ht="15" customHeight="1">
      <c r="A909" s="17"/>
      <c r="B909" s="183">
        <v>40</v>
      </c>
      <c r="C909" s="109" t="s">
        <v>324</v>
      </c>
      <c r="D909" s="202" t="s">
        <v>39</v>
      </c>
      <c r="E909" s="203" t="s">
        <v>290</v>
      </c>
      <c r="F909" s="204">
        <v>217030.00000000003</v>
      </c>
      <c r="G909" s="204">
        <v>217030.00000000003</v>
      </c>
      <c r="H909" s="171"/>
      <c r="I909" s="88">
        <f t="shared" si="72"/>
        <v>217030.00000000003</v>
      </c>
      <c r="J909" s="163">
        <f t="shared" si="68"/>
        <v>0</v>
      </c>
      <c r="K909" s="155">
        <f t="shared" si="69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0"/>
        <v>0</v>
      </c>
      <c r="O909" s="155">
        <f t="shared" si="71"/>
        <v>0</v>
      </c>
      <c r="P909" s="155">
        <f>IF(O909=1,SUM($O$6:O909),0)</f>
        <v>0</v>
      </c>
    </row>
    <row r="910" spans="1:16" ht="15" customHeight="1">
      <c r="A910" s="17"/>
      <c r="B910" s="183">
        <v>41</v>
      </c>
      <c r="C910" s="109" t="s">
        <v>325</v>
      </c>
      <c r="D910" s="202" t="s">
        <v>39</v>
      </c>
      <c r="E910" s="203" t="s">
        <v>290</v>
      </c>
      <c r="F910" s="204">
        <v>164120</v>
      </c>
      <c r="G910" s="204">
        <v>164120</v>
      </c>
      <c r="H910" s="171"/>
      <c r="I910" s="88">
        <f t="shared" si="72"/>
        <v>164120</v>
      </c>
      <c r="J910" s="163">
        <f t="shared" si="68"/>
        <v>0</v>
      </c>
      <c r="K910" s="155">
        <f t="shared" si="69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0"/>
        <v>0</v>
      </c>
      <c r="O910" s="155">
        <f t="shared" si="71"/>
        <v>0</v>
      </c>
      <c r="P910" s="155">
        <f>IF(O910=1,SUM($O$6:O910),0)</f>
        <v>0</v>
      </c>
    </row>
    <row r="911" spans="1:16" ht="15" customHeight="1">
      <c r="A911" s="15"/>
      <c r="B911" s="183">
        <v>42</v>
      </c>
      <c r="C911" s="109" t="s">
        <v>326</v>
      </c>
      <c r="D911" s="202" t="s">
        <v>39</v>
      </c>
      <c r="E911" s="203" t="s">
        <v>290</v>
      </c>
      <c r="F911" s="204">
        <v>429220.00000000006</v>
      </c>
      <c r="G911" s="204">
        <v>429220.00000000006</v>
      </c>
      <c r="H911" s="171"/>
      <c r="I911" s="88">
        <f t="shared" si="72"/>
        <v>429220.00000000006</v>
      </c>
      <c r="J911" s="163">
        <f t="shared" si="68"/>
        <v>0</v>
      </c>
      <c r="K911" s="155">
        <f t="shared" si="69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0"/>
        <v>0</v>
      </c>
      <c r="O911" s="155">
        <f t="shared" si="71"/>
        <v>0</v>
      </c>
      <c r="P911" s="155">
        <f>IF(O911=1,SUM($O$6:O911),0)</f>
        <v>0</v>
      </c>
    </row>
    <row r="912" spans="1:16" ht="15" customHeight="1">
      <c r="A912" s="15"/>
      <c r="B912" s="183">
        <v>43</v>
      </c>
      <c r="C912" s="109" t="s">
        <v>328</v>
      </c>
      <c r="D912" s="202" t="s">
        <v>39</v>
      </c>
      <c r="E912" s="203" t="s">
        <v>290</v>
      </c>
      <c r="F912" s="204">
        <v>338360</v>
      </c>
      <c r="G912" s="204">
        <v>338360</v>
      </c>
      <c r="H912" s="171"/>
      <c r="I912" s="88">
        <f t="shared" si="72"/>
        <v>338360</v>
      </c>
      <c r="J912" s="163">
        <f t="shared" si="68"/>
        <v>0</v>
      </c>
      <c r="K912" s="155">
        <f t="shared" si="69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0"/>
        <v>0</v>
      </c>
      <c r="O912" s="155">
        <f t="shared" si="71"/>
        <v>0</v>
      </c>
      <c r="P912" s="155">
        <f>IF(O912=1,SUM($O$6:O912),0)</f>
        <v>0</v>
      </c>
    </row>
    <row r="913" spans="1:16" ht="15" customHeight="1">
      <c r="A913" s="15"/>
      <c r="B913" s="183">
        <v>44</v>
      </c>
      <c r="C913" s="109" t="s">
        <v>330</v>
      </c>
      <c r="D913" s="202" t="s">
        <v>39</v>
      </c>
      <c r="E913" s="203" t="s">
        <v>290</v>
      </c>
      <c r="F913" s="204">
        <v>287760</v>
      </c>
      <c r="G913" s="204">
        <v>287760</v>
      </c>
      <c r="H913" s="171"/>
      <c r="I913" s="88">
        <f t="shared" si="72"/>
        <v>287760</v>
      </c>
      <c r="J913" s="163">
        <f t="shared" si="68"/>
        <v>0</v>
      </c>
      <c r="K913" s="155">
        <f t="shared" si="69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0"/>
        <v>0</v>
      </c>
      <c r="O913" s="155">
        <f t="shared" si="71"/>
        <v>0</v>
      </c>
      <c r="P913" s="155">
        <f>IF(O913=1,SUM($O$6:O913),0)</f>
        <v>0</v>
      </c>
    </row>
    <row r="914" spans="1:16" ht="15" customHeight="1">
      <c r="A914" s="15"/>
      <c r="B914" s="183">
        <v>45</v>
      </c>
      <c r="C914" s="109" t="s">
        <v>332</v>
      </c>
      <c r="D914" s="202" t="s">
        <v>39</v>
      </c>
      <c r="E914" s="203" t="s">
        <v>290</v>
      </c>
      <c r="F914" s="204">
        <v>218570.00000000003</v>
      </c>
      <c r="G914" s="204">
        <v>218570.00000000003</v>
      </c>
      <c r="H914" s="171"/>
      <c r="I914" s="88">
        <f t="shared" si="72"/>
        <v>218570.00000000003</v>
      </c>
      <c r="J914" s="163">
        <f t="shared" si="68"/>
        <v>0</v>
      </c>
      <c r="K914" s="155">
        <f t="shared" si="69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0"/>
        <v>0</v>
      </c>
      <c r="O914" s="155">
        <f t="shared" si="71"/>
        <v>0</v>
      </c>
      <c r="P914" s="155">
        <f>IF(O914=1,SUM($O$6:O914),0)</f>
        <v>0</v>
      </c>
    </row>
    <row r="915" spans="1:16" ht="15" customHeight="1">
      <c r="A915" s="15"/>
      <c r="B915" s="183">
        <v>46</v>
      </c>
      <c r="C915" s="109" t="s">
        <v>327</v>
      </c>
      <c r="D915" s="202" t="s">
        <v>39</v>
      </c>
      <c r="E915" s="203" t="s">
        <v>290</v>
      </c>
      <c r="F915" s="204">
        <v>299860</v>
      </c>
      <c r="G915" s="204">
        <v>299860</v>
      </c>
      <c r="H915" s="171"/>
      <c r="I915" s="88">
        <f t="shared" si="72"/>
        <v>299860</v>
      </c>
      <c r="J915" s="163">
        <f t="shared" ref="J915:J978" si="73">IF(D915="MDU-KD",1,0)</f>
        <v>0</v>
      </c>
      <c r="K915" s="155">
        <f t="shared" ref="K915:K978" si="74">IF(D915="HDW",1,0)</f>
        <v>0</v>
      </c>
      <c r="L915" s="155">
        <f>IF(J915=1,SUM($J$6:J915),0)</f>
        <v>0</v>
      </c>
      <c r="M915" s="155">
        <f>IF(K915=1,SUM($K$6:K915),0)</f>
        <v>0</v>
      </c>
      <c r="N915" s="165">
        <f t="shared" ref="N915:N978" si="75">IF(L915=0,M915,L915)</f>
        <v>0</v>
      </c>
      <c r="O915" s="155">
        <f t="shared" ref="O915:O978" si="76">IF(E915=0,0,IF(LEFT(C915,11)="Tiang Beton",1,0))</f>
        <v>0</v>
      </c>
      <c r="P915" s="155">
        <f>IF(O915=1,SUM($O$6:O915),0)</f>
        <v>0</v>
      </c>
    </row>
    <row r="916" spans="1:16" ht="15" customHeight="1">
      <c r="A916" s="15"/>
      <c r="B916" s="183">
        <v>47</v>
      </c>
      <c r="C916" s="109" t="s">
        <v>329</v>
      </c>
      <c r="D916" s="202" t="s">
        <v>39</v>
      </c>
      <c r="E916" s="203" t="s">
        <v>290</v>
      </c>
      <c r="F916" s="204">
        <v>267740</v>
      </c>
      <c r="G916" s="204">
        <v>267740</v>
      </c>
      <c r="H916" s="171"/>
      <c r="I916" s="88">
        <f t="shared" si="72"/>
        <v>267740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83">
        <v>48</v>
      </c>
      <c r="C917" s="109" t="s">
        <v>331</v>
      </c>
      <c r="D917" s="202" t="s">
        <v>39</v>
      </c>
      <c r="E917" s="203" t="s">
        <v>290</v>
      </c>
      <c r="F917" s="204">
        <v>197230.00000000003</v>
      </c>
      <c r="G917" s="204">
        <v>197230.00000000003</v>
      </c>
      <c r="H917" s="171"/>
      <c r="I917" s="88">
        <f t="shared" si="72"/>
        <v>197230.00000000003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7"/>
      <c r="B918" s="183">
        <v>49</v>
      </c>
      <c r="C918" s="109" t="s">
        <v>333</v>
      </c>
      <c r="D918" s="202" t="s">
        <v>39</v>
      </c>
      <c r="E918" s="203" t="s">
        <v>290</v>
      </c>
      <c r="F918" s="204">
        <v>167090</v>
      </c>
      <c r="G918" s="204">
        <v>167090</v>
      </c>
      <c r="H918" s="171"/>
      <c r="I918" s="88">
        <f t="shared" si="72"/>
        <v>167090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7"/>
      <c r="B919" s="183">
        <v>50</v>
      </c>
      <c r="C919" s="109" t="s">
        <v>768</v>
      </c>
      <c r="D919" s="202" t="s">
        <v>39</v>
      </c>
      <c r="E919" s="203" t="s">
        <v>290</v>
      </c>
      <c r="F919" s="204">
        <v>150133.62075867632</v>
      </c>
      <c r="G919" s="204">
        <v>150133.62075867632</v>
      </c>
      <c r="H919" s="171"/>
      <c r="I919" s="88">
        <f t="shared" si="72"/>
        <v>150133.62075867632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7"/>
      <c r="B920" s="183">
        <v>51</v>
      </c>
      <c r="C920" s="109" t="s">
        <v>769</v>
      </c>
      <c r="D920" s="202" t="s">
        <v>39</v>
      </c>
      <c r="E920" s="203" t="s">
        <v>290</v>
      </c>
      <c r="F920" s="204">
        <v>138029.28293033983</v>
      </c>
      <c r="G920" s="204">
        <v>138029.28293033983</v>
      </c>
      <c r="H920" s="171"/>
      <c r="I920" s="88">
        <f t="shared" si="72"/>
        <v>138029.28293033983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7"/>
      <c r="B921" s="183">
        <v>52</v>
      </c>
      <c r="C921" s="109" t="s">
        <v>770</v>
      </c>
      <c r="D921" s="202" t="s">
        <v>39</v>
      </c>
      <c r="E921" s="203" t="s">
        <v>290</v>
      </c>
      <c r="F921" s="204">
        <v>126720.00000000001</v>
      </c>
      <c r="G921" s="204">
        <v>126720.00000000001</v>
      </c>
      <c r="H921" s="171"/>
      <c r="I921" s="88">
        <f t="shared" si="72"/>
        <v>126720.00000000001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7"/>
      <c r="B922" s="183">
        <v>53</v>
      </c>
      <c r="C922" s="109" t="s">
        <v>771</v>
      </c>
      <c r="D922" s="202" t="s">
        <v>39</v>
      </c>
      <c r="E922" s="203" t="s">
        <v>290</v>
      </c>
      <c r="F922" s="204">
        <v>126500.00000000001</v>
      </c>
      <c r="G922" s="204">
        <v>126500.00000000001</v>
      </c>
      <c r="H922" s="171"/>
      <c r="I922" s="88">
        <f t="shared" si="72"/>
        <v>126500.00000000001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83">
        <v>54</v>
      </c>
      <c r="C923" s="109" t="s">
        <v>772</v>
      </c>
      <c r="D923" s="202" t="s">
        <v>39</v>
      </c>
      <c r="E923" s="203" t="s">
        <v>290</v>
      </c>
      <c r="F923" s="204">
        <v>111980.00000000001</v>
      </c>
      <c r="G923" s="204">
        <v>111980.00000000001</v>
      </c>
      <c r="H923" s="171"/>
      <c r="I923" s="88">
        <f t="shared" si="72"/>
        <v>111980.00000000001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83">
        <v>55</v>
      </c>
      <c r="C924" s="109" t="s">
        <v>1569</v>
      </c>
      <c r="D924" s="202" t="s">
        <v>39</v>
      </c>
      <c r="E924" s="203" t="s">
        <v>290</v>
      </c>
      <c r="F924" s="204">
        <v>382439</v>
      </c>
      <c r="G924" s="204">
        <v>382400</v>
      </c>
      <c r="H924" s="171"/>
      <c r="I924" s="88">
        <f t="shared" si="72"/>
        <v>382400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83">
        <v>56</v>
      </c>
      <c r="C925" s="109" t="s">
        <v>1098</v>
      </c>
      <c r="D925" s="202" t="s">
        <v>39</v>
      </c>
      <c r="E925" s="203" t="s">
        <v>290</v>
      </c>
      <c r="F925" s="204">
        <v>662141.63144094404</v>
      </c>
      <c r="G925" s="204">
        <v>662100</v>
      </c>
      <c r="H925" s="171"/>
      <c r="I925" s="88">
        <f t="shared" si="72"/>
        <v>662100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83"/>
      <c r="C926" s="109"/>
      <c r="D926" s="202" t="s">
        <v>40</v>
      </c>
      <c r="E926" s="203"/>
      <c r="F926" s="204"/>
      <c r="G926" s="204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83" t="s">
        <v>1004</v>
      </c>
      <c r="C927" s="109" t="s">
        <v>773</v>
      </c>
      <c r="D927" s="202" t="s">
        <v>40</v>
      </c>
      <c r="E927" s="203"/>
      <c r="F927" s="204"/>
      <c r="G927" s="204"/>
      <c r="H927" s="171"/>
      <c r="I927" s="88">
        <f t="shared" si="72"/>
        <v>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83">
        <v>1</v>
      </c>
      <c r="C928" s="109" t="s">
        <v>334</v>
      </c>
      <c r="D928" s="202" t="s">
        <v>39</v>
      </c>
      <c r="E928" s="203" t="s">
        <v>290</v>
      </c>
      <c r="F928" s="204">
        <v>285500</v>
      </c>
      <c r="G928" s="204">
        <v>285500</v>
      </c>
      <c r="H928" s="171"/>
      <c r="I928" s="88">
        <f t="shared" si="72"/>
        <v>285500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83">
        <v>2</v>
      </c>
      <c r="C929" s="109" t="s">
        <v>335</v>
      </c>
      <c r="D929" s="202" t="s">
        <v>39</v>
      </c>
      <c r="E929" s="203" t="s">
        <v>290</v>
      </c>
      <c r="F929" s="204">
        <v>240000</v>
      </c>
      <c r="G929" s="204">
        <v>240000</v>
      </c>
      <c r="H929" s="171"/>
      <c r="I929" s="88">
        <f t="shared" si="72"/>
        <v>240000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83">
        <v>3</v>
      </c>
      <c r="C930" s="109" t="s">
        <v>336</v>
      </c>
      <c r="D930" s="202" t="s">
        <v>39</v>
      </c>
      <c r="E930" s="203" t="s">
        <v>290</v>
      </c>
      <c r="F930" s="204">
        <v>220800</v>
      </c>
      <c r="G930" s="204">
        <v>220800</v>
      </c>
      <c r="H930" s="171"/>
      <c r="I930" s="88">
        <f t="shared" si="72"/>
        <v>220800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83">
        <v>4</v>
      </c>
      <c r="C931" s="109" t="s">
        <v>337</v>
      </c>
      <c r="D931" s="202" t="s">
        <v>39</v>
      </c>
      <c r="E931" s="203" t="s">
        <v>290</v>
      </c>
      <c r="F931" s="204">
        <v>164300</v>
      </c>
      <c r="G931" s="204">
        <v>164300</v>
      </c>
      <c r="H931" s="171"/>
      <c r="I931" s="88">
        <f t="shared" si="72"/>
        <v>164300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83">
        <v>5</v>
      </c>
      <c r="C932" s="109" t="s">
        <v>338</v>
      </c>
      <c r="D932" s="202" t="s">
        <v>39</v>
      </c>
      <c r="E932" s="203" t="s">
        <v>290</v>
      </c>
      <c r="F932" s="204">
        <v>111700</v>
      </c>
      <c r="G932" s="204">
        <v>111700</v>
      </c>
      <c r="H932" s="171"/>
      <c r="I932" s="88">
        <f t="shared" si="72"/>
        <v>111700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83">
        <v>6</v>
      </c>
      <c r="C933" s="109" t="s">
        <v>339</v>
      </c>
      <c r="D933" s="202" t="s">
        <v>39</v>
      </c>
      <c r="E933" s="203" t="s">
        <v>290</v>
      </c>
      <c r="F933" s="204">
        <v>223500</v>
      </c>
      <c r="G933" s="204">
        <v>223500</v>
      </c>
      <c r="H933" s="171"/>
      <c r="I933" s="88">
        <f t="shared" si="72"/>
        <v>223500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83">
        <v>7</v>
      </c>
      <c r="C934" s="109" t="s">
        <v>340</v>
      </c>
      <c r="D934" s="202" t="s">
        <v>39</v>
      </c>
      <c r="E934" s="203" t="s">
        <v>290</v>
      </c>
      <c r="F934" s="204">
        <v>179000</v>
      </c>
      <c r="G934" s="204">
        <v>179000</v>
      </c>
      <c r="H934" s="171"/>
      <c r="I934" s="88">
        <f t="shared" si="72"/>
        <v>179000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83"/>
      <c r="C935" s="109"/>
      <c r="D935" s="202" t="s">
        <v>40</v>
      </c>
      <c r="E935" s="203"/>
      <c r="F935" s="204"/>
      <c r="G935" s="204"/>
      <c r="H935" s="171"/>
      <c r="I935" s="88">
        <f t="shared" si="72"/>
        <v>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83" t="s">
        <v>1004</v>
      </c>
      <c r="C936" s="109" t="s">
        <v>764</v>
      </c>
      <c r="D936" s="202" t="s">
        <v>40</v>
      </c>
      <c r="E936" s="203"/>
      <c r="F936" s="204"/>
      <c r="G936" s="204"/>
      <c r="H936" s="171"/>
      <c r="I936" s="88">
        <f t="shared" si="72"/>
        <v>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83">
        <v>1</v>
      </c>
      <c r="C937" s="109" t="s">
        <v>1172</v>
      </c>
      <c r="D937" s="202" t="s">
        <v>39</v>
      </c>
      <c r="E937" s="203" t="s">
        <v>1075</v>
      </c>
      <c r="F937" s="204">
        <v>9514000</v>
      </c>
      <c r="G937" s="204">
        <v>9514000</v>
      </c>
      <c r="H937" s="171"/>
      <c r="I937" s="88">
        <f t="shared" si="72"/>
        <v>9514000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83">
        <v>2</v>
      </c>
      <c r="C938" s="109" t="s">
        <v>1173</v>
      </c>
      <c r="D938" s="202" t="s">
        <v>39</v>
      </c>
      <c r="E938" s="203" t="s">
        <v>1075</v>
      </c>
      <c r="F938" s="204">
        <v>9514000</v>
      </c>
      <c r="G938" s="204">
        <v>9514000</v>
      </c>
      <c r="H938" s="171"/>
      <c r="I938" s="88">
        <f t="shared" si="72"/>
        <v>9514000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83">
        <v>3</v>
      </c>
      <c r="C939" s="109" t="s">
        <v>1174</v>
      </c>
      <c r="D939" s="202" t="s">
        <v>39</v>
      </c>
      <c r="E939" s="203" t="s">
        <v>1075</v>
      </c>
      <c r="F939" s="204">
        <v>7426000</v>
      </c>
      <c r="G939" s="204">
        <v>7426000</v>
      </c>
      <c r="H939" s="171"/>
      <c r="I939" s="88">
        <f t="shared" si="72"/>
        <v>7426000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83">
        <v>4</v>
      </c>
      <c r="C940" s="109" t="s">
        <v>1175</v>
      </c>
      <c r="D940" s="202" t="s">
        <v>39</v>
      </c>
      <c r="E940" s="203" t="s">
        <v>1075</v>
      </c>
      <c r="F940" s="204">
        <v>7034000</v>
      </c>
      <c r="G940" s="204">
        <v>7034000</v>
      </c>
      <c r="H940" s="171"/>
      <c r="I940" s="88">
        <f t="shared" si="72"/>
        <v>7034000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83">
        <v>5</v>
      </c>
      <c r="C941" s="109" t="s">
        <v>1176</v>
      </c>
      <c r="D941" s="202" t="s">
        <v>39</v>
      </c>
      <c r="E941" s="203" t="s">
        <v>1075</v>
      </c>
      <c r="F941" s="204">
        <v>6002000</v>
      </c>
      <c r="G941" s="204">
        <v>6002000</v>
      </c>
      <c r="H941" s="171"/>
      <c r="I941" s="88">
        <f t="shared" si="72"/>
        <v>6002000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83">
        <v>6</v>
      </c>
      <c r="C942" s="109" t="s">
        <v>1177</v>
      </c>
      <c r="D942" s="202" t="s">
        <v>39</v>
      </c>
      <c r="E942" s="203" t="s">
        <v>1075</v>
      </c>
      <c r="F942" s="204">
        <v>5818000</v>
      </c>
      <c r="G942" s="204">
        <v>5818000</v>
      </c>
      <c r="H942" s="171"/>
      <c r="I942" s="88">
        <f t="shared" si="72"/>
        <v>5818000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83">
        <v>7</v>
      </c>
      <c r="C943" s="109" t="s">
        <v>1178</v>
      </c>
      <c r="D943" s="202" t="s">
        <v>39</v>
      </c>
      <c r="E943" s="203" t="s">
        <v>1075</v>
      </c>
      <c r="F943" s="204">
        <v>5812000</v>
      </c>
      <c r="G943" s="204">
        <v>5812000</v>
      </c>
      <c r="H943" s="171"/>
      <c r="I943" s="88">
        <f t="shared" si="72"/>
        <v>5812000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83">
        <v>8</v>
      </c>
      <c r="C944" s="109" t="s">
        <v>1179</v>
      </c>
      <c r="D944" s="202" t="s">
        <v>39</v>
      </c>
      <c r="E944" s="203" t="s">
        <v>1075</v>
      </c>
      <c r="F944" s="204">
        <v>4940000</v>
      </c>
      <c r="G944" s="204">
        <v>4940000</v>
      </c>
      <c r="H944" s="171"/>
      <c r="I944" s="88">
        <f t="shared" si="72"/>
        <v>4940000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83">
        <v>9</v>
      </c>
      <c r="C945" s="109" t="s">
        <v>1180</v>
      </c>
      <c r="D945" s="202" t="s">
        <v>39</v>
      </c>
      <c r="E945" s="203" t="s">
        <v>1075</v>
      </c>
      <c r="F945" s="204">
        <v>5520000</v>
      </c>
      <c r="G945" s="204">
        <v>5520000</v>
      </c>
      <c r="H945" s="171"/>
      <c r="I945" s="88">
        <f t="shared" si="72"/>
        <v>5520000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83">
        <v>10</v>
      </c>
      <c r="C946" s="109" t="s">
        <v>1181</v>
      </c>
      <c r="D946" s="202" t="s">
        <v>39</v>
      </c>
      <c r="E946" s="203" t="s">
        <v>1075</v>
      </c>
      <c r="F946" s="204">
        <v>5362000</v>
      </c>
      <c r="G946" s="204">
        <v>5362000</v>
      </c>
      <c r="H946" s="171"/>
      <c r="I946" s="88">
        <f t="shared" si="72"/>
        <v>5362000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83">
        <v>11</v>
      </c>
      <c r="C947" s="109" t="s">
        <v>1182</v>
      </c>
      <c r="D947" s="202" t="s">
        <v>39</v>
      </c>
      <c r="E947" s="203" t="s">
        <v>1075</v>
      </c>
      <c r="F947" s="204">
        <v>4448000</v>
      </c>
      <c r="G947" s="204">
        <v>4448000</v>
      </c>
      <c r="H947" s="171"/>
      <c r="I947" s="88">
        <f t="shared" si="72"/>
        <v>4448000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83">
        <v>12</v>
      </c>
      <c r="C948" s="109" t="s">
        <v>1183</v>
      </c>
      <c r="D948" s="202" t="s">
        <v>39</v>
      </c>
      <c r="E948" s="203" t="s">
        <v>1075</v>
      </c>
      <c r="F948" s="204">
        <v>4448000</v>
      </c>
      <c r="G948" s="204">
        <v>4448000</v>
      </c>
      <c r="H948" s="171"/>
      <c r="I948" s="88">
        <f t="shared" si="72"/>
        <v>4448000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83">
        <v>13</v>
      </c>
      <c r="C949" s="109" t="s">
        <v>1184</v>
      </c>
      <c r="D949" s="202" t="s">
        <v>39</v>
      </c>
      <c r="E949" s="203" t="s">
        <v>1075</v>
      </c>
      <c r="F949" s="204">
        <v>3946000</v>
      </c>
      <c r="G949" s="204">
        <v>3946000</v>
      </c>
      <c r="H949" s="171"/>
      <c r="I949" s="88">
        <f t="shared" si="72"/>
        <v>3946000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83">
        <v>14</v>
      </c>
      <c r="C950" s="109" t="s">
        <v>1185</v>
      </c>
      <c r="D950" s="202" t="s">
        <v>39</v>
      </c>
      <c r="E950" s="203" t="s">
        <v>1075</v>
      </c>
      <c r="F950" s="204">
        <v>2984000</v>
      </c>
      <c r="G950" s="204">
        <v>2984000</v>
      </c>
      <c r="H950" s="171"/>
      <c r="I950" s="88">
        <f t="shared" si="72"/>
        <v>2984000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83">
        <v>15</v>
      </c>
      <c r="C951" s="109" t="s">
        <v>1186</v>
      </c>
      <c r="D951" s="202" t="s">
        <v>39</v>
      </c>
      <c r="E951" s="203" t="s">
        <v>1075</v>
      </c>
      <c r="F951" s="204">
        <v>7804000</v>
      </c>
      <c r="G951" s="204">
        <v>7804000</v>
      </c>
      <c r="H951" s="171"/>
      <c r="I951" s="88">
        <f t="shared" si="72"/>
        <v>7804000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83">
        <v>16</v>
      </c>
      <c r="C952" s="109" t="s">
        <v>1187</v>
      </c>
      <c r="D952" s="202" t="s">
        <v>39</v>
      </c>
      <c r="E952" s="203" t="s">
        <v>1075</v>
      </c>
      <c r="F952" s="204">
        <v>6152000</v>
      </c>
      <c r="G952" s="204">
        <v>6152000</v>
      </c>
      <c r="H952" s="171"/>
      <c r="I952" s="88">
        <f t="shared" ref="I952:I1005" si="77">IF($I$5=$G$4,G952,(IF($I$5=$F$4,F952,0)))</f>
        <v>6152000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83">
        <v>17</v>
      </c>
      <c r="C953" s="109" t="s">
        <v>1188</v>
      </c>
      <c r="D953" s="202" t="s">
        <v>39</v>
      </c>
      <c r="E953" s="203" t="s">
        <v>1075</v>
      </c>
      <c r="F953" s="204">
        <v>5232000</v>
      </c>
      <c r="G953" s="204">
        <v>5232000</v>
      </c>
      <c r="H953" s="171"/>
      <c r="I953" s="88">
        <f t="shared" si="77"/>
        <v>5232000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83">
        <v>18</v>
      </c>
      <c r="C954" s="109" t="s">
        <v>1189</v>
      </c>
      <c r="D954" s="202" t="s">
        <v>39</v>
      </c>
      <c r="E954" s="203" t="s">
        <v>1075</v>
      </c>
      <c r="F954" s="204">
        <v>3974000</v>
      </c>
      <c r="G954" s="204">
        <v>3974000</v>
      </c>
      <c r="H954" s="171"/>
      <c r="I954" s="88">
        <f t="shared" si="77"/>
        <v>3974000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83">
        <v>19</v>
      </c>
      <c r="C955" s="109" t="s">
        <v>1190</v>
      </c>
      <c r="D955" s="202" t="s">
        <v>39</v>
      </c>
      <c r="E955" s="203" t="s">
        <v>1075</v>
      </c>
      <c r="F955" s="204">
        <v>5452000</v>
      </c>
      <c r="G955" s="204">
        <v>5452000</v>
      </c>
      <c r="H955" s="171"/>
      <c r="I955" s="88">
        <f t="shared" si="77"/>
        <v>5452000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83">
        <v>20</v>
      </c>
      <c r="C956" s="109" t="s">
        <v>1191</v>
      </c>
      <c r="D956" s="202" t="s">
        <v>39</v>
      </c>
      <c r="E956" s="203" t="s">
        <v>1075</v>
      </c>
      <c r="F956" s="204">
        <v>4868000</v>
      </c>
      <c r="G956" s="204">
        <v>4868000</v>
      </c>
      <c r="H956" s="171"/>
      <c r="I956" s="88">
        <f t="shared" si="77"/>
        <v>4868000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83">
        <v>21</v>
      </c>
      <c r="C957" s="109" t="s">
        <v>1192</v>
      </c>
      <c r="D957" s="202" t="s">
        <v>39</v>
      </c>
      <c r="E957" s="203" t="s">
        <v>1075</v>
      </c>
      <c r="F957" s="204">
        <v>3586000</v>
      </c>
      <c r="G957" s="204">
        <v>3586000</v>
      </c>
      <c r="H957" s="171"/>
      <c r="I957" s="88">
        <f t="shared" si="77"/>
        <v>3586000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83">
        <v>22</v>
      </c>
      <c r="C958" s="109" t="s">
        <v>1193</v>
      </c>
      <c r="D958" s="202" t="s">
        <v>39</v>
      </c>
      <c r="E958" s="203" t="s">
        <v>1075</v>
      </c>
      <c r="F958" s="204">
        <v>3038000</v>
      </c>
      <c r="G958" s="204">
        <v>3038000</v>
      </c>
      <c r="H958" s="171"/>
      <c r="I958" s="88">
        <f t="shared" si="77"/>
        <v>3038000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83">
        <v>23</v>
      </c>
      <c r="C959" s="109" t="s">
        <v>1194</v>
      </c>
      <c r="D959" s="202" t="s">
        <v>39</v>
      </c>
      <c r="E959" s="203" t="s">
        <v>1075</v>
      </c>
      <c r="F959" s="204">
        <v>2729702.1956122965</v>
      </c>
      <c r="G959" s="204">
        <v>2729702.1956122965</v>
      </c>
      <c r="H959" s="171"/>
      <c r="I959" s="88">
        <f t="shared" si="77"/>
        <v>2729702.1956122965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83">
        <v>24</v>
      </c>
      <c r="C960" s="109" t="s">
        <v>1195</v>
      </c>
      <c r="D960" s="202" t="s">
        <v>39</v>
      </c>
      <c r="E960" s="203" t="s">
        <v>1075</v>
      </c>
      <c r="F960" s="204">
        <v>2509623.3260061787</v>
      </c>
      <c r="G960" s="204">
        <v>2509623.3260061787</v>
      </c>
      <c r="H960" s="171"/>
      <c r="I960" s="88">
        <f t="shared" si="77"/>
        <v>2509623.3260061787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83">
        <v>25</v>
      </c>
      <c r="C961" s="109" t="s">
        <v>1196</v>
      </c>
      <c r="D961" s="202" t="s">
        <v>39</v>
      </c>
      <c r="E961" s="203" t="s">
        <v>1075</v>
      </c>
      <c r="F961" s="204">
        <v>2304000</v>
      </c>
      <c r="G961" s="204">
        <v>2304000</v>
      </c>
      <c r="H961" s="171"/>
      <c r="I961" s="88">
        <f t="shared" si="77"/>
        <v>2304000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83">
        <v>26</v>
      </c>
      <c r="C962" s="109" t="s">
        <v>1197</v>
      </c>
      <c r="D962" s="202" t="s">
        <v>39</v>
      </c>
      <c r="E962" s="203" t="s">
        <v>1075</v>
      </c>
      <c r="F962" s="204">
        <v>2300000</v>
      </c>
      <c r="G962" s="204">
        <v>2300000</v>
      </c>
      <c r="H962" s="171"/>
      <c r="I962" s="88">
        <f t="shared" si="77"/>
        <v>2300000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83">
        <v>27</v>
      </c>
      <c r="C963" s="109" t="s">
        <v>1198</v>
      </c>
      <c r="D963" s="202" t="s">
        <v>39</v>
      </c>
      <c r="E963" s="203" t="s">
        <v>1075</v>
      </c>
      <c r="F963" s="204">
        <v>2036000</v>
      </c>
      <c r="G963" s="204">
        <v>2036000</v>
      </c>
      <c r="H963" s="171"/>
      <c r="I963" s="88">
        <f t="shared" si="77"/>
        <v>2036000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83">
        <v>28</v>
      </c>
      <c r="C964" s="109" t="s">
        <v>1199</v>
      </c>
      <c r="D964" s="202" t="s">
        <v>39</v>
      </c>
      <c r="E964" s="203" t="s">
        <v>1075</v>
      </c>
      <c r="F964" s="204">
        <v>10465400.000000002</v>
      </c>
      <c r="G964" s="204">
        <v>10465400.000000002</v>
      </c>
      <c r="H964" s="171"/>
      <c r="I964" s="88">
        <f t="shared" si="77"/>
        <v>10465400.000000002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83">
        <v>29</v>
      </c>
      <c r="C965" s="109" t="s">
        <v>1200</v>
      </c>
      <c r="D965" s="202" t="s">
        <v>39</v>
      </c>
      <c r="E965" s="203" t="s">
        <v>1075</v>
      </c>
      <c r="F965" s="204">
        <v>10465400.000000002</v>
      </c>
      <c r="G965" s="204">
        <v>10465400.000000002</v>
      </c>
      <c r="H965" s="171"/>
      <c r="I965" s="88">
        <f t="shared" si="77"/>
        <v>10465400.000000002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83">
        <v>30</v>
      </c>
      <c r="C966" s="109" t="s">
        <v>1201</v>
      </c>
      <c r="D966" s="202" t="s">
        <v>39</v>
      </c>
      <c r="E966" s="203" t="s">
        <v>1075</v>
      </c>
      <c r="F966" s="204">
        <v>8168600.0000000009</v>
      </c>
      <c r="G966" s="204">
        <v>8168600.0000000009</v>
      </c>
      <c r="H966" s="171"/>
      <c r="I966" s="88">
        <f t="shared" si="77"/>
        <v>8168600.0000000009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83">
        <v>31</v>
      </c>
      <c r="C967" s="109" t="s">
        <v>1202</v>
      </c>
      <c r="D967" s="202" t="s">
        <v>39</v>
      </c>
      <c r="E967" s="203" t="s">
        <v>1075</v>
      </c>
      <c r="F967" s="204">
        <v>7737400.0000000009</v>
      </c>
      <c r="G967" s="204">
        <v>7737400.0000000009</v>
      </c>
      <c r="H967" s="171"/>
      <c r="I967" s="88">
        <f t="shared" si="77"/>
        <v>7737400.0000000009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83">
        <v>32</v>
      </c>
      <c r="C968" s="109" t="s">
        <v>1203</v>
      </c>
      <c r="D968" s="202" t="s">
        <v>39</v>
      </c>
      <c r="E968" s="203" t="s">
        <v>1075</v>
      </c>
      <c r="F968" s="204">
        <v>6602200</v>
      </c>
      <c r="G968" s="204">
        <v>6602200</v>
      </c>
      <c r="H968" s="171"/>
      <c r="I968" s="88">
        <f t="shared" si="77"/>
        <v>6602200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83">
        <v>33</v>
      </c>
      <c r="C969" s="109" t="s">
        <v>1204</v>
      </c>
      <c r="D969" s="202" t="s">
        <v>39</v>
      </c>
      <c r="E969" s="203" t="s">
        <v>1075</v>
      </c>
      <c r="F969" s="204">
        <v>6399800</v>
      </c>
      <c r="G969" s="204">
        <v>6399800</v>
      </c>
      <c r="H969" s="171"/>
      <c r="I969" s="88">
        <f t="shared" si="77"/>
        <v>6399800</v>
      </c>
      <c r="J969" s="163">
        <f t="shared" si="73"/>
        <v>0</v>
      </c>
      <c r="K969" s="155">
        <f t="shared" si="74"/>
        <v>0</v>
      </c>
      <c r="L969" s="155">
        <f>IF(J969=1,SUM($J$6:J969),0)</f>
        <v>0</v>
      </c>
      <c r="M969" s="155">
        <f>IF(K969=1,SUM($K$6:K969),0)</f>
        <v>0</v>
      </c>
      <c r="N969" s="165">
        <f t="shared" si="75"/>
        <v>0</v>
      </c>
      <c r="O969" s="155">
        <f t="shared" si="76"/>
        <v>0</v>
      </c>
      <c r="P969" s="155">
        <f>IF(O969=1,SUM($O$6:O969),0)</f>
        <v>0</v>
      </c>
    </row>
    <row r="970" spans="1:16" ht="15" customHeight="1">
      <c r="A970" s="15"/>
      <c r="B970" s="183">
        <v>34</v>
      </c>
      <c r="C970" s="109" t="s">
        <v>1205</v>
      </c>
      <c r="D970" s="202" t="s">
        <v>39</v>
      </c>
      <c r="E970" s="203" t="s">
        <v>1075</v>
      </c>
      <c r="F970" s="204">
        <v>6393200</v>
      </c>
      <c r="G970" s="204">
        <v>6393200</v>
      </c>
      <c r="H970" s="171"/>
      <c r="I970" s="88">
        <f t="shared" si="77"/>
        <v>6393200</v>
      </c>
      <c r="J970" s="163">
        <f t="shared" si="73"/>
        <v>0</v>
      </c>
      <c r="K970" s="155">
        <f t="shared" si="74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75"/>
        <v>0</v>
      </c>
      <c r="O970" s="155">
        <f t="shared" si="76"/>
        <v>0</v>
      </c>
      <c r="P970" s="155">
        <f>IF(O970=1,SUM($O$6:O970),0)</f>
        <v>0</v>
      </c>
    </row>
    <row r="971" spans="1:16" ht="15" customHeight="1">
      <c r="A971" s="15"/>
      <c r="B971" s="183">
        <v>35</v>
      </c>
      <c r="C971" s="109" t="s">
        <v>1206</v>
      </c>
      <c r="D971" s="202" t="s">
        <v>39</v>
      </c>
      <c r="E971" s="203" t="s">
        <v>1075</v>
      </c>
      <c r="F971" s="204">
        <v>5434000</v>
      </c>
      <c r="G971" s="204">
        <v>5434000</v>
      </c>
      <c r="H971" s="171"/>
      <c r="I971" s="88">
        <f t="shared" si="77"/>
        <v>5434000</v>
      </c>
      <c r="J971" s="163">
        <f t="shared" si="73"/>
        <v>0</v>
      </c>
      <c r="K971" s="155">
        <f t="shared" si="74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75"/>
        <v>0</v>
      </c>
      <c r="O971" s="155">
        <f t="shared" si="76"/>
        <v>0</v>
      </c>
      <c r="P971" s="155">
        <f>IF(O971=1,SUM($O$6:O971),0)</f>
        <v>0</v>
      </c>
    </row>
    <row r="972" spans="1:16" ht="15" customHeight="1">
      <c r="A972" s="15"/>
      <c r="B972" s="183">
        <v>36</v>
      </c>
      <c r="C972" s="109" t="s">
        <v>1207</v>
      </c>
      <c r="D972" s="202" t="s">
        <v>39</v>
      </c>
      <c r="E972" s="203" t="s">
        <v>1075</v>
      </c>
      <c r="F972" s="204">
        <v>6072000</v>
      </c>
      <c r="G972" s="204">
        <v>6072000</v>
      </c>
      <c r="H972" s="171"/>
      <c r="I972" s="88">
        <f>IF($I$5=$G$4,G972,(IF($I$5=$F$4,F972,0)))</f>
        <v>6072000</v>
      </c>
      <c r="J972" s="163">
        <f t="shared" si="73"/>
        <v>0</v>
      </c>
      <c r="K972" s="155">
        <f t="shared" si="74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75"/>
        <v>0</v>
      </c>
      <c r="O972" s="155">
        <f t="shared" si="76"/>
        <v>0</v>
      </c>
      <c r="P972" s="155">
        <f>IF(O972=1,SUM($O$6:O972),0)</f>
        <v>0</v>
      </c>
    </row>
    <row r="973" spans="1:16" ht="15" customHeight="1">
      <c r="A973" s="15"/>
      <c r="B973" s="183">
        <v>37</v>
      </c>
      <c r="C973" s="109" t="s">
        <v>1208</v>
      </c>
      <c r="D973" s="202" t="s">
        <v>39</v>
      </c>
      <c r="E973" s="203" t="s">
        <v>1075</v>
      </c>
      <c r="F973" s="204">
        <v>5898200</v>
      </c>
      <c r="G973" s="204">
        <v>5898200</v>
      </c>
      <c r="H973" s="171"/>
      <c r="I973" s="88">
        <f>IF($I$5=$G$4,G973,(IF($I$5=$F$4,F973,0)))</f>
        <v>5898200</v>
      </c>
      <c r="J973" s="163">
        <f t="shared" si="73"/>
        <v>0</v>
      </c>
      <c r="K973" s="155">
        <f t="shared" si="74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75"/>
        <v>0</v>
      </c>
      <c r="O973" s="155">
        <f t="shared" si="76"/>
        <v>0</v>
      </c>
      <c r="P973" s="155">
        <f>IF(O973=1,SUM($O$6:O973),0)</f>
        <v>0</v>
      </c>
    </row>
    <row r="974" spans="1:16" ht="15" customHeight="1">
      <c r="A974" s="15"/>
      <c r="B974" s="183">
        <v>38</v>
      </c>
      <c r="C974" s="109" t="s">
        <v>1209</v>
      </c>
      <c r="D974" s="202" t="s">
        <v>39</v>
      </c>
      <c r="E974" s="203" t="s">
        <v>1075</v>
      </c>
      <c r="F974" s="204">
        <v>4892800.0000000009</v>
      </c>
      <c r="G974" s="204">
        <v>4892800.0000000009</v>
      </c>
      <c r="H974" s="171"/>
      <c r="I974" s="88">
        <f t="shared" si="77"/>
        <v>4892800.0000000009</v>
      </c>
      <c r="J974" s="163">
        <f t="shared" si="73"/>
        <v>0</v>
      </c>
      <c r="K974" s="155">
        <f t="shared" si="74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75"/>
        <v>0</v>
      </c>
      <c r="O974" s="155">
        <f t="shared" si="76"/>
        <v>0</v>
      </c>
      <c r="P974" s="155">
        <f>IF(O974=1,SUM($O$6:O974),0)</f>
        <v>0</v>
      </c>
    </row>
    <row r="975" spans="1:16" ht="15" customHeight="1">
      <c r="A975" s="15"/>
      <c r="B975" s="183">
        <v>39</v>
      </c>
      <c r="C975" s="109" t="s">
        <v>1210</v>
      </c>
      <c r="D975" s="202" t="s">
        <v>39</v>
      </c>
      <c r="E975" s="203" t="s">
        <v>1075</v>
      </c>
      <c r="F975" s="204">
        <v>4892800.0000000009</v>
      </c>
      <c r="G975" s="204">
        <v>4892800.0000000009</v>
      </c>
      <c r="H975" s="171"/>
      <c r="I975" s="88">
        <f t="shared" si="77"/>
        <v>4892800.0000000009</v>
      </c>
      <c r="J975" s="163">
        <f t="shared" si="73"/>
        <v>0</v>
      </c>
      <c r="K975" s="155">
        <f t="shared" si="74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75"/>
        <v>0</v>
      </c>
      <c r="O975" s="155">
        <f t="shared" si="76"/>
        <v>0</v>
      </c>
      <c r="P975" s="155">
        <f>IF(O975=1,SUM($O$6:O975),0)</f>
        <v>0</v>
      </c>
    </row>
    <row r="976" spans="1:16" ht="15" customHeight="1">
      <c r="A976" s="15"/>
      <c r="B976" s="183">
        <v>40</v>
      </c>
      <c r="C976" s="109" t="s">
        <v>1211</v>
      </c>
      <c r="D976" s="202" t="s">
        <v>39</v>
      </c>
      <c r="E976" s="203" t="s">
        <v>1075</v>
      </c>
      <c r="F976" s="204">
        <v>4340600.0000000009</v>
      </c>
      <c r="G976" s="204">
        <v>4340600.0000000009</v>
      </c>
      <c r="H976" s="171"/>
      <c r="I976" s="88">
        <f t="shared" si="77"/>
        <v>4340600.0000000009</v>
      </c>
      <c r="J976" s="163">
        <f t="shared" si="73"/>
        <v>0</v>
      </c>
      <c r="K976" s="155">
        <f t="shared" si="74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75"/>
        <v>0</v>
      </c>
      <c r="O976" s="155">
        <f t="shared" si="76"/>
        <v>0</v>
      </c>
      <c r="P976" s="155">
        <f>IF(O976=1,SUM($O$6:O976),0)</f>
        <v>0</v>
      </c>
    </row>
    <row r="977" spans="1:16" ht="15" customHeight="1">
      <c r="A977" s="15"/>
      <c r="B977" s="183">
        <v>41</v>
      </c>
      <c r="C977" s="109" t="s">
        <v>1212</v>
      </c>
      <c r="D977" s="202" t="s">
        <v>39</v>
      </c>
      <c r="E977" s="203" t="s">
        <v>1075</v>
      </c>
      <c r="F977" s="204">
        <v>3282400</v>
      </c>
      <c r="G977" s="204">
        <v>3282400</v>
      </c>
      <c r="H977" s="171"/>
      <c r="I977" s="88">
        <f t="shared" si="77"/>
        <v>3282400</v>
      </c>
      <c r="J977" s="163">
        <f t="shared" si="73"/>
        <v>0</v>
      </c>
      <c r="K977" s="155">
        <f t="shared" si="74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75"/>
        <v>0</v>
      </c>
      <c r="O977" s="155">
        <f t="shared" si="76"/>
        <v>0</v>
      </c>
      <c r="P977" s="155">
        <f>IF(O977=1,SUM($O$6:O977),0)</f>
        <v>0</v>
      </c>
    </row>
    <row r="978" spans="1:16" ht="15" customHeight="1">
      <c r="A978" s="15"/>
      <c r="B978" s="183">
        <v>42</v>
      </c>
      <c r="C978" s="109" t="s">
        <v>1213</v>
      </c>
      <c r="D978" s="202" t="s">
        <v>39</v>
      </c>
      <c r="E978" s="203" t="s">
        <v>1075</v>
      </c>
      <c r="F978" s="204">
        <v>8584400.0000000019</v>
      </c>
      <c r="G978" s="204">
        <v>8584400.0000000019</v>
      </c>
      <c r="H978" s="171"/>
      <c r="I978" s="88">
        <f t="shared" si="77"/>
        <v>8584400.0000000019</v>
      </c>
      <c r="J978" s="163">
        <f t="shared" si="73"/>
        <v>0</v>
      </c>
      <c r="K978" s="155">
        <f t="shared" si="74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75"/>
        <v>0</v>
      </c>
      <c r="O978" s="155">
        <f t="shared" si="76"/>
        <v>0</v>
      </c>
      <c r="P978" s="155">
        <f>IF(O978=1,SUM($O$6:O978),0)</f>
        <v>0</v>
      </c>
    </row>
    <row r="979" spans="1:16" ht="15" customHeight="1">
      <c r="A979" s="15"/>
      <c r="B979" s="183">
        <v>43</v>
      </c>
      <c r="C979" s="109" t="s">
        <v>1214</v>
      </c>
      <c r="D979" s="202" t="s">
        <v>39</v>
      </c>
      <c r="E979" s="203" t="s">
        <v>1075</v>
      </c>
      <c r="F979" s="204">
        <v>6767200</v>
      </c>
      <c r="G979" s="204">
        <v>6767200</v>
      </c>
      <c r="H979" s="171"/>
      <c r="I979" s="88">
        <f t="shared" si="77"/>
        <v>6767200</v>
      </c>
      <c r="J979" s="163">
        <f t="shared" ref="J979:J1042" si="78">IF(D979="MDU-KD",1,0)</f>
        <v>0</v>
      </c>
      <c r="K979" s="155">
        <f t="shared" ref="K979:K1042" si="79">IF(D979="HDW",1,0)</f>
        <v>0</v>
      </c>
      <c r="L979" s="155">
        <f>IF(J979=1,SUM($J$6:J979),0)</f>
        <v>0</v>
      </c>
      <c r="M979" s="155">
        <f>IF(K979=1,SUM($K$6:K979),0)</f>
        <v>0</v>
      </c>
      <c r="N979" s="165">
        <f t="shared" ref="N979:N1042" si="80">IF(L979=0,M979,L979)</f>
        <v>0</v>
      </c>
      <c r="O979" s="155">
        <f t="shared" ref="O979:O1042" si="81">IF(E979=0,0,IF(LEFT(C979,11)="Tiang Beton",1,0))</f>
        <v>0</v>
      </c>
      <c r="P979" s="155">
        <f>IF(O979=1,SUM($O$6:O979),0)</f>
        <v>0</v>
      </c>
    </row>
    <row r="980" spans="1:16" ht="15" customHeight="1">
      <c r="A980" s="15"/>
      <c r="B980" s="183">
        <v>44</v>
      </c>
      <c r="C980" s="109" t="s">
        <v>1215</v>
      </c>
      <c r="D980" s="202" t="s">
        <v>39</v>
      </c>
      <c r="E980" s="203" t="s">
        <v>1075</v>
      </c>
      <c r="F980" s="204">
        <v>5755200</v>
      </c>
      <c r="G980" s="204">
        <v>5755200</v>
      </c>
      <c r="H980" s="171"/>
      <c r="I980" s="88">
        <f t="shared" si="77"/>
        <v>5755200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83">
        <v>45</v>
      </c>
      <c r="C981" s="109" t="s">
        <v>1216</v>
      </c>
      <c r="D981" s="202" t="s">
        <v>39</v>
      </c>
      <c r="E981" s="203" t="s">
        <v>1075</v>
      </c>
      <c r="F981" s="204">
        <v>4371400.0000000009</v>
      </c>
      <c r="G981" s="204">
        <v>4371400.0000000009</v>
      </c>
      <c r="H981" s="171"/>
      <c r="I981" s="88">
        <f t="shared" si="77"/>
        <v>4371400.0000000009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83">
        <v>46</v>
      </c>
      <c r="C982" s="109" t="s">
        <v>1217</v>
      </c>
      <c r="D982" s="202" t="s">
        <v>39</v>
      </c>
      <c r="E982" s="203" t="s">
        <v>1075</v>
      </c>
      <c r="F982" s="204">
        <v>5997200</v>
      </c>
      <c r="G982" s="204">
        <v>5997200</v>
      </c>
      <c r="H982" s="171"/>
      <c r="I982" s="88">
        <f t="shared" si="77"/>
        <v>5997200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83">
        <v>47</v>
      </c>
      <c r="C983" s="109" t="s">
        <v>1218</v>
      </c>
      <c r="D983" s="202" t="s">
        <v>39</v>
      </c>
      <c r="E983" s="203" t="s">
        <v>1075</v>
      </c>
      <c r="F983" s="204">
        <v>5354800</v>
      </c>
      <c r="G983" s="204">
        <v>5354800</v>
      </c>
      <c r="H983" s="171"/>
      <c r="I983" s="88">
        <f t="shared" si="77"/>
        <v>5354800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83">
        <v>48</v>
      </c>
      <c r="C984" s="109" t="s">
        <v>1219</v>
      </c>
      <c r="D984" s="202" t="s">
        <v>39</v>
      </c>
      <c r="E984" s="203" t="s">
        <v>1075</v>
      </c>
      <c r="F984" s="204">
        <v>3944600.0000000005</v>
      </c>
      <c r="G984" s="204">
        <v>3944600.0000000005</v>
      </c>
      <c r="H984" s="171"/>
      <c r="I984" s="88">
        <f t="shared" si="77"/>
        <v>3944600.0000000005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83">
        <v>49</v>
      </c>
      <c r="C985" s="109" t="s">
        <v>1220</v>
      </c>
      <c r="D985" s="202" t="s">
        <v>39</v>
      </c>
      <c r="E985" s="203" t="s">
        <v>1075</v>
      </c>
      <c r="F985" s="204">
        <v>3341800</v>
      </c>
      <c r="G985" s="204">
        <v>3341800</v>
      </c>
      <c r="H985" s="171"/>
      <c r="I985" s="88">
        <f t="shared" si="77"/>
        <v>3341800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83">
        <v>50</v>
      </c>
      <c r="C986" s="109" t="s">
        <v>1221</v>
      </c>
      <c r="D986" s="202" t="s">
        <v>39</v>
      </c>
      <c r="E986" s="203" t="s">
        <v>1075</v>
      </c>
      <c r="F986" s="204">
        <v>3002672.4151735264</v>
      </c>
      <c r="G986" s="204">
        <v>3002672.4151735264</v>
      </c>
      <c r="H986" s="171"/>
      <c r="I986" s="88">
        <f t="shared" si="77"/>
        <v>3002672.4151735264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83">
        <v>51</v>
      </c>
      <c r="C987" s="109" t="s">
        <v>1222</v>
      </c>
      <c r="D987" s="202" t="s">
        <v>39</v>
      </c>
      <c r="E987" s="203" t="s">
        <v>1075</v>
      </c>
      <c r="F987" s="204">
        <v>2760585.6586067965</v>
      </c>
      <c r="G987" s="204">
        <v>2760585.6586067965</v>
      </c>
      <c r="H987" s="171"/>
      <c r="I987" s="88">
        <f t="shared" si="77"/>
        <v>2760585.6586067965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83">
        <v>52</v>
      </c>
      <c r="C988" s="109" t="s">
        <v>1223</v>
      </c>
      <c r="D988" s="202" t="s">
        <v>39</v>
      </c>
      <c r="E988" s="203" t="s">
        <v>1075</v>
      </c>
      <c r="F988" s="204">
        <v>2534400.0000000005</v>
      </c>
      <c r="G988" s="204">
        <v>2534400.0000000005</v>
      </c>
      <c r="H988" s="171"/>
      <c r="I988" s="88">
        <f t="shared" si="77"/>
        <v>2534400.0000000005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83">
        <v>53</v>
      </c>
      <c r="C989" s="109" t="s">
        <v>1224</v>
      </c>
      <c r="D989" s="202" t="s">
        <v>39</v>
      </c>
      <c r="E989" s="203" t="s">
        <v>1075</v>
      </c>
      <c r="F989" s="204">
        <v>2530000.0000000005</v>
      </c>
      <c r="G989" s="204">
        <v>2530000.0000000005</v>
      </c>
      <c r="H989" s="171"/>
      <c r="I989" s="88">
        <f t="shared" si="77"/>
        <v>2530000.0000000005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83">
        <v>54</v>
      </c>
      <c r="C990" s="109" t="s">
        <v>1225</v>
      </c>
      <c r="D990" s="202" t="s">
        <v>39</v>
      </c>
      <c r="E990" s="203" t="s">
        <v>1075</v>
      </c>
      <c r="F990" s="204">
        <v>2239600.0000000005</v>
      </c>
      <c r="G990" s="204">
        <v>2239600.0000000005</v>
      </c>
      <c r="H990" s="171"/>
      <c r="I990" s="88">
        <f t="shared" si="77"/>
        <v>2239600.0000000005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83">
        <v>55</v>
      </c>
      <c r="C991" s="109" t="s">
        <v>1226</v>
      </c>
      <c r="D991" s="202" t="s">
        <v>39</v>
      </c>
      <c r="E991" s="203" t="s">
        <v>1075</v>
      </c>
      <c r="F991" s="204">
        <v>13242832.628818881</v>
      </c>
      <c r="G991" s="204">
        <v>13242832.628818881</v>
      </c>
      <c r="H991" s="171"/>
      <c r="I991" s="88">
        <f t="shared" si="77"/>
        <v>13242832.628818881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83"/>
      <c r="C992" s="109"/>
      <c r="D992" s="202" t="s">
        <v>40</v>
      </c>
      <c r="E992" s="203"/>
      <c r="F992" s="204">
        <v>0</v>
      </c>
      <c r="G992" s="204">
        <v>0</v>
      </c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83" t="s">
        <v>1004</v>
      </c>
      <c r="C993" s="109" t="s">
        <v>773</v>
      </c>
      <c r="D993" s="202" t="s">
        <v>40</v>
      </c>
      <c r="E993" s="203"/>
      <c r="F993" s="204">
        <v>0</v>
      </c>
      <c r="G993" s="204">
        <v>0</v>
      </c>
      <c r="H993" s="171"/>
      <c r="I993" s="88">
        <f t="shared" si="77"/>
        <v>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83">
        <v>1</v>
      </c>
      <c r="C994" s="109" t="s">
        <v>1227</v>
      </c>
      <c r="D994" s="202" t="s">
        <v>39</v>
      </c>
      <c r="E994" s="203" t="s">
        <v>1075</v>
      </c>
      <c r="F994" s="204">
        <v>5710000</v>
      </c>
      <c r="G994" s="204">
        <v>5710000</v>
      </c>
      <c r="H994" s="171"/>
      <c r="I994" s="88">
        <f t="shared" si="77"/>
        <v>5710000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83">
        <v>2</v>
      </c>
      <c r="C995" s="109" t="s">
        <v>1228</v>
      </c>
      <c r="D995" s="202" t="s">
        <v>39</v>
      </c>
      <c r="E995" s="203" t="s">
        <v>1075</v>
      </c>
      <c r="F995" s="204">
        <v>4800000</v>
      </c>
      <c r="G995" s="204">
        <v>4800000</v>
      </c>
      <c r="H995" s="171"/>
      <c r="I995" s="88">
        <f t="shared" si="77"/>
        <v>4800000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83">
        <v>3</v>
      </c>
      <c r="C996" s="109" t="s">
        <v>1229</v>
      </c>
      <c r="D996" s="202" t="s">
        <v>39</v>
      </c>
      <c r="E996" s="203" t="s">
        <v>1075</v>
      </c>
      <c r="F996" s="204">
        <v>4416000</v>
      </c>
      <c r="G996" s="204">
        <v>4416000</v>
      </c>
      <c r="H996" s="171"/>
      <c r="I996" s="88">
        <f t="shared" si="77"/>
        <v>4416000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83">
        <v>4</v>
      </c>
      <c r="C997" s="109" t="s">
        <v>1230</v>
      </c>
      <c r="D997" s="202" t="s">
        <v>39</v>
      </c>
      <c r="E997" s="203" t="s">
        <v>1075</v>
      </c>
      <c r="F997" s="204">
        <v>3286000</v>
      </c>
      <c r="G997" s="204">
        <v>3286000</v>
      </c>
      <c r="H997" s="171"/>
      <c r="I997" s="88">
        <f t="shared" si="77"/>
        <v>3286000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83">
        <v>5</v>
      </c>
      <c r="C998" s="109" t="s">
        <v>1231</v>
      </c>
      <c r="D998" s="202" t="s">
        <v>39</v>
      </c>
      <c r="E998" s="203" t="s">
        <v>1075</v>
      </c>
      <c r="F998" s="204">
        <v>2234000</v>
      </c>
      <c r="G998" s="204">
        <v>2234000</v>
      </c>
      <c r="H998" s="171"/>
      <c r="I998" s="88">
        <f t="shared" si="77"/>
        <v>2234000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83">
        <v>6</v>
      </c>
      <c r="C999" s="109" t="s">
        <v>1232</v>
      </c>
      <c r="D999" s="202" t="s">
        <v>39</v>
      </c>
      <c r="E999" s="203" t="s">
        <v>1075</v>
      </c>
      <c r="F999" s="204">
        <v>4470000</v>
      </c>
      <c r="G999" s="204">
        <v>4470000</v>
      </c>
      <c r="H999" s="171"/>
      <c r="I999" s="88">
        <f t="shared" si="77"/>
        <v>4470000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83">
        <v>7</v>
      </c>
      <c r="C1000" s="109" t="s">
        <v>1233</v>
      </c>
      <c r="D1000" s="202" t="s">
        <v>39</v>
      </c>
      <c r="E1000" s="203" t="s">
        <v>1075</v>
      </c>
      <c r="F1000" s="204">
        <v>3580000</v>
      </c>
      <c r="G1000" s="204">
        <v>3580000</v>
      </c>
      <c r="H1000" s="171"/>
      <c r="I1000" s="88">
        <f t="shared" si="77"/>
        <v>3580000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83"/>
      <c r="C1001" s="109"/>
      <c r="D1001" s="202" t="s">
        <v>40</v>
      </c>
      <c r="E1001" s="203"/>
      <c r="F1001" s="204"/>
      <c r="G1001" s="204"/>
      <c r="H1001" s="171"/>
      <c r="I1001" s="88">
        <f t="shared" si="77"/>
        <v>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83" t="s">
        <v>1004</v>
      </c>
      <c r="C1002" s="109" t="s">
        <v>524</v>
      </c>
      <c r="D1002" s="202" t="s">
        <v>40</v>
      </c>
      <c r="E1002" s="203"/>
      <c r="F1002" s="204"/>
      <c r="G1002" s="204"/>
      <c r="H1002" s="171"/>
      <c r="I1002" s="88">
        <f t="shared" si="77"/>
        <v>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83">
        <v>1</v>
      </c>
      <c r="C1003" s="109" t="s">
        <v>774</v>
      </c>
      <c r="D1003" s="202" t="s">
        <v>39</v>
      </c>
      <c r="E1003" s="203" t="s">
        <v>11</v>
      </c>
      <c r="F1003" s="204">
        <v>355700</v>
      </c>
      <c r="G1003" s="204">
        <v>355700</v>
      </c>
      <c r="H1003" s="171"/>
      <c r="I1003" s="88">
        <f t="shared" si="77"/>
        <v>355700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83">
        <v>2</v>
      </c>
      <c r="C1004" s="109" t="s">
        <v>775</v>
      </c>
      <c r="D1004" s="202" t="s">
        <v>39</v>
      </c>
      <c r="E1004" s="203" t="s">
        <v>11</v>
      </c>
      <c r="F1004" s="204">
        <v>346400</v>
      </c>
      <c r="G1004" s="204">
        <v>346400</v>
      </c>
      <c r="H1004" s="171"/>
      <c r="I1004" s="88">
        <f t="shared" si="77"/>
        <v>346400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83">
        <v>3</v>
      </c>
      <c r="C1005" s="109" t="s">
        <v>776</v>
      </c>
      <c r="D1005" s="202" t="s">
        <v>39</v>
      </c>
      <c r="E1005" s="203" t="s">
        <v>11</v>
      </c>
      <c r="F1005" s="204">
        <v>571650</v>
      </c>
      <c r="G1005" s="204">
        <v>571650</v>
      </c>
      <c r="H1005" s="171"/>
      <c r="I1005" s="88">
        <f t="shared" si="77"/>
        <v>571650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83">
        <v>4</v>
      </c>
      <c r="C1006" s="109" t="s">
        <v>777</v>
      </c>
      <c r="D1006" s="202" t="s">
        <v>39</v>
      </c>
      <c r="E1006" s="203" t="s">
        <v>11</v>
      </c>
      <c r="F1006" s="204">
        <v>1182800</v>
      </c>
      <c r="G1006" s="204">
        <v>1182800</v>
      </c>
      <c r="H1006" s="171"/>
      <c r="I1006" s="88">
        <f t="shared" ref="I1006:I1071" si="82">IF($I$5=$G$4,G1006,(IF($I$5=$F$4,F1006,0)))</f>
        <v>1182800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83">
        <v>5</v>
      </c>
      <c r="C1007" s="109" t="s">
        <v>778</v>
      </c>
      <c r="D1007" s="202" t="s">
        <v>39</v>
      </c>
      <c r="E1007" s="203" t="s">
        <v>11</v>
      </c>
      <c r="F1007" s="204">
        <v>2953300</v>
      </c>
      <c r="G1007" s="204">
        <v>2953300</v>
      </c>
      <c r="H1007" s="171"/>
      <c r="I1007" s="88">
        <f t="shared" si="82"/>
        <v>2953300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83">
        <v>6</v>
      </c>
      <c r="C1008" s="109" t="s">
        <v>779</v>
      </c>
      <c r="D1008" s="202" t="s">
        <v>39</v>
      </c>
      <c r="E1008" s="203" t="s">
        <v>11</v>
      </c>
      <c r="F1008" s="204">
        <v>1627400</v>
      </c>
      <c r="G1008" s="204">
        <v>1627400</v>
      </c>
      <c r="H1008" s="171"/>
      <c r="I1008" s="88">
        <f t="shared" si="82"/>
        <v>1627400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83">
        <v>7</v>
      </c>
      <c r="C1009" s="109" t="s">
        <v>780</v>
      </c>
      <c r="D1009" s="202" t="s">
        <v>39</v>
      </c>
      <c r="E1009" s="203" t="s">
        <v>11</v>
      </c>
      <c r="F1009" s="204">
        <v>3686500</v>
      </c>
      <c r="G1009" s="204">
        <v>3686500</v>
      </c>
      <c r="H1009" s="171"/>
      <c r="I1009" s="88">
        <f t="shared" si="82"/>
        <v>3686500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83">
        <v>8</v>
      </c>
      <c r="C1010" s="109" t="s">
        <v>781</v>
      </c>
      <c r="D1010" s="202" t="s">
        <v>39</v>
      </c>
      <c r="E1010" s="203" t="s">
        <v>11</v>
      </c>
      <c r="F1010" s="204">
        <v>3784400</v>
      </c>
      <c r="G1010" s="204">
        <v>3784400</v>
      </c>
      <c r="H1010" s="171"/>
      <c r="I1010" s="88">
        <f t="shared" si="82"/>
        <v>3784400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83">
        <v>9</v>
      </c>
      <c r="C1011" s="109" t="s">
        <v>1570</v>
      </c>
      <c r="D1011" s="202" t="s">
        <v>39</v>
      </c>
      <c r="E1011" s="203" t="s">
        <v>11</v>
      </c>
      <c r="F1011" s="204">
        <v>4127900</v>
      </c>
      <c r="G1011" s="204">
        <v>4127900</v>
      </c>
      <c r="H1011" s="171"/>
      <c r="I1011" s="88">
        <f t="shared" si="82"/>
        <v>4127900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83">
        <v>10</v>
      </c>
      <c r="C1012" s="109" t="s">
        <v>1571</v>
      </c>
      <c r="D1012" s="202" t="s">
        <v>39</v>
      </c>
      <c r="E1012" s="203" t="s">
        <v>11</v>
      </c>
      <c r="F1012" s="204">
        <v>4540690</v>
      </c>
      <c r="G1012" s="204">
        <v>4540700</v>
      </c>
      <c r="H1012" s="171"/>
      <c r="I1012" s="88">
        <f t="shared" si="82"/>
        <v>4540700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83">
        <v>11</v>
      </c>
      <c r="C1013" s="109" t="s">
        <v>1489</v>
      </c>
      <c r="D1013" s="202" t="s">
        <v>39</v>
      </c>
      <c r="E1013" s="203" t="s">
        <v>11</v>
      </c>
      <c r="F1013" s="204">
        <v>614700</v>
      </c>
      <c r="G1013" s="204">
        <v>614700</v>
      </c>
      <c r="H1013" s="171"/>
      <c r="I1013" s="88">
        <f t="shared" si="82"/>
        <v>614700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83">
        <v>12</v>
      </c>
      <c r="C1014" s="109" t="s">
        <v>1490</v>
      </c>
      <c r="D1014" s="202" t="s">
        <v>39</v>
      </c>
      <c r="E1014" s="203" t="s">
        <v>11</v>
      </c>
      <c r="F1014" s="204">
        <v>829000</v>
      </c>
      <c r="G1014" s="204">
        <v>829000</v>
      </c>
      <c r="H1014" s="171"/>
      <c r="I1014" s="88">
        <f t="shared" si="82"/>
        <v>829000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83"/>
      <c r="C1015" s="109" t="s">
        <v>40</v>
      </c>
      <c r="D1015" s="202" t="s">
        <v>40</v>
      </c>
      <c r="E1015" s="203"/>
      <c r="F1015" s="204"/>
      <c r="G1015" s="204"/>
      <c r="H1015" s="171"/>
      <c r="I1015" s="88">
        <f t="shared" si="82"/>
        <v>0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83" t="s">
        <v>1004</v>
      </c>
      <c r="C1016" s="109" t="s">
        <v>782</v>
      </c>
      <c r="D1016" s="202" t="s">
        <v>40</v>
      </c>
      <c r="E1016" s="203"/>
      <c r="F1016" s="204"/>
      <c r="G1016" s="204"/>
      <c r="H1016" s="171"/>
      <c r="I1016" s="88">
        <f t="shared" si="82"/>
        <v>0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83">
        <v>1</v>
      </c>
      <c r="C1017" s="109" t="s">
        <v>341</v>
      </c>
      <c r="D1017" s="202" t="s">
        <v>39</v>
      </c>
      <c r="E1017" s="203" t="s">
        <v>93</v>
      </c>
      <c r="F1017" s="204">
        <v>367100.81715813151</v>
      </c>
      <c r="G1017" s="204">
        <v>367100.81715813151</v>
      </c>
      <c r="H1017" s="171"/>
      <c r="I1017" s="88">
        <f t="shared" si="82"/>
        <v>367100.81715813151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83">
        <v>2</v>
      </c>
      <c r="C1018" s="109" t="s">
        <v>342</v>
      </c>
      <c r="D1018" s="202" t="s">
        <v>39</v>
      </c>
      <c r="E1018" s="203" t="s">
        <v>93</v>
      </c>
      <c r="F1018" s="204">
        <v>367100.81715813151</v>
      </c>
      <c r="G1018" s="204">
        <v>367100.81715813151</v>
      </c>
      <c r="H1018" s="171"/>
      <c r="I1018" s="88">
        <f t="shared" si="82"/>
        <v>367100.81715813151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83">
        <v>3</v>
      </c>
      <c r="C1019" s="109" t="s">
        <v>343</v>
      </c>
      <c r="D1019" s="202" t="s">
        <v>39</v>
      </c>
      <c r="E1019" s="203" t="s">
        <v>93</v>
      </c>
      <c r="F1019" s="204">
        <v>483136</v>
      </c>
      <c r="G1019" s="204">
        <v>483136</v>
      </c>
      <c r="H1019" s="171"/>
      <c r="I1019" s="88">
        <f t="shared" si="82"/>
        <v>483136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83">
        <v>4</v>
      </c>
      <c r="C1020" s="109" t="s">
        <v>344</v>
      </c>
      <c r="D1020" s="202" t="s">
        <v>39</v>
      </c>
      <c r="E1020" s="203" t="s">
        <v>93</v>
      </c>
      <c r="F1020" s="204">
        <v>483136</v>
      </c>
      <c r="G1020" s="204">
        <v>483136</v>
      </c>
      <c r="H1020" s="171"/>
      <c r="I1020" s="88">
        <f t="shared" si="82"/>
        <v>483136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83">
        <v>5</v>
      </c>
      <c r="C1021" s="109" t="s">
        <v>345</v>
      </c>
      <c r="D1021" s="202" t="s">
        <v>39</v>
      </c>
      <c r="E1021" s="203" t="s">
        <v>93</v>
      </c>
      <c r="F1021" s="204">
        <v>542850</v>
      </c>
      <c r="G1021" s="204">
        <v>542850</v>
      </c>
      <c r="H1021" s="171"/>
      <c r="I1021" s="88">
        <f t="shared" si="82"/>
        <v>542850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83">
        <v>6</v>
      </c>
      <c r="C1022" s="109" t="s">
        <v>346</v>
      </c>
      <c r="D1022" s="202" t="s">
        <v>39</v>
      </c>
      <c r="E1022" s="203" t="s">
        <v>93</v>
      </c>
      <c r="F1022" s="204">
        <v>542850</v>
      </c>
      <c r="G1022" s="204">
        <v>542850</v>
      </c>
      <c r="H1022" s="171"/>
      <c r="I1022" s="88">
        <f t="shared" si="82"/>
        <v>542850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83">
        <v>7</v>
      </c>
      <c r="C1023" s="109" t="s">
        <v>1103</v>
      </c>
      <c r="D1023" s="202" t="s">
        <v>39</v>
      </c>
      <c r="E1023" s="203" t="s">
        <v>93</v>
      </c>
      <c r="F1023" s="204">
        <v>580849</v>
      </c>
      <c r="G1023" s="204">
        <v>580849</v>
      </c>
      <c r="H1023" s="171"/>
      <c r="I1023" s="88">
        <f t="shared" si="82"/>
        <v>580849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83">
        <v>8</v>
      </c>
      <c r="C1024" s="109" t="s">
        <v>1104</v>
      </c>
      <c r="D1024" s="202" t="s">
        <v>39</v>
      </c>
      <c r="E1024" s="203" t="s">
        <v>93</v>
      </c>
      <c r="F1024" s="204">
        <v>580849</v>
      </c>
      <c r="G1024" s="204">
        <v>580849</v>
      </c>
      <c r="H1024" s="171"/>
      <c r="I1024" s="88">
        <f t="shared" si="82"/>
        <v>580849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83">
        <v>9</v>
      </c>
      <c r="C1025" s="109" t="s">
        <v>347</v>
      </c>
      <c r="D1025" s="202" t="s">
        <v>39</v>
      </c>
      <c r="E1025" s="203" t="s">
        <v>93</v>
      </c>
      <c r="F1025" s="204">
        <v>640563</v>
      </c>
      <c r="G1025" s="204">
        <v>640563</v>
      </c>
      <c r="H1025" s="171"/>
      <c r="I1025" s="88">
        <f t="shared" si="82"/>
        <v>640563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83">
        <v>10</v>
      </c>
      <c r="C1026" s="109" t="s">
        <v>348</v>
      </c>
      <c r="D1026" s="202" t="s">
        <v>39</v>
      </c>
      <c r="E1026" s="203" t="s">
        <v>93</v>
      </c>
      <c r="F1026" s="204">
        <v>640563</v>
      </c>
      <c r="G1026" s="204">
        <v>640563</v>
      </c>
      <c r="H1026" s="171"/>
      <c r="I1026" s="88">
        <f t="shared" si="82"/>
        <v>640563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83">
        <v>11</v>
      </c>
      <c r="C1027" s="109" t="s">
        <v>349</v>
      </c>
      <c r="D1027" s="202" t="s">
        <v>39</v>
      </c>
      <c r="E1027" s="203" t="s">
        <v>93</v>
      </c>
      <c r="F1027" s="204">
        <v>777904.11254937388</v>
      </c>
      <c r="G1027" s="204">
        <v>777904.11254937388</v>
      </c>
      <c r="H1027" s="171"/>
      <c r="I1027" s="88">
        <f t="shared" si="82"/>
        <v>777904.11254937388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83">
        <v>12</v>
      </c>
      <c r="C1028" s="109" t="s">
        <v>350</v>
      </c>
      <c r="D1028" s="202" t="s">
        <v>39</v>
      </c>
      <c r="E1028" s="203" t="s">
        <v>93</v>
      </c>
      <c r="F1028" s="204">
        <v>777904.11254937388</v>
      </c>
      <c r="G1028" s="204">
        <v>777904.11254937388</v>
      </c>
      <c r="H1028" s="171"/>
      <c r="I1028" s="88">
        <f t="shared" si="82"/>
        <v>777904.11254937388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83">
        <v>13</v>
      </c>
      <c r="C1029" s="109" t="s">
        <v>351</v>
      </c>
      <c r="D1029" s="202" t="s">
        <v>39</v>
      </c>
      <c r="E1029" s="203" t="s">
        <v>93</v>
      </c>
      <c r="F1029" s="204">
        <v>776275</v>
      </c>
      <c r="G1029" s="204">
        <v>776275</v>
      </c>
      <c r="H1029" s="171"/>
      <c r="I1029" s="88">
        <f t="shared" si="82"/>
        <v>776275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83">
        <v>14</v>
      </c>
      <c r="C1030" s="109" t="s">
        <v>352</v>
      </c>
      <c r="D1030" s="202" t="s">
        <v>39</v>
      </c>
      <c r="E1030" s="203" t="s">
        <v>93</v>
      </c>
      <c r="F1030" s="204">
        <v>776275</v>
      </c>
      <c r="G1030" s="204">
        <v>776275</v>
      </c>
      <c r="H1030" s="171"/>
      <c r="I1030" s="88">
        <f t="shared" si="82"/>
        <v>776275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83">
        <v>15</v>
      </c>
      <c r="C1031" s="109" t="s">
        <v>353</v>
      </c>
      <c r="D1031" s="202" t="s">
        <v>39</v>
      </c>
      <c r="E1031" s="203" t="s">
        <v>93</v>
      </c>
      <c r="F1031" s="204">
        <v>852274</v>
      </c>
      <c r="G1031" s="204">
        <v>852274</v>
      </c>
      <c r="H1031" s="171"/>
      <c r="I1031" s="88">
        <f t="shared" si="82"/>
        <v>852274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83">
        <v>16</v>
      </c>
      <c r="C1032" s="109" t="s">
        <v>354</v>
      </c>
      <c r="D1032" s="202" t="s">
        <v>39</v>
      </c>
      <c r="E1032" s="203" t="s">
        <v>93</v>
      </c>
      <c r="F1032" s="204">
        <v>852274</v>
      </c>
      <c r="G1032" s="204">
        <v>852274</v>
      </c>
      <c r="H1032" s="171"/>
      <c r="I1032" s="88">
        <f t="shared" si="82"/>
        <v>852274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83">
        <v>17</v>
      </c>
      <c r="C1033" s="109" t="s">
        <v>355</v>
      </c>
      <c r="D1033" s="202" t="s">
        <v>39</v>
      </c>
      <c r="E1033" s="203" t="s">
        <v>93</v>
      </c>
      <c r="F1033" s="204">
        <v>1280085.3169734846</v>
      </c>
      <c r="G1033" s="204">
        <v>1280085.3169734846</v>
      </c>
      <c r="H1033" s="171"/>
      <c r="I1033" s="88">
        <f t="shared" si="82"/>
        <v>1280085.3169734846</v>
      </c>
      <c r="J1033" s="163">
        <f t="shared" si="78"/>
        <v>0</v>
      </c>
      <c r="K1033" s="155">
        <f t="shared" si="79"/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si="80"/>
        <v>0</v>
      </c>
      <c r="O1033" s="155">
        <f t="shared" si="81"/>
        <v>0</v>
      </c>
      <c r="P1033" s="155">
        <f>IF(O1033=1,SUM($O$6:O1033),0)</f>
        <v>0</v>
      </c>
    </row>
    <row r="1034" spans="1:16" ht="15" customHeight="1">
      <c r="A1034" s="15"/>
      <c r="B1034" s="183">
        <v>18</v>
      </c>
      <c r="C1034" s="109" t="s">
        <v>356</v>
      </c>
      <c r="D1034" s="202" t="s">
        <v>39</v>
      </c>
      <c r="E1034" s="203" t="s">
        <v>93</v>
      </c>
      <c r="F1034" s="204">
        <v>1280085.3169734846</v>
      </c>
      <c r="G1034" s="204">
        <v>1280085.3169734846</v>
      </c>
      <c r="H1034" s="171"/>
      <c r="I1034" s="88">
        <f t="shared" si="82"/>
        <v>1280085.3169734846</v>
      </c>
      <c r="J1034" s="163">
        <f t="shared" si="78"/>
        <v>0</v>
      </c>
      <c r="K1034" s="155">
        <f t="shared" si="79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0"/>
        <v>0</v>
      </c>
      <c r="O1034" s="155">
        <f t="shared" si="81"/>
        <v>0</v>
      </c>
      <c r="P1034" s="155">
        <f>IF(O1034=1,SUM($O$6:O1034),0)</f>
        <v>0</v>
      </c>
    </row>
    <row r="1035" spans="1:16" ht="15" customHeight="1">
      <c r="A1035" s="15"/>
      <c r="B1035" s="183">
        <v>19</v>
      </c>
      <c r="C1035" s="109" t="s">
        <v>357</v>
      </c>
      <c r="D1035" s="202" t="s">
        <v>39</v>
      </c>
      <c r="E1035" s="203" t="s">
        <v>93</v>
      </c>
      <c r="F1035" s="204">
        <v>901131</v>
      </c>
      <c r="G1035" s="204">
        <v>901131</v>
      </c>
      <c r="H1035" s="171"/>
      <c r="I1035" s="88">
        <f t="shared" si="82"/>
        <v>901131</v>
      </c>
      <c r="J1035" s="163">
        <f t="shared" si="78"/>
        <v>0</v>
      </c>
      <c r="K1035" s="155">
        <f t="shared" si="79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0"/>
        <v>0</v>
      </c>
      <c r="O1035" s="155">
        <f t="shared" si="81"/>
        <v>0</v>
      </c>
      <c r="P1035" s="155">
        <f>IF(O1035=1,SUM($O$6:O1035),0)</f>
        <v>0</v>
      </c>
    </row>
    <row r="1036" spans="1:16" ht="15" customHeight="1">
      <c r="A1036" s="15"/>
      <c r="B1036" s="183">
        <v>20</v>
      </c>
      <c r="C1036" s="109" t="s">
        <v>358</v>
      </c>
      <c r="D1036" s="202" t="s">
        <v>39</v>
      </c>
      <c r="E1036" s="203" t="s">
        <v>93</v>
      </c>
      <c r="F1036" s="204">
        <v>901131</v>
      </c>
      <c r="G1036" s="204">
        <v>901131</v>
      </c>
      <c r="H1036" s="171"/>
      <c r="I1036" s="88">
        <f t="shared" si="82"/>
        <v>901131</v>
      </c>
      <c r="J1036" s="163">
        <f t="shared" si="78"/>
        <v>0</v>
      </c>
      <c r="K1036" s="155">
        <f t="shared" si="79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0"/>
        <v>0</v>
      </c>
      <c r="O1036" s="155">
        <f t="shared" si="81"/>
        <v>0</v>
      </c>
      <c r="P1036" s="155">
        <f>IF(O1036=1,SUM($O$6:O1036),0)</f>
        <v>0</v>
      </c>
    </row>
    <row r="1037" spans="1:16" ht="15" customHeight="1">
      <c r="A1037" s="15"/>
      <c r="B1037" s="183">
        <v>21</v>
      </c>
      <c r="C1037" s="109" t="s">
        <v>359</v>
      </c>
      <c r="D1037" s="202" t="s">
        <v>39</v>
      </c>
      <c r="E1037" s="203" t="s">
        <v>93</v>
      </c>
      <c r="F1037" s="204">
        <v>928273</v>
      </c>
      <c r="G1037" s="204">
        <v>928273</v>
      </c>
      <c r="H1037" s="171"/>
      <c r="I1037" s="88">
        <f t="shared" si="82"/>
        <v>928273</v>
      </c>
      <c r="J1037" s="163">
        <f t="shared" si="78"/>
        <v>0</v>
      </c>
      <c r="K1037" s="155">
        <f t="shared" si="79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0"/>
        <v>0</v>
      </c>
      <c r="O1037" s="155">
        <f t="shared" si="81"/>
        <v>0</v>
      </c>
      <c r="P1037" s="155">
        <f>IF(O1037=1,SUM($O$6:O1037),0)</f>
        <v>0</v>
      </c>
    </row>
    <row r="1038" spans="1:16" ht="15" customHeight="1">
      <c r="A1038" s="15"/>
      <c r="B1038" s="183">
        <v>22</v>
      </c>
      <c r="C1038" s="109" t="s">
        <v>360</v>
      </c>
      <c r="D1038" s="202" t="s">
        <v>39</v>
      </c>
      <c r="E1038" s="203" t="s">
        <v>93</v>
      </c>
      <c r="F1038" s="204">
        <v>928273</v>
      </c>
      <c r="G1038" s="204">
        <v>928273</v>
      </c>
      <c r="H1038" s="171"/>
      <c r="I1038" s="88">
        <f t="shared" si="82"/>
        <v>928273</v>
      </c>
      <c r="J1038" s="163">
        <f t="shared" si="78"/>
        <v>0</v>
      </c>
      <c r="K1038" s="155">
        <f t="shared" si="79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0"/>
        <v>0</v>
      </c>
      <c r="O1038" s="155">
        <f t="shared" si="81"/>
        <v>0</v>
      </c>
      <c r="P1038" s="155">
        <f>IF(O1038=1,SUM($O$6:O1038),0)</f>
        <v>0</v>
      </c>
    </row>
    <row r="1039" spans="1:16" ht="15" customHeight="1">
      <c r="A1039" s="15"/>
      <c r="B1039" s="183">
        <v>23</v>
      </c>
      <c r="C1039" s="109" t="s">
        <v>361</v>
      </c>
      <c r="D1039" s="202" t="s">
        <v>39</v>
      </c>
      <c r="E1039" s="203" t="s">
        <v>93</v>
      </c>
      <c r="F1039" s="204">
        <v>1063986</v>
      </c>
      <c r="G1039" s="204">
        <v>1063986</v>
      </c>
      <c r="H1039" s="171"/>
      <c r="I1039" s="88">
        <f t="shared" si="82"/>
        <v>1063986</v>
      </c>
      <c r="J1039" s="163">
        <f t="shared" si="78"/>
        <v>0</v>
      </c>
      <c r="K1039" s="155">
        <f t="shared" si="79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0"/>
        <v>0</v>
      </c>
      <c r="O1039" s="155">
        <f t="shared" si="81"/>
        <v>0</v>
      </c>
      <c r="P1039" s="155">
        <f>IF(O1039=1,SUM($O$6:O1039),0)</f>
        <v>0</v>
      </c>
    </row>
    <row r="1040" spans="1:16" ht="15" customHeight="1">
      <c r="A1040" s="15"/>
      <c r="B1040" s="183">
        <v>24</v>
      </c>
      <c r="C1040" s="109" t="s">
        <v>362</v>
      </c>
      <c r="D1040" s="202" t="s">
        <v>39</v>
      </c>
      <c r="E1040" s="203" t="s">
        <v>93</v>
      </c>
      <c r="F1040" s="204">
        <v>1063986</v>
      </c>
      <c r="G1040" s="204">
        <v>1063986</v>
      </c>
      <c r="H1040" s="171"/>
      <c r="I1040" s="88">
        <f t="shared" si="82"/>
        <v>1063986</v>
      </c>
      <c r="J1040" s="163">
        <f t="shared" si="78"/>
        <v>0</v>
      </c>
      <c r="K1040" s="155">
        <f t="shared" si="79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0"/>
        <v>0</v>
      </c>
      <c r="O1040" s="155">
        <f t="shared" si="81"/>
        <v>0</v>
      </c>
      <c r="P1040" s="155">
        <f>IF(O1040=1,SUM($O$6:O1040),0)</f>
        <v>0</v>
      </c>
    </row>
    <row r="1041" spans="1:16" ht="15" customHeight="1">
      <c r="A1041" s="15"/>
      <c r="B1041" s="183">
        <v>25</v>
      </c>
      <c r="C1041" s="109" t="s">
        <v>363</v>
      </c>
      <c r="D1041" s="202" t="s">
        <v>39</v>
      </c>
      <c r="E1041" s="203" t="s">
        <v>93</v>
      </c>
      <c r="F1041" s="204">
        <v>1503365.2512190146</v>
      </c>
      <c r="G1041" s="204">
        <v>1503365.2512190146</v>
      </c>
      <c r="H1041" s="171"/>
      <c r="I1041" s="88">
        <f t="shared" si="82"/>
        <v>1503365.2512190146</v>
      </c>
      <c r="J1041" s="163">
        <f t="shared" si="78"/>
        <v>0</v>
      </c>
      <c r="K1041" s="155">
        <f t="shared" si="79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0"/>
        <v>0</v>
      </c>
      <c r="O1041" s="155">
        <f t="shared" si="81"/>
        <v>0</v>
      </c>
      <c r="P1041" s="155">
        <f>IF(O1041=1,SUM($O$6:O1041),0)</f>
        <v>0</v>
      </c>
    </row>
    <row r="1042" spans="1:16" ht="15" customHeight="1">
      <c r="A1042" s="15"/>
      <c r="B1042" s="183">
        <v>26</v>
      </c>
      <c r="C1042" s="109" t="s">
        <v>364</v>
      </c>
      <c r="D1042" s="202" t="s">
        <v>39</v>
      </c>
      <c r="E1042" s="203" t="s">
        <v>93</v>
      </c>
      <c r="F1042" s="204">
        <v>1503365.2512190146</v>
      </c>
      <c r="G1042" s="204">
        <v>1503365.2512190146</v>
      </c>
      <c r="H1042" s="171"/>
      <c r="I1042" s="88">
        <f t="shared" si="82"/>
        <v>1503365.2512190146</v>
      </c>
      <c r="J1042" s="163">
        <f t="shared" si="78"/>
        <v>0</v>
      </c>
      <c r="K1042" s="155">
        <f t="shared" si="79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0"/>
        <v>0</v>
      </c>
      <c r="O1042" s="155">
        <f t="shared" si="81"/>
        <v>0</v>
      </c>
      <c r="P1042" s="155">
        <f>IF(O1042=1,SUM($O$6:O1042),0)</f>
        <v>0</v>
      </c>
    </row>
    <row r="1043" spans="1:16" ht="15" customHeight="1">
      <c r="A1043" s="15"/>
      <c r="B1043" s="183"/>
      <c r="C1043" s="109"/>
      <c r="D1043" s="202" t="s">
        <v>40</v>
      </c>
      <c r="E1043" s="203"/>
      <c r="F1043" s="204"/>
      <c r="G1043" s="204"/>
      <c r="H1043" s="171"/>
      <c r="I1043" s="88">
        <f t="shared" si="82"/>
        <v>0</v>
      </c>
      <c r="J1043" s="163">
        <f t="shared" ref="J1043:J1111" si="83">IF(D1043="MDU-KD",1,0)</f>
        <v>0</v>
      </c>
      <c r="K1043" s="155">
        <f t="shared" ref="K1043:K1111" si="84">IF(D1043="HDW",1,0)</f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ref="N1043:N1111" si="85">IF(L1043=0,M1043,L1043)</f>
        <v>0</v>
      </c>
      <c r="O1043" s="155">
        <f t="shared" ref="O1043:O1111" si="86">IF(E1043=0,0,IF(LEFT(C1043,11)="Tiang Beton",1,0))</f>
        <v>0</v>
      </c>
      <c r="P1043" s="155">
        <f>IF(O1043=1,SUM($O$6:O1043),0)</f>
        <v>0</v>
      </c>
    </row>
    <row r="1044" spans="1:16" ht="15" customHeight="1">
      <c r="A1044" s="15"/>
      <c r="B1044" s="183" t="s">
        <v>1004</v>
      </c>
      <c r="C1044" s="109" t="s">
        <v>783</v>
      </c>
      <c r="D1044" s="202" t="s">
        <v>40</v>
      </c>
      <c r="E1044" s="203"/>
      <c r="F1044" s="204"/>
      <c r="G1044" s="204"/>
      <c r="H1044" s="171"/>
      <c r="I1044" s="88">
        <f t="shared" si="82"/>
        <v>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83">
        <v>12</v>
      </c>
      <c r="C1045" s="397" t="s">
        <v>1581</v>
      </c>
      <c r="D1045" s="202" t="s">
        <v>39</v>
      </c>
      <c r="E1045" s="203" t="s">
        <v>11</v>
      </c>
      <c r="F1045" s="176"/>
      <c r="G1045" s="398">
        <v>569629.99903164257</v>
      </c>
      <c r="H1045" s="171"/>
      <c r="I1045" s="88">
        <f>IF($I$5=$G$4,G1045,(IF($I$5=$F$4,F1045,0)))</f>
        <v>569629.99903164257</v>
      </c>
      <c r="J1045" s="163">
        <f>IF(D1045="MDU-KD",1,0)</f>
        <v>0</v>
      </c>
      <c r="K1045" s="155">
        <f>IF(D1045="HDW",1,0)</f>
        <v>0</v>
      </c>
      <c r="L1045" s="155">
        <f>IF(J1045=1,SUM($J$6:J1045),0)</f>
        <v>0</v>
      </c>
      <c r="M1045" s="155">
        <f>IF(K1045=1,SUM($K$6:K1045),0)</f>
        <v>0</v>
      </c>
      <c r="N1045" s="165">
        <f>IF(L1045=0,M1045,L1045)</f>
        <v>0</v>
      </c>
      <c r="O1045" s="155">
        <f>IF(E1045=0,0,IF(LEFT(C1045,11)="Tiang Beton",1,0))</f>
        <v>0</v>
      </c>
      <c r="P1045" s="155">
        <f>IF(O1045=1,SUM($O$6:O1045),0)</f>
        <v>0</v>
      </c>
    </row>
    <row r="1046" spans="1:16" ht="15" customHeight="1">
      <c r="A1046" s="15"/>
      <c r="B1046" s="183">
        <v>13</v>
      </c>
      <c r="C1046" s="397" t="s">
        <v>1582</v>
      </c>
      <c r="D1046" s="202" t="s">
        <v>39</v>
      </c>
      <c r="E1046" s="203" t="s">
        <v>11</v>
      </c>
      <c r="F1046" s="176"/>
      <c r="G1046" s="398">
        <v>659799.30669751228</v>
      </c>
      <c r="H1046" s="171"/>
      <c r="I1046" s="88">
        <f>IF($I$5=$G$4,G1046,(IF($I$5=$F$4,F1046,0)))</f>
        <v>659799.30669751228</v>
      </c>
      <c r="J1046" s="163">
        <f>IF(D1046="MDU-KD",1,0)</f>
        <v>0</v>
      </c>
      <c r="K1046" s="155">
        <f>IF(D1046="HDW",1,0)</f>
        <v>0</v>
      </c>
      <c r="L1046" s="155">
        <f>IF(J1046=1,SUM($J$6:J1046),0)</f>
        <v>0</v>
      </c>
      <c r="M1046" s="155">
        <f>IF(K1046=1,SUM($K$6:K1046),0)</f>
        <v>0</v>
      </c>
      <c r="N1046" s="165">
        <f>IF(L1046=0,M1046,L1046)</f>
        <v>0</v>
      </c>
      <c r="O1046" s="155">
        <f>IF(E1046=0,0,IF(LEFT(C1046,11)="Tiang Beton",1,0))</f>
        <v>0</v>
      </c>
      <c r="P1046" s="155">
        <f>IF(O1046=1,SUM($O$6:O1046),0)</f>
        <v>0</v>
      </c>
    </row>
    <row r="1047" spans="1:16" ht="15" customHeight="1">
      <c r="A1047" s="15"/>
      <c r="B1047" s="183">
        <v>12</v>
      </c>
      <c r="C1047" s="397" t="s">
        <v>1583</v>
      </c>
      <c r="D1047" s="202" t="s">
        <v>39</v>
      </c>
      <c r="E1047" s="203" t="s">
        <v>11</v>
      </c>
      <c r="F1047" s="176"/>
      <c r="G1047" s="398">
        <v>569629.99903164257</v>
      </c>
      <c r="H1047" s="171"/>
      <c r="I1047" s="88">
        <f>IF($I$5=$G$4,G1047,(IF($I$5=$F$4,F1047,0)))</f>
        <v>569629.99903164257</v>
      </c>
      <c r="J1047" s="163">
        <f>IF(D1047="MDU-KD",1,0)</f>
        <v>0</v>
      </c>
      <c r="K1047" s="155">
        <f>IF(D1047="HDW",1,0)</f>
        <v>0</v>
      </c>
      <c r="L1047" s="155">
        <f>IF(J1047=1,SUM($J$6:J1047),0)</f>
        <v>0</v>
      </c>
      <c r="M1047" s="155">
        <f>IF(K1047=1,SUM($K$6:K1047),0)</f>
        <v>0</v>
      </c>
      <c r="N1047" s="165">
        <f>IF(L1047=0,M1047,L1047)</f>
        <v>0</v>
      </c>
      <c r="O1047" s="155">
        <f>IF(E1047=0,0,IF(LEFT(C1047,11)="Tiang Beton",1,0))</f>
        <v>0</v>
      </c>
      <c r="P1047" s="155">
        <f>IF(O1047=1,SUM($O$6:O1047),0)</f>
        <v>0</v>
      </c>
    </row>
    <row r="1048" spans="1:16" ht="15" customHeight="1">
      <c r="A1048" s="15"/>
      <c r="B1048" s="183">
        <v>13</v>
      </c>
      <c r="C1048" s="397" t="s">
        <v>1584</v>
      </c>
      <c r="D1048" s="202" t="s">
        <v>39</v>
      </c>
      <c r="E1048" s="203" t="s">
        <v>11</v>
      </c>
      <c r="F1048" s="176"/>
      <c r="G1048" s="398">
        <v>659799.30669751228</v>
      </c>
      <c r="H1048" s="171"/>
      <c r="I1048" s="88">
        <f>IF($I$5=$G$4,G1048,(IF($I$5=$F$4,F1048,0)))</f>
        <v>659799.30669751228</v>
      </c>
      <c r="J1048" s="163">
        <f>IF(D1048="MDU-KD",1,0)</f>
        <v>0</v>
      </c>
      <c r="K1048" s="155">
        <f>IF(D1048="HDW",1,0)</f>
        <v>0</v>
      </c>
      <c r="L1048" s="155">
        <f>IF(J1048=1,SUM($J$6:J1048),0)</f>
        <v>0</v>
      </c>
      <c r="M1048" s="155">
        <f>IF(K1048=1,SUM($K$6:K1048),0)</f>
        <v>0</v>
      </c>
      <c r="N1048" s="165">
        <f>IF(L1048=0,M1048,L1048)</f>
        <v>0</v>
      </c>
      <c r="O1048" s="155">
        <f>IF(E1048=0,0,IF(LEFT(C1048,11)="Tiang Beton",1,0))</f>
        <v>0</v>
      </c>
      <c r="P1048" s="155">
        <f>IF(O1048=1,SUM($O$6:O1048),0)</f>
        <v>0</v>
      </c>
    </row>
    <row r="1049" spans="1:16" ht="15" customHeight="1">
      <c r="A1049" s="15"/>
      <c r="B1049" s="183">
        <v>12</v>
      </c>
      <c r="C1049" s="109" t="s">
        <v>365</v>
      </c>
      <c r="D1049" s="202" t="s">
        <v>39</v>
      </c>
      <c r="E1049" s="203" t="s">
        <v>11</v>
      </c>
      <c r="F1049" s="204">
        <v>11600</v>
      </c>
      <c r="G1049" s="204">
        <v>13800</v>
      </c>
      <c r="H1049" s="171"/>
      <c r="I1049" s="88">
        <f t="shared" si="82"/>
        <v>13800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83">
        <v>13</v>
      </c>
      <c r="C1050" s="109" t="s">
        <v>366</v>
      </c>
      <c r="D1050" s="202" t="s">
        <v>39</v>
      </c>
      <c r="E1050" s="203" t="s">
        <v>11</v>
      </c>
      <c r="F1050" s="204">
        <v>10700</v>
      </c>
      <c r="G1050" s="204">
        <v>12700</v>
      </c>
      <c r="H1050" s="171"/>
      <c r="I1050" s="88">
        <f t="shared" si="82"/>
        <v>12700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83">
        <v>14</v>
      </c>
      <c r="C1051" s="109" t="s">
        <v>367</v>
      </c>
      <c r="D1051" s="202" t="s">
        <v>39</v>
      </c>
      <c r="E1051" s="203" t="s">
        <v>290</v>
      </c>
      <c r="F1051" s="204">
        <v>1318750</v>
      </c>
      <c r="G1051" s="204">
        <f>31400*50</f>
        <v>1570000</v>
      </c>
      <c r="H1051" s="171"/>
      <c r="I1051" s="88">
        <f t="shared" si="82"/>
        <v>1570000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83">
        <v>14</v>
      </c>
      <c r="C1052" s="397" t="s">
        <v>1580</v>
      </c>
      <c r="D1052" s="202" t="s">
        <v>39</v>
      </c>
      <c r="E1052" s="203" t="s">
        <v>290</v>
      </c>
      <c r="F1052" s="398">
        <v>1318750</v>
      </c>
      <c r="G1052" s="398">
        <f>31400*50</f>
        <v>1570000</v>
      </c>
      <c r="H1052" s="171"/>
      <c r="I1052" s="88">
        <f>IF($I$5=$G$4,G1052,(IF($I$5=$F$4,F1052,0)))</f>
        <v>1570000</v>
      </c>
      <c r="J1052" s="163">
        <f>IF(D1052="MDU-KD",1,0)</f>
        <v>0</v>
      </c>
      <c r="K1052" s="155">
        <f>IF(D1052="HDW",1,0)</f>
        <v>0</v>
      </c>
      <c r="L1052" s="155">
        <f>IF(J1052=1,SUM($J$6:J1052),0)</f>
        <v>0</v>
      </c>
      <c r="M1052" s="155">
        <f>IF(K1052=1,SUM($K$6:K1052),0)</f>
        <v>0</v>
      </c>
      <c r="N1052" s="165">
        <f>IF(L1052=0,M1052,L1052)</f>
        <v>0</v>
      </c>
      <c r="O1052" s="155">
        <f>IF(E1052=0,0,IF(LEFT(C1052,11)="Tiang Beton",1,0))</f>
        <v>0</v>
      </c>
      <c r="P1052" s="155">
        <f>IF(O1052=1,SUM($O$6:O1052),0)</f>
        <v>0</v>
      </c>
    </row>
    <row r="1053" spans="1:16" ht="15" customHeight="1">
      <c r="A1053" s="15"/>
      <c r="B1053" s="183">
        <v>15</v>
      </c>
      <c r="C1053" s="109" t="s">
        <v>784</v>
      </c>
      <c r="D1053" s="202" t="s">
        <v>39</v>
      </c>
      <c r="E1053" s="203" t="s">
        <v>290</v>
      </c>
      <c r="F1053" s="204">
        <v>1055000</v>
      </c>
      <c r="G1053" s="204">
        <f>25100*50</f>
        <v>1255000</v>
      </c>
      <c r="H1053" s="171"/>
      <c r="I1053" s="88">
        <f t="shared" si="82"/>
        <v>1255000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83">
        <v>16</v>
      </c>
      <c r="C1054" s="109" t="s">
        <v>785</v>
      </c>
      <c r="D1054" s="202" t="s">
        <v>39</v>
      </c>
      <c r="E1054" s="203" t="s">
        <v>466</v>
      </c>
      <c r="F1054" s="204">
        <v>700</v>
      </c>
      <c r="G1054" s="204">
        <v>700</v>
      </c>
      <c r="H1054" s="171"/>
      <c r="I1054" s="88">
        <f t="shared" si="82"/>
        <v>700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83">
        <v>17</v>
      </c>
      <c r="C1055" s="109" t="s">
        <v>786</v>
      </c>
      <c r="D1055" s="202" t="s">
        <v>39</v>
      </c>
      <c r="E1055" s="203" t="s">
        <v>466</v>
      </c>
      <c r="F1055" s="204">
        <v>1400</v>
      </c>
      <c r="G1055" s="204">
        <v>1700</v>
      </c>
      <c r="H1055" s="171"/>
      <c r="I1055" s="88">
        <f t="shared" si="82"/>
        <v>1700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83">
        <v>18</v>
      </c>
      <c r="C1056" s="109" t="s">
        <v>787</v>
      </c>
      <c r="D1056" s="202" t="s">
        <v>39</v>
      </c>
      <c r="E1056" s="203" t="s">
        <v>466</v>
      </c>
      <c r="F1056" s="204">
        <v>28300</v>
      </c>
      <c r="G1056" s="204">
        <v>33700</v>
      </c>
      <c r="H1056" s="171"/>
      <c r="I1056" s="88">
        <f t="shared" si="82"/>
        <v>33700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83">
        <v>19</v>
      </c>
      <c r="C1057" s="109" t="s">
        <v>788</v>
      </c>
      <c r="D1057" s="202" t="s">
        <v>39</v>
      </c>
      <c r="E1057" s="203" t="s">
        <v>466</v>
      </c>
      <c r="F1057" s="204">
        <v>16900</v>
      </c>
      <c r="G1057" s="204">
        <v>20100</v>
      </c>
      <c r="H1057" s="171"/>
      <c r="I1057" s="88">
        <f t="shared" si="82"/>
        <v>20100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83">
        <v>20</v>
      </c>
      <c r="C1058" s="109" t="s">
        <v>1067</v>
      </c>
      <c r="D1058" s="202" t="s">
        <v>39</v>
      </c>
      <c r="E1058" s="203" t="s">
        <v>466</v>
      </c>
      <c r="F1058" s="204">
        <v>4566.666666666667</v>
      </c>
      <c r="G1058" s="204">
        <v>4566.666666666667</v>
      </c>
      <c r="H1058" s="171"/>
      <c r="I1058" s="88">
        <f t="shared" si="82"/>
        <v>4566.666666666667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83">
        <v>21</v>
      </c>
      <c r="C1059" s="109" t="s">
        <v>1491</v>
      </c>
      <c r="D1059" s="202" t="s">
        <v>39</v>
      </c>
      <c r="E1059" s="203" t="s">
        <v>466</v>
      </c>
      <c r="F1059" s="208">
        <v>1100</v>
      </c>
      <c r="G1059" s="208">
        <v>1300</v>
      </c>
      <c r="H1059" s="171"/>
      <c r="I1059" s="88">
        <f t="shared" si="82"/>
        <v>1300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83">
        <v>22</v>
      </c>
      <c r="C1060" s="109" t="s">
        <v>1492</v>
      </c>
      <c r="D1060" s="202" t="s">
        <v>39</v>
      </c>
      <c r="E1060" s="203" t="s">
        <v>466</v>
      </c>
      <c r="F1060" s="208">
        <v>2200</v>
      </c>
      <c r="G1060" s="208">
        <v>2600</v>
      </c>
      <c r="H1060" s="171"/>
      <c r="I1060" s="88">
        <f t="shared" si="82"/>
        <v>2600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83">
        <v>23</v>
      </c>
      <c r="C1061" s="109" t="s">
        <v>1493</v>
      </c>
      <c r="D1061" s="202" t="s">
        <v>39</v>
      </c>
      <c r="E1061" s="203" t="s">
        <v>466</v>
      </c>
      <c r="F1061" s="208">
        <v>5300</v>
      </c>
      <c r="G1061" s="208">
        <v>6300</v>
      </c>
      <c r="H1061" s="171"/>
      <c r="I1061" s="88">
        <f t="shared" si="82"/>
        <v>6300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83">
        <v>24</v>
      </c>
      <c r="C1062" s="109" t="s">
        <v>1494</v>
      </c>
      <c r="D1062" s="202" t="s">
        <v>39</v>
      </c>
      <c r="E1062" s="203" t="s">
        <v>466</v>
      </c>
      <c r="F1062" s="208">
        <v>5800</v>
      </c>
      <c r="G1062" s="208">
        <v>6900</v>
      </c>
      <c r="H1062" s="171"/>
      <c r="I1062" s="88">
        <f t="shared" si="82"/>
        <v>6900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83">
        <v>25</v>
      </c>
      <c r="C1063" s="109" t="s">
        <v>1495</v>
      </c>
      <c r="D1063" s="202" t="s">
        <v>39</v>
      </c>
      <c r="E1063" s="203" t="s">
        <v>466</v>
      </c>
      <c r="F1063" s="208">
        <v>7200</v>
      </c>
      <c r="G1063" s="208">
        <v>8600</v>
      </c>
      <c r="H1063" s="171"/>
      <c r="I1063" s="88">
        <f t="shared" si="82"/>
        <v>8600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83">
        <v>26</v>
      </c>
      <c r="C1064" s="109" t="s">
        <v>789</v>
      </c>
      <c r="D1064" s="202" t="s">
        <v>39</v>
      </c>
      <c r="E1064" s="203" t="s">
        <v>790</v>
      </c>
      <c r="F1064" s="204">
        <v>162200</v>
      </c>
      <c r="G1064" s="204">
        <v>162200</v>
      </c>
      <c r="H1064" s="171"/>
      <c r="I1064" s="88">
        <f t="shared" si="82"/>
        <v>162200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83"/>
      <c r="C1065" s="109"/>
      <c r="D1065" s="202"/>
      <c r="E1065" s="203"/>
      <c r="F1065" s="204"/>
      <c r="G1065" s="204"/>
      <c r="H1065" s="171"/>
      <c r="I1065" s="88">
        <f t="shared" si="82"/>
        <v>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83" t="s">
        <v>1004</v>
      </c>
      <c r="C1066" s="109" t="s">
        <v>791</v>
      </c>
      <c r="D1066" s="202" t="s">
        <v>40</v>
      </c>
      <c r="E1066" s="203"/>
      <c r="F1066" s="204"/>
      <c r="G1066" s="204"/>
      <c r="H1066" s="171"/>
      <c r="I1066" s="88">
        <f t="shared" si="82"/>
        <v>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83">
        <v>1</v>
      </c>
      <c r="C1067" s="109" t="s">
        <v>368</v>
      </c>
      <c r="D1067" s="202" t="s">
        <v>39</v>
      </c>
      <c r="E1067" s="203" t="s">
        <v>11</v>
      </c>
      <c r="F1067" s="204">
        <v>25000</v>
      </c>
      <c r="G1067" s="204">
        <v>25000</v>
      </c>
      <c r="H1067" s="171"/>
      <c r="I1067" s="88">
        <f t="shared" si="82"/>
        <v>25000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83">
        <v>2</v>
      </c>
      <c r="C1068" s="109" t="s">
        <v>369</v>
      </c>
      <c r="D1068" s="202" t="s">
        <v>39</v>
      </c>
      <c r="E1068" s="203" t="s">
        <v>11</v>
      </c>
      <c r="F1068" s="204">
        <v>60300</v>
      </c>
      <c r="G1068" s="204">
        <v>60300</v>
      </c>
      <c r="H1068" s="171"/>
      <c r="I1068" s="88">
        <f t="shared" si="82"/>
        <v>60300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83">
        <v>3</v>
      </c>
      <c r="C1069" s="109" t="s">
        <v>792</v>
      </c>
      <c r="D1069" s="202" t="s">
        <v>39</v>
      </c>
      <c r="E1069" s="203" t="s">
        <v>11</v>
      </c>
      <c r="F1069" s="204">
        <v>54400</v>
      </c>
      <c r="G1069" s="204">
        <v>54400</v>
      </c>
      <c r="H1069" s="171"/>
      <c r="I1069" s="88">
        <f t="shared" si="82"/>
        <v>54400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83">
        <v>4</v>
      </c>
      <c r="C1070" s="109" t="s">
        <v>793</v>
      </c>
      <c r="D1070" s="202" t="s">
        <v>39</v>
      </c>
      <c r="E1070" s="203" t="s">
        <v>11</v>
      </c>
      <c r="F1070" s="204">
        <v>106400</v>
      </c>
      <c r="G1070" s="204">
        <v>106400</v>
      </c>
      <c r="H1070" s="171"/>
      <c r="I1070" s="88">
        <f t="shared" si="82"/>
        <v>106400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83">
        <v>5</v>
      </c>
      <c r="C1071" s="109" t="s">
        <v>794</v>
      </c>
      <c r="D1071" s="202" t="s">
        <v>39</v>
      </c>
      <c r="E1071" s="203" t="s">
        <v>11</v>
      </c>
      <c r="F1071" s="204">
        <v>798700</v>
      </c>
      <c r="G1071" s="204">
        <v>798700</v>
      </c>
      <c r="H1071" s="171"/>
      <c r="I1071" s="88">
        <f t="shared" si="82"/>
        <v>798700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83">
        <v>6</v>
      </c>
      <c r="C1072" s="109" t="s">
        <v>1140</v>
      </c>
      <c r="D1072" s="202" t="s">
        <v>39</v>
      </c>
      <c r="E1072" s="203" t="s">
        <v>11</v>
      </c>
      <c r="F1072" s="204">
        <v>1641700</v>
      </c>
      <c r="G1072" s="204">
        <v>1641700</v>
      </c>
      <c r="H1072" s="171"/>
      <c r="I1072" s="88">
        <f t="shared" ref="I1072:I1135" si="87">IF($I$5=$G$4,G1072,(IF($I$5=$F$4,F1072,0)))</f>
        <v>1641700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83">
        <v>7</v>
      </c>
      <c r="C1073" s="109" t="s">
        <v>1496</v>
      </c>
      <c r="D1073" s="202" t="s">
        <v>39</v>
      </c>
      <c r="E1073" s="203" t="s">
        <v>11</v>
      </c>
      <c r="F1073" s="204">
        <v>39800</v>
      </c>
      <c r="G1073" s="204">
        <v>39800</v>
      </c>
      <c r="H1073" s="171"/>
      <c r="I1073" s="88">
        <f t="shared" si="87"/>
        <v>39800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83">
        <v>8</v>
      </c>
      <c r="C1074" s="109" t="s">
        <v>1572</v>
      </c>
      <c r="D1074" s="202" t="s">
        <v>39</v>
      </c>
      <c r="E1074" s="203" t="s">
        <v>11</v>
      </c>
      <c r="F1074" s="204">
        <v>78008</v>
      </c>
      <c r="G1074" s="204">
        <v>78000</v>
      </c>
      <c r="H1074" s="171"/>
      <c r="I1074" s="88">
        <f t="shared" si="87"/>
        <v>78000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83"/>
      <c r="C1075" s="109"/>
      <c r="D1075" s="202" t="s">
        <v>40</v>
      </c>
      <c r="E1075" s="203"/>
      <c r="F1075" s="204"/>
      <c r="G1075" s="204"/>
      <c r="H1075" s="171"/>
      <c r="I1075" s="88">
        <f t="shared" si="87"/>
        <v>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83" t="s">
        <v>12</v>
      </c>
      <c r="C1076" s="109" t="s">
        <v>796</v>
      </c>
      <c r="D1076" s="202" t="s">
        <v>40</v>
      </c>
      <c r="E1076" s="203"/>
      <c r="F1076" s="204"/>
      <c r="G1076" s="204"/>
      <c r="H1076" s="171"/>
      <c r="I1076" s="88">
        <f t="shared" si="87"/>
        <v>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83" t="s">
        <v>1004</v>
      </c>
      <c r="C1077" s="109" t="s">
        <v>612</v>
      </c>
      <c r="D1077" s="202" t="s">
        <v>40</v>
      </c>
      <c r="E1077" s="203"/>
      <c r="F1077" s="204"/>
      <c r="G1077" s="204"/>
      <c r="H1077" s="171"/>
      <c r="I1077" s="88">
        <f t="shared" si="87"/>
        <v>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</v>
      </c>
      <c r="C1078" s="109" t="s">
        <v>797</v>
      </c>
      <c r="D1078" s="202" t="s">
        <v>39</v>
      </c>
      <c r="E1078" s="203" t="s">
        <v>11</v>
      </c>
      <c r="F1078" s="204">
        <v>11880</v>
      </c>
      <c r="G1078" s="204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2</v>
      </c>
      <c r="C1079" s="109" t="s">
        <v>798</v>
      </c>
      <c r="D1079" s="202" t="s">
        <v>39</v>
      </c>
      <c r="E1079" s="203" t="s">
        <v>11</v>
      </c>
      <c r="F1079" s="204">
        <v>12300</v>
      </c>
      <c r="G1079" s="204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3</v>
      </c>
      <c r="C1080" s="109" t="s">
        <v>799</v>
      </c>
      <c r="D1080" s="202" t="s">
        <v>39</v>
      </c>
      <c r="E1080" s="203" t="s">
        <v>11</v>
      </c>
      <c r="F1080" s="204">
        <v>16500</v>
      </c>
      <c r="G1080" s="204">
        <v>16500</v>
      </c>
      <c r="H1080" s="171"/>
      <c r="I1080" s="88">
        <f t="shared" si="87"/>
        <v>16500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4</v>
      </c>
      <c r="C1081" s="109" t="s">
        <v>800</v>
      </c>
      <c r="D1081" s="202" t="s">
        <v>39</v>
      </c>
      <c r="E1081" s="203" t="s">
        <v>11</v>
      </c>
      <c r="F1081" s="204">
        <v>8940</v>
      </c>
      <c r="G1081" s="204">
        <v>8940</v>
      </c>
      <c r="H1081" s="171"/>
      <c r="I1081" s="88">
        <f t="shared" si="87"/>
        <v>8940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5</v>
      </c>
      <c r="C1082" s="109" t="s">
        <v>801</v>
      </c>
      <c r="D1082" s="202" t="s">
        <v>39</v>
      </c>
      <c r="E1082" s="203" t="s">
        <v>11</v>
      </c>
      <c r="F1082" s="204">
        <v>15060</v>
      </c>
      <c r="G1082" s="204">
        <v>15060</v>
      </c>
      <c r="H1082" s="171"/>
      <c r="I1082" s="88">
        <f t="shared" si="87"/>
        <v>15060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6</v>
      </c>
      <c r="C1083" s="109" t="s">
        <v>802</v>
      </c>
      <c r="D1083" s="202" t="s">
        <v>39</v>
      </c>
      <c r="E1083" s="203" t="s">
        <v>11</v>
      </c>
      <c r="F1083" s="204">
        <v>17820</v>
      </c>
      <c r="G1083" s="204">
        <v>17820</v>
      </c>
      <c r="H1083" s="171"/>
      <c r="I1083" s="88">
        <f t="shared" si="87"/>
        <v>17820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74">
        <v>7</v>
      </c>
      <c r="C1084" s="109" t="s">
        <v>803</v>
      </c>
      <c r="D1084" s="202" t="s">
        <v>39</v>
      </c>
      <c r="E1084" s="203" t="s">
        <v>11</v>
      </c>
      <c r="F1084" s="204">
        <v>15060</v>
      </c>
      <c r="G1084" s="204">
        <v>15060</v>
      </c>
      <c r="H1084" s="171"/>
      <c r="I1084" s="88">
        <f t="shared" si="87"/>
        <v>15060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74">
        <v>8</v>
      </c>
      <c r="C1085" s="109" t="s">
        <v>804</v>
      </c>
      <c r="D1085" s="202" t="s">
        <v>39</v>
      </c>
      <c r="E1085" s="203" t="s">
        <v>11</v>
      </c>
      <c r="F1085" s="204">
        <v>22560</v>
      </c>
      <c r="G1085" s="204">
        <v>22560</v>
      </c>
      <c r="H1085" s="171"/>
      <c r="I1085" s="88">
        <f t="shared" si="87"/>
        <v>22560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9</v>
      </c>
      <c r="C1086" s="109" t="s">
        <v>805</v>
      </c>
      <c r="D1086" s="202" t="s">
        <v>39</v>
      </c>
      <c r="E1086" s="203" t="s">
        <v>11</v>
      </c>
      <c r="F1086" s="204">
        <v>15060</v>
      </c>
      <c r="G1086" s="204">
        <v>15060</v>
      </c>
      <c r="H1086" s="171"/>
      <c r="I1086" s="88">
        <f t="shared" si="87"/>
        <v>15060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10</v>
      </c>
      <c r="C1087" s="109" t="s">
        <v>806</v>
      </c>
      <c r="D1087" s="202" t="s">
        <v>39</v>
      </c>
      <c r="E1087" s="203" t="s">
        <v>11</v>
      </c>
      <c r="F1087" s="204">
        <v>23880</v>
      </c>
      <c r="G1087" s="204">
        <v>23880</v>
      </c>
      <c r="H1087" s="171"/>
      <c r="I1087" s="88">
        <f t="shared" si="87"/>
        <v>23880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11</v>
      </c>
      <c r="C1088" s="109" t="s">
        <v>807</v>
      </c>
      <c r="D1088" s="202" t="s">
        <v>39</v>
      </c>
      <c r="E1088" s="203" t="s">
        <v>11</v>
      </c>
      <c r="F1088" s="204">
        <v>13320</v>
      </c>
      <c r="G1088" s="204">
        <v>13320</v>
      </c>
      <c r="H1088" s="171"/>
      <c r="I1088" s="88">
        <f t="shared" si="87"/>
        <v>13320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12</v>
      </c>
      <c r="C1089" s="109" t="s">
        <v>808</v>
      </c>
      <c r="D1089" s="202" t="s">
        <v>39</v>
      </c>
      <c r="E1089" s="203" t="s">
        <v>11</v>
      </c>
      <c r="F1089" s="204">
        <v>18180</v>
      </c>
      <c r="G1089" s="204">
        <v>18180</v>
      </c>
      <c r="H1089" s="171"/>
      <c r="I1089" s="88">
        <f t="shared" si="87"/>
        <v>18180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13</v>
      </c>
      <c r="C1090" s="109" t="s">
        <v>809</v>
      </c>
      <c r="D1090" s="202" t="s">
        <v>39</v>
      </c>
      <c r="E1090" s="203" t="s">
        <v>11</v>
      </c>
      <c r="F1090" s="204">
        <v>13920</v>
      </c>
      <c r="G1090" s="204">
        <v>13920</v>
      </c>
      <c r="H1090" s="171"/>
      <c r="I1090" s="88">
        <f t="shared" si="87"/>
        <v>13920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14</v>
      </c>
      <c r="C1091" s="109" t="s">
        <v>810</v>
      </c>
      <c r="D1091" s="202" t="s">
        <v>39</v>
      </c>
      <c r="E1091" s="203" t="s">
        <v>11</v>
      </c>
      <c r="F1091" s="204">
        <v>10320</v>
      </c>
      <c r="G1091" s="204">
        <v>10320</v>
      </c>
      <c r="H1091" s="171"/>
      <c r="I1091" s="88">
        <f t="shared" si="87"/>
        <v>10320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15</v>
      </c>
      <c r="C1092" s="109" t="s">
        <v>811</v>
      </c>
      <c r="D1092" s="202" t="s">
        <v>39</v>
      </c>
      <c r="E1092" s="203" t="s">
        <v>11</v>
      </c>
      <c r="F1092" s="204">
        <v>11880</v>
      </c>
      <c r="G1092" s="204">
        <v>11880</v>
      </c>
      <c r="H1092" s="171"/>
      <c r="I1092" s="88">
        <f t="shared" si="87"/>
        <v>11880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16</v>
      </c>
      <c r="C1093" s="109" t="s">
        <v>812</v>
      </c>
      <c r="D1093" s="202" t="s">
        <v>39</v>
      </c>
      <c r="E1093" s="203" t="s">
        <v>11</v>
      </c>
      <c r="F1093" s="204">
        <v>11880</v>
      </c>
      <c r="G1093" s="204">
        <v>11880</v>
      </c>
      <c r="H1093" s="171"/>
      <c r="I1093" s="88">
        <f t="shared" si="87"/>
        <v>11880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17</v>
      </c>
      <c r="C1094" s="109" t="s">
        <v>813</v>
      </c>
      <c r="D1094" s="202" t="s">
        <v>39</v>
      </c>
      <c r="E1094" s="203" t="s">
        <v>11</v>
      </c>
      <c r="F1094" s="204">
        <v>12300</v>
      </c>
      <c r="G1094" s="204">
        <v>12300</v>
      </c>
      <c r="H1094" s="171"/>
      <c r="I1094" s="88">
        <f t="shared" si="87"/>
        <v>12300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18</v>
      </c>
      <c r="C1095" s="109" t="s">
        <v>814</v>
      </c>
      <c r="D1095" s="202" t="s">
        <v>39</v>
      </c>
      <c r="E1095" s="203" t="s">
        <v>11</v>
      </c>
      <c r="F1095" s="204">
        <v>12300</v>
      </c>
      <c r="G1095" s="204">
        <v>12300</v>
      </c>
      <c r="H1095" s="171"/>
      <c r="I1095" s="88">
        <f t="shared" si="87"/>
        <v>12300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19</v>
      </c>
      <c r="C1096" s="109" t="s">
        <v>815</v>
      </c>
      <c r="D1096" s="202" t="s">
        <v>39</v>
      </c>
      <c r="E1096" s="203" t="s">
        <v>11</v>
      </c>
      <c r="F1096" s="204">
        <v>16500</v>
      </c>
      <c r="G1096" s="204">
        <v>16500</v>
      </c>
      <c r="H1096" s="171"/>
      <c r="I1096" s="88">
        <f t="shared" si="87"/>
        <v>16500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20</v>
      </c>
      <c r="C1097" s="109" t="s">
        <v>816</v>
      </c>
      <c r="D1097" s="202" t="s">
        <v>39</v>
      </c>
      <c r="E1097" s="203" t="s">
        <v>11</v>
      </c>
      <c r="F1097" s="204">
        <v>16500</v>
      </c>
      <c r="G1097" s="204">
        <v>16500</v>
      </c>
      <c r="H1097" s="171"/>
      <c r="I1097" s="88">
        <f t="shared" si="87"/>
        <v>16500</v>
      </c>
      <c r="J1097" s="163">
        <f t="shared" si="83"/>
        <v>0</v>
      </c>
      <c r="K1097" s="155">
        <f t="shared" si="84"/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si="85"/>
        <v>0</v>
      </c>
      <c r="O1097" s="155">
        <f t="shared" si="86"/>
        <v>0</v>
      </c>
      <c r="P1097" s="155">
        <f>IF(O1097=1,SUM($O$6:O1097),0)</f>
        <v>0</v>
      </c>
    </row>
    <row r="1098" spans="1:16" ht="15" customHeight="1">
      <c r="A1098" s="15"/>
      <c r="B1098" s="174">
        <v>21</v>
      </c>
      <c r="C1098" s="109" t="s">
        <v>817</v>
      </c>
      <c r="D1098" s="202" t="s">
        <v>39</v>
      </c>
      <c r="E1098" s="203" t="s">
        <v>11</v>
      </c>
      <c r="F1098" s="204">
        <v>13260</v>
      </c>
      <c r="G1098" s="204">
        <v>13260</v>
      </c>
      <c r="H1098" s="171"/>
      <c r="I1098" s="88">
        <f t="shared" si="87"/>
        <v>13260</v>
      </c>
      <c r="J1098" s="163">
        <f t="shared" si="83"/>
        <v>0</v>
      </c>
      <c r="K1098" s="155">
        <f t="shared" si="84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85"/>
        <v>0</v>
      </c>
      <c r="O1098" s="155">
        <f t="shared" si="86"/>
        <v>0</v>
      </c>
      <c r="P1098" s="155">
        <f>IF(O1098=1,SUM($O$6:O1098),0)</f>
        <v>0</v>
      </c>
    </row>
    <row r="1099" spans="1:16" ht="15" customHeight="1">
      <c r="A1099" s="15"/>
      <c r="B1099" s="183"/>
      <c r="C1099" s="109" t="s">
        <v>40</v>
      </c>
      <c r="D1099" s="202" t="s">
        <v>40</v>
      </c>
      <c r="E1099" s="203"/>
      <c r="F1099" s="204">
        <v>0</v>
      </c>
      <c r="G1099" s="204">
        <v>0</v>
      </c>
      <c r="H1099" s="171"/>
      <c r="I1099" s="88">
        <f t="shared" si="87"/>
        <v>0</v>
      </c>
      <c r="J1099" s="163">
        <f t="shared" si="83"/>
        <v>0</v>
      </c>
      <c r="K1099" s="155">
        <f t="shared" si="84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85"/>
        <v>0</v>
      </c>
      <c r="O1099" s="155">
        <f t="shared" si="86"/>
        <v>0</v>
      </c>
      <c r="P1099" s="155">
        <f>IF(O1099=1,SUM($O$6:O1099),0)</f>
        <v>0</v>
      </c>
    </row>
    <row r="1100" spans="1:16" ht="15" customHeight="1">
      <c r="A1100" s="15"/>
      <c r="B1100" s="183" t="s">
        <v>1004</v>
      </c>
      <c r="C1100" s="109" t="s">
        <v>634</v>
      </c>
      <c r="D1100" s="202" t="s">
        <v>40</v>
      </c>
      <c r="E1100" s="203"/>
      <c r="F1100" s="204">
        <v>0</v>
      </c>
      <c r="G1100" s="204">
        <v>0</v>
      </c>
      <c r="H1100" s="171"/>
      <c r="I1100" s="88">
        <f t="shared" si="87"/>
        <v>0</v>
      </c>
      <c r="J1100" s="163">
        <f t="shared" si="83"/>
        <v>0</v>
      </c>
      <c r="K1100" s="155">
        <f t="shared" si="84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85"/>
        <v>0</v>
      </c>
      <c r="O1100" s="155">
        <f t="shared" si="86"/>
        <v>0</v>
      </c>
      <c r="P1100" s="155">
        <f>IF(O1100=1,SUM($O$6:O1100),0)</f>
        <v>0</v>
      </c>
    </row>
    <row r="1101" spans="1:16" ht="15" customHeight="1">
      <c r="A1101" s="15"/>
      <c r="B1101" s="174">
        <v>1</v>
      </c>
      <c r="C1101" s="109" t="s">
        <v>818</v>
      </c>
      <c r="D1101" s="202" t="s">
        <v>39</v>
      </c>
      <c r="E1101" s="203" t="s">
        <v>11</v>
      </c>
      <c r="F1101" s="204">
        <v>31920</v>
      </c>
      <c r="G1101" s="204">
        <v>31920</v>
      </c>
      <c r="H1101" s="171"/>
      <c r="I1101" s="88">
        <f t="shared" si="87"/>
        <v>31920</v>
      </c>
      <c r="J1101" s="163">
        <f t="shared" si="83"/>
        <v>0</v>
      </c>
      <c r="K1101" s="155">
        <f t="shared" si="84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85"/>
        <v>0</v>
      </c>
      <c r="O1101" s="155">
        <f t="shared" si="86"/>
        <v>0</v>
      </c>
      <c r="P1101" s="155">
        <f>IF(O1101=1,SUM($O$6:O1101),0)</f>
        <v>0</v>
      </c>
    </row>
    <row r="1102" spans="1:16" ht="15" customHeight="1">
      <c r="A1102" s="15"/>
      <c r="B1102" s="174">
        <v>2</v>
      </c>
      <c r="C1102" s="109" t="s">
        <v>819</v>
      </c>
      <c r="D1102" s="202" t="s">
        <v>39</v>
      </c>
      <c r="E1102" s="203" t="s">
        <v>11</v>
      </c>
      <c r="F1102" s="204">
        <v>31920</v>
      </c>
      <c r="G1102" s="204">
        <v>31920</v>
      </c>
      <c r="H1102" s="171"/>
      <c r="I1102" s="88">
        <f t="shared" si="87"/>
        <v>31920</v>
      </c>
      <c r="J1102" s="163">
        <f t="shared" si="83"/>
        <v>0</v>
      </c>
      <c r="K1102" s="155">
        <f t="shared" si="84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85"/>
        <v>0</v>
      </c>
      <c r="O1102" s="155">
        <f t="shared" si="86"/>
        <v>0</v>
      </c>
      <c r="P1102" s="155">
        <f>IF(O1102=1,SUM($O$6:O1102),0)</f>
        <v>0</v>
      </c>
    </row>
    <row r="1103" spans="1:16" ht="15" customHeight="1">
      <c r="A1103" s="15"/>
      <c r="B1103" s="174">
        <v>3</v>
      </c>
      <c r="C1103" s="109" t="s">
        <v>820</v>
      </c>
      <c r="D1103" s="202" t="s">
        <v>39</v>
      </c>
      <c r="E1103" s="203" t="s">
        <v>11</v>
      </c>
      <c r="F1103" s="204">
        <v>31920</v>
      </c>
      <c r="G1103" s="204">
        <v>31920</v>
      </c>
      <c r="H1103" s="171"/>
      <c r="I1103" s="88">
        <f t="shared" si="87"/>
        <v>31920</v>
      </c>
      <c r="J1103" s="163">
        <f t="shared" si="83"/>
        <v>0</v>
      </c>
      <c r="K1103" s="155">
        <f t="shared" si="84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85"/>
        <v>0</v>
      </c>
      <c r="O1103" s="155">
        <f t="shared" si="86"/>
        <v>0</v>
      </c>
      <c r="P1103" s="155">
        <f>IF(O1103=1,SUM($O$6:O1103),0)</f>
        <v>0</v>
      </c>
    </row>
    <row r="1104" spans="1:16" ht="15" customHeight="1">
      <c r="A1104" s="15"/>
      <c r="B1104" s="174">
        <v>4</v>
      </c>
      <c r="C1104" s="109" t="s">
        <v>821</v>
      </c>
      <c r="D1104" s="202" t="s">
        <v>39</v>
      </c>
      <c r="E1104" s="203" t="s">
        <v>11</v>
      </c>
      <c r="F1104" s="204">
        <v>48060</v>
      </c>
      <c r="G1104" s="204">
        <v>48060</v>
      </c>
      <c r="H1104" s="171"/>
      <c r="I1104" s="88">
        <f t="shared" si="87"/>
        <v>48060</v>
      </c>
      <c r="J1104" s="163">
        <f t="shared" si="83"/>
        <v>0</v>
      </c>
      <c r="K1104" s="155">
        <f t="shared" si="84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85"/>
        <v>0</v>
      </c>
      <c r="O1104" s="155">
        <f t="shared" si="86"/>
        <v>0</v>
      </c>
      <c r="P1104" s="155">
        <f>IF(O1104=1,SUM($O$6:O1104),0)</f>
        <v>0</v>
      </c>
    </row>
    <row r="1105" spans="1:16" ht="15" customHeight="1">
      <c r="A1105" s="15"/>
      <c r="B1105" s="174">
        <v>5</v>
      </c>
      <c r="C1105" s="109" t="s">
        <v>822</v>
      </c>
      <c r="D1105" s="202" t="s">
        <v>39</v>
      </c>
      <c r="E1105" s="203" t="s">
        <v>11</v>
      </c>
      <c r="F1105" s="204">
        <v>16200</v>
      </c>
      <c r="G1105" s="204">
        <v>16200</v>
      </c>
      <c r="H1105" s="171"/>
      <c r="I1105" s="88">
        <f t="shared" si="87"/>
        <v>16200</v>
      </c>
      <c r="J1105" s="163">
        <f t="shared" si="83"/>
        <v>0</v>
      </c>
      <c r="K1105" s="155">
        <f t="shared" si="84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85"/>
        <v>0</v>
      </c>
      <c r="O1105" s="155">
        <f t="shared" si="86"/>
        <v>0</v>
      </c>
      <c r="P1105" s="155">
        <f>IF(O1105=1,SUM($O$6:O1105),0)</f>
        <v>0</v>
      </c>
    </row>
    <row r="1106" spans="1:16" ht="15" customHeight="1">
      <c r="A1106" s="15"/>
      <c r="B1106" s="174">
        <v>7</v>
      </c>
      <c r="C1106" s="109" t="s">
        <v>823</v>
      </c>
      <c r="D1106" s="202" t="s">
        <v>39</v>
      </c>
      <c r="E1106" s="203" t="s">
        <v>11</v>
      </c>
      <c r="F1106" s="204">
        <v>48060</v>
      </c>
      <c r="G1106" s="204">
        <v>48060</v>
      </c>
      <c r="H1106" s="171"/>
      <c r="I1106" s="88">
        <f t="shared" si="87"/>
        <v>48060</v>
      </c>
      <c r="J1106" s="163">
        <f t="shared" si="83"/>
        <v>0</v>
      </c>
      <c r="K1106" s="155">
        <f t="shared" si="84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85"/>
        <v>0</v>
      </c>
      <c r="O1106" s="155">
        <f t="shared" si="86"/>
        <v>0</v>
      </c>
      <c r="P1106" s="155">
        <f>IF(O1106=1,SUM($O$6:O1106),0)</f>
        <v>0</v>
      </c>
    </row>
    <row r="1107" spans="1:16" ht="15" customHeight="1">
      <c r="A1107" s="15"/>
      <c r="B1107" s="174">
        <v>8</v>
      </c>
      <c r="C1107" s="109" t="s">
        <v>824</v>
      </c>
      <c r="D1107" s="202" t="s">
        <v>39</v>
      </c>
      <c r="E1107" s="203" t="s">
        <v>11</v>
      </c>
      <c r="F1107" s="204">
        <v>50400</v>
      </c>
      <c r="G1107" s="204">
        <v>50400</v>
      </c>
      <c r="H1107" s="171"/>
      <c r="I1107" s="88">
        <f t="shared" si="87"/>
        <v>50400</v>
      </c>
      <c r="J1107" s="163">
        <f t="shared" si="83"/>
        <v>0</v>
      </c>
      <c r="K1107" s="155">
        <f t="shared" si="84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85"/>
        <v>0</v>
      </c>
      <c r="O1107" s="155">
        <f t="shared" si="86"/>
        <v>0</v>
      </c>
      <c r="P1107" s="155">
        <f>IF(O1107=1,SUM($O$6:O1107),0)</f>
        <v>0</v>
      </c>
    </row>
    <row r="1108" spans="1:16" ht="15" customHeight="1">
      <c r="A1108" s="15"/>
      <c r="B1108" s="174">
        <v>9</v>
      </c>
      <c r="C1108" s="109" t="s">
        <v>825</v>
      </c>
      <c r="D1108" s="202" t="s">
        <v>39</v>
      </c>
      <c r="E1108" s="203" t="s">
        <v>11</v>
      </c>
      <c r="F1108" s="204">
        <v>26400</v>
      </c>
      <c r="G1108" s="204">
        <v>26400</v>
      </c>
      <c r="H1108" s="171"/>
      <c r="I1108" s="88">
        <f t="shared" si="87"/>
        <v>26400</v>
      </c>
      <c r="J1108" s="163">
        <f t="shared" si="83"/>
        <v>0</v>
      </c>
      <c r="K1108" s="155">
        <f t="shared" si="84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85"/>
        <v>0</v>
      </c>
      <c r="O1108" s="155">
        <f t="shared" si="86"/>
        <v>0</v>
      </c>
      <c r="P1108" s="155">
        <f>IF(O1108=1,SUM($O$6:O1108),0)</f>
        <v>0</v>
      </c>
    </row>
    <row r="1109" spans="1:16" ht="15" customHeight="1">
      <c r="A1109" s="15"/>
      <c r="B1109" s="174">
        <v>10</v>
      </c>
      <c r="C1109" s="109" t="s">
        <v>826</v>
      </c>
      <c r="D1109" s="202" t="s">
        <v>39</v>
      </c>
      <c r="E1109" s="203" t="s">
        <v>11</v>
      </c>
      <c r="F1109" s="204">
        <v>42180</v>
      </c>
      <c r="G1109" s="204">
        <v>42180</v>
      </c>
      <c r="H1109" s="171"/>
      <c r="I1109" s="88">
        <f t="shared" si="87"/>
        <v>42180</v>
      </c>
      <c r="J1109" s="163">
        <f t="shared" si="83"/>
        <v>0</v>
      </c>
      <c r="K1109" s="155">
        <f t="shared" si="84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85"/>
        <v>0</v>
      </c>
      <c r="O1109" s="155">
        <f t="shared" si="86"/>
        <v>0</v>
      </c>
      <c r="P1109" s="155">
        <f>IF(O1109=1,SUM($O$6:O1109),0)</f>
        <v>0</v>
      </c>
    </row>
    <row r="1110" spans="1:16" ht="15" customHeight="1">
      <c r="A1110" s="15"/>
      <c r="B1110" s="174">
        <v>11</v>
      </c>
      <c r="C1110" s="109" t="s">
        <v>827</v>
      </c>
      <c r="D1110" s="202" t="s">
        <v>39</v>
      </c>
      <c r="E1110" s="203" t="s">
        <v>11</v>
      </c>
      <c r="F1110" s="204">
        <v>42180</v>
      </c>
      <c r="G1110" s="204">
        <v>42180</v>
      </c>
      <c r="H1110" s="171"/>
      <c r="I1110" s="88">
        <f t="shared" si="87"/>
        <v>42180</v>
      </c>
      <c r="J1110" s="163">
        <f t="shared" si="83"/>
        <v>0</v>
      </c>
      <c r="K1110" s="155">
        <f t="shared" si="84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85"/>
        <v>0</v>
      </c>
      <c r="O1110" s="155">
        <f t="shared" si="86"/>
        <v>0</v>
      </c>
      <c r="P1110" s="155">
        <f>IF(O1110=1,SUM($O$6:O1110),0)</f>
        <v>0</v>
      </c>
    </row>
    <row r="1111" spans="1:16" ht="15" customHeight="1">
      <c r="A1111" s="15"/>
      <c r="B1111" s="174">
        <v>12</v>
      </c>
      <c r="C1111" s="109" t="s">
        <v>828</v>
      </c>
      <c r="D1111" s="202" t="s">
        <v>39</v>
      </c>
      <c r="E1111" s="203" t="s">
        <v>11</v>
      </c>
      <c r="F1111" s="204">
        <v>27120</v>
      </c>
      <c r="G1111" s="204">
        <v>27120</v>
      </c>
      <c r="H1111" s="171"/>
      <c r="I1111" s="88">
        <f t="shared" si="87"/>
        <v>27120</v>
      </c>
      <c r="J1111" s="163">
        <f t="shared" si="83"/>
        <v>0</v>
      </c>
      <c r="K1111" s="155">
        <f t="shared" si="84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85"/>
        <v>0</v>
      </c>
      <c r="O1111" s="155">
        <f t="shared" si="86"/>
        <v>0</v>
      </c>
      <c r="P1111" s="155">
        <f>IF(O1111=1,SUM($O$6:O1111),0)</f>
        <v>0</v>
      </c>
    </row>
    <row r="1112" spans="1:16" ht="15" customHeight="1">
      <c r="A1112" s="15"/>
      <c r="B1112" s="174">
        <v>13</v>
      </c>
      <c r="C1112" s="109" t="s">
        <v>829</v>
      </c>
      <c r="D1112" s="202" t="s">
        <v>39</v>
      </c>
      <c r="E1112" s="203" t="s">
        <v>11</v>
      </c>
      <c r="F1112" s="204">
        <v>46800</v>
      </c>
      <c r="G1112" s="204">
        <v>46800</v>
      </c>
      <c r="H1112" s="171"/>
      <c r="I1112" s="88">
        <f t="shared" si="87"/>
        <v>46800</v>
      </c>
      <c r="J1112" s="163">
        <f t="shared" ref="J1112:J1175" si="88">IF(D1112="MDU-KD",1,0)</f>
        <v>0</v>
      </c>
      <c r="K1112" s="155">
        <f t="shared" ref="K1112:K1175" si="89">IF(D1112="HDW",1,0)</f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ref="N1112:N1175" si="90">IF(L1112=0,M1112,L1112)</f>
        <v>0</v>
      </c>
      <c r="O1112" s="155">
        <f t="shared" ref="O1112:O1175" si="91">IF(E1112=0,0,IF(LEFT(C1112,11)="Tiang Beton",1,0))</f>
        <v>0</v>
      </c>
      <c r="P1112" s="155">
        <f>IF(O1112=1,SUM($O$6:O1112),0)</f>
        <v>0</v>
      </c>
    </row>
    <row r="1113" spans="1:16" ht="15" customHeight="1">
      <c r="A1113" s="15"/>
      <c r="B1113" s="174">
        <v>14</v>
      </c>
      <c r="C1113" s="109" t="s">
        <v>830</v>
      </c>
      <c r="D1113" s="202" t="s">
        <v>39</v>
      </c>
      <c r="E1113" s="203" t="s">
        <v>11</v>
      </c>
      <c r="F1113" s="204">
        <v>46800</v>
      </c>
      <c r="G1113" s="204">
        <v>46800</v>
      </c>
      <c r="H1113" s="171"/>
      <c r="I1113" s="88">
        <f t="shared" si="87"/>
        <v>46800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15</v>
      </c>
      <c r="C1114" s="109" t="s">
        <v>831</v>
      </c>
      <c r="D1114" s="202" t="s">
        <v>39</v>
      </c>
      <c r="E1114" s="203" t="s">
        <v>11</v>
      </c>
      <c r="F1114" s="204">
        <v>45240</v>
      </c>
      <c r="G1114" s="204">
        <v>45240</v>
      </c>
      <c r="H1114" s="171"/>
      <c r="I1114" s="88">
        <f t="shared" si="87"/>
        <v>45240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16</v>
      </c>
      <c r="C1115" s="109" t="s">
        <v>832</v>
      </c>
      <c r="D1115" s="202" t="s">
        <v>39</v>
      </c>
      <c r="E1115" s="203" t="s">
        <v>11</v>
      </c>
      <c r="F1115" s="204">
        <v>22740</v>
      </c>
      <c r="G1115" s="204">
        <v>22740</v>
      </c>
      <c r="H1115" s="171"/>
      <c r="I1115" s="88">
        <f t="shared" si="87"/>
        <v>22740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17</v>
      </c>
      <c r="C1116" s="109" t="s">
        <v>833</v>
      </c>
      <c r="D1116" s="202" t="s">
        <v>39</v>
      </c>
      <c r="E1116" s="203" t="s">
        <v>11</v>
      </c>
      <c r="F1116" s="204">
        <v>22740</v>
      </c>
      <c r="G1116" s="204">
        <v>22740</v>
      </c>
      <c r="H1116" s="171"/>
      <c r="I1116" s="88">
        <f t="shared" si="87"/>
        <v>22740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18</v>
      </c>
      <c r="C1117" s="109" t="s">
        <v>834</v>
      </c>
      <c r="D1117" s="202" t="s">
        <v>39</v>
      </c>
      <c r="E1117" s="203" t="s">
        <v>11</v>
      </c>
      <c r="F1117" s="204">
        <v>24420</v>
      </c>
      <c r="G1117" s="204">
        <v>24420</v>
      </c>
      <c r="H1117" s="171"/>
      <c r="I1117" s="88">
        <f t="shared" si="87"/>
        <v>24420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19</v>
      </c>
      <c r="C1118" s="109" t="s">
        <v>835</v>
      </c>
      <c r="D1118" s="202" t="s">
        <v>39</v>
      </c>
      <c r="E1118" s="203" t="s">
        <v>11</v>
      </c>
      <c r="F1118" s="204">
        <v>24420</v>
      </c>
      <c r="G1118" s="204">
        <v>24420</v>
      </c>
      <c r="H1118" s="171"/>
      <c r="I1118" s="88">
        <f t="shared" si="87"/>
        <v>24420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20</v>
      </c>
      <c r="C1119" s="109" t="s">
        <v>836</v>
      </c>
      <c r="D1119" s="202" t="s">
        <v>39</v>
      </c>
      <c r="E1119" s="203" t="s">
        <v>11</v>
      </c>
      <c r="F1119" s="204">
        <v>24420</v>
      </c>
      <c r="G1119" s="204">
        <v>24420</v>
      </c>
      <c r="H1119" s="171"/>
      <c r="I1119" s="88">
        <f t="shared" si="87"/>
        <v>24420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74">
        <v>21</v>
      </c>
      <c r="C1120" s="109" t="s">
        <v>837</v>
      </c>
      <c r="D1120" s="202" t="s">
        <v>39</v>
      </c>
      <c r="E1120" s="203" t="s">
        <v>11</v>
      </c>
      <c r="F1120" s="204">
        <v>24420</v>
      </c>
      <c r="G1120" s="204">
        <v>24420</v>
      </c>
      <c r="H1120" s="171"/>
      <c r="I1120" s="88">
        <f t="shared" si="87"/>
        <v>24420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74">
        <v>22</v>
      </c>
      <c r="C1121" s="109" t="s">
        <v>838</v>
      </c>
      <c r="D1121" s="202" t="s">
        <v>39</v>
      </c>
      <c r="E1121" s="203" t="s">
        <v>11</v>
      </c>
      <c r="F1121" s="204">
        <v>21720</v>
      </c>
      <c r="G1121" s="204">
        <v>21720</v>
      </c>
      <c r="H1121" s="171"/>
      <c r="I1121" s="88">
        <f t="shared" si="87"/>
        <v>21720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23</v>
      </c>
      <c r="C1122" s="109" t="s">
        <v>839</v>
      </c>
      <c r="D1122" s="202" t="s">
        <v>39</v>
      </c>
      <c r="E1122" s="203" t="s">
        <v>11</v>
      </c>
      <c r="F1122" s="204">
        <v>20100</v>
      </c>
      <c r="G1122" s="204">
        <v>20100</v>
      </c>
      <c r="H1122" s="171"/>
      <c r="I1122" s="88">
        <f t="shared" si="87"/>
        <v>20100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24</v>
      </c>
      <c r="C1123" s="109" t="s">
        <v>840</v>
      </c>
      <c r="D1123" s="202" t="s">
        <v>39</v>
      </c>
      <c r="E1123" s="203" t="s">
        <v>11</v>
      </c>
      <c r="F1123" s="204">
        <v>20100</v>
      </c>
      <c r="G1123" s="204">
        <v>20100</v>
      </c>
      <c r="H1123" s="171"/>
      <c r="I1123" s="88">
        <f t="shared" si="87"/>
        <v>20100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25</v>
      </c>
      <c r="C1124" s="109" t="s">
        <v>841</v>
      </c>
      <c r="D1124" s="202" t="s">
        <v>39</v>
      </c>
      <c r="E1124" s="203" t="s">
        <v>11</v>
      </c>
      <c r="F1124" s="204">
        <v>20100</v>
      </c>
      <c r="G1124" s="204">
        <v>20100</v>
      </c>
      <c r="H1124" s="171"/>
      <c r="I1124" s="88">
        <f t="shared" si="87"/>
        <v>20100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26</v>
      </c>
      <c r="C1125" s="109" t="s">
        <v>842</v>
      </c>
      <c r="D1125" s="202" t="s">
        <v>39</v>
      </c>
      <c r="E1125" s="203" t="s">
        <v>11</v>
      </c>
      <c r="F1125" s="204">
        <v>20100</v>
      </c>
      <c r="G1125" s="204">
        <v>20100</v>
      </c>
      <c r="H1125" s="171"/>
      <c r="I1125" s="88">
        <f t="shared" si="87"/>
        <v>20100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27</v>
      </c>
      <c r="C1126" s="109" t="s">
        <v>843</v>
      </c>
      <c r="D1126" s="202" t="s">
        <v>39</v>
      </c>
      <c r="E1126" s="203" t="s">
        <v>11</v>
      </c>
      <c r="F1126" s="204">
        <v>42240</v>
      </c>
      <c r="G1126" s="204">
        <v>42240</v>
      </c>
      <c r="H1126" s="171"/>
      <c r="I1126" s="88">
        <f t="shared" si="87"/>
        <v>42240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28</v>
      </c>
      <c r="C1127" s="109" t="s">
        <v>844</v>
      </c>
      <c r="D1127" s="202" t="s">
        <v>39</v>
      </c>
      <c r="E1127" s="203" t="s">
        <v>11</v>
      </c>
      <c r="F1127" s="204">
        <v>42240</v>
      </c>
      <c r="G1127" s="204">
        <v>42240</v>
      </c>
      <c r="H1127" s="171"/>
      <c r="I1127" s="88">
        <f t="shared" si="87"/>
        <v>42240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74">
        <v>29</v>
      </c>
      <c r="C1128" s="109" t="s">
        <v>845</v>
      </c>
      <c r="D1128" s="202" t="s">
        <v>39</v>
      </c>
      <c r="E1128" s="203" t="s">
        <v>11</v>
      </c>
      <c r="F1128" s="204">
        <v>40260</v>
      </c>
      <c r="G1128" s="204">
        <v>40260</v>
      </c>
      <c r="H1128" s="171"/>
      <c r="I1128" s="88">
        <f t="shared" si="87"/>
        <v>40260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74">
        <v>30</v>
      </c>
      <c r="C1129" s="109" t="s">
        <v>846</v>
      </c>
      <c r="D1129" s="202" t="s">
        <v>39</v>
      </c>
      <c r="E1129" s="203" t="s">
        <v>11</v>
      </c>
      <c r="F1129" s="204">
        <v>28020</v>
      </c>
      <c r="G1129" s="204">
        <v>28020</v>
      </c>
      <c r="H1129" s="171"/>
      <c r="I1129" s="88">
        <f t="shared" si="87"/>
        <v>28020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31</v>
      </c>
      <c r="C1130" s="109" t="s">
        <v>847</v>
      </c>
      <c r="D1130" s="202" t="s">
        <v>39</v>
      </c>
      <c r="E1130" s="203" t="s">
        <v>11</v>
      </c>
      <c r="F1130" s="204">
        <v>28020</v>
      </c>
      <c r="G1130" s="204">
        <v>28020</v>
      </c>
      <c r="H1130" s="171"/>
      <c r="I1130" s="88">
        <f t="shared" si="87"/>
        <v>28020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32</v>
      </c>
      <c r="C1131" s="109" t="s">
        <v>848</v>
      </c>
      <c r="D1131" s="202" t="s">
        <v>39</v>
      </c>
      <c r="E1131" s="203" t="s">
        <v>11</v>
      </c>
      <c r="F1131" s="204">
        <v>45360</v>
      </c>
      <c r="G1131" s="204">
        <v>45360</v>
      </c>
      <c r="H1131" s="171"/>
      <c r="I1131" s="88">
        <f t="shared" si="87"/>
        <v>45360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33</v>
      </c>
      <c r="C1132" s="109" t="s">
        <v>849</v>
      </c>
      <c r="D1132" s="202" t="s">
        <v>39</v>
      </c>
      <c r="E1132" s="203" t="s">
        <v>11</v>
      </c>
      <c r="F1132" s="204">
        <v>45360</v>
      </c>
      <c r="G1132" s="204">
        <v>45360</v>
      </c>
      <c r="H1132" s="171"/>
      <c r="I1132" s="88">
        <f t="shared" si="87"/>
        <v>45360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34</v>
      </c>
      <c r="C1133" s="109" t="s">
        <v>850</v>
      </c>
      <c r="D1133" s="202" t="s">
        <v>39</v>
      </c>
      <c r="E1133" s="203" t="s">
        <v>11</v>
      </c>
      <c r="F1133" s="204">
        <v>36060</v>
      </c>
      <c r="G1133" s="204">
        <v>36060</v>
      </c>
      <c r="H1133" s="171"/>
      <c r="I1133" s="88">
        <f t="shared" si="87"/>
        <v>36060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35</v>
      </c>
      <c r="C1134" s="109" t="s">
        <v>851</v>
      </c>
      <c r="D1134" s="202" t="s">
        <v>39</v>
      </c>
      <c r="E1134" s="203" t="s">
        <v>11</v>
      </c>
      <c r="F1134" s="204">
        <v>33660</v>
      </c>
      <c r="G1134" s="204">
        <v>33660</v>
      </c>
      <c r="H1134" s="171"/>
      <c r="I1134" s="88">
        <f t="shared" si="87"/>
        <v>33660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83"/>
      <c r="C1135" s="109" t="s">
        <v>40</v>
      </c>
      <c r="D1135" s="202" t="s">
        <v>40</v>
      </c>
      <c r="E1135" s="203"/>
      <c r="F1135" s="204">
        <v>0</v>
      </c>
      <c r="G1135" s="204">
        <v>0</v>
      </c>
      <c r="H1135" s="171"/>
      <c r="I1135" s="88">
        <f t="shared" si="87"/>
        <v>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83" t="s">
        <v>1004</v>
      </c>
      <c r="C1136" s="109" t="s">
        <v>669</v>
      </c>
      <c r="D1136" s="202" t="s">
        <v>40</v>
      </c>
      <c r="E1136" s="203"/>
      <c r="F1136" s="204">
        <v>0</v>
      </c>
      <c r="G1136" s="204">
        <v>0</v>
      </c>
      <c r="H1136" s="171"/>
      <c r="I1136" s="88">
        <f t="shared" ref="I1136:I1199" si="92">IF($I$5=$G$4,G1136,(IF($I$5=$F$4,F1136,0)))</f>
        <v>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1</v>
      </c>
      <c r="C1137" s="109" t="s">
        <v>852</v>
      </c>
      <c r="D1137" s="202" t="s">
        <v>39</v>
      </c>
      <c r="E1137" s="203" t="s">
        <v>11</v>
      </c>
      <c r="F1137" s="204">
        <v>38820</v>
      </c>
      <c r="G1137" s="204">
        <v>38820</v>
      </c>
      <c r="H1137" s="171"/>
      <c r="I1137" s="88">
        <f t="shared" si="92"/>
        <v>38820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2</v>
      </c>
      <c r="C1138" s="109" t="s">
        <v>853</v>
      </c>
      <c r="D1138" s="202" t="s">
        <v>39</v>
      </c>
      <c r="E1138" s="203" t="s">
        <v>11</v>
      </c>
      <c r="F1138" s="204">
        <v>38820</v>
      </c>
      <c r="G1138" s="204">
        <v>38820</v>
      </c>
      <c r="H1138" s="171"/>
      <c r="I1138" s="88">
        <f t="shared" si="92"/>
        <v>38820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3</v>
      </c>
      <c r="C1139" s="109" t="s">
        <v>854</v>
      </c>
      <c r="D1139" s="202" t="s">
        <v>39</v>
      </c>
      <c r="E1139" s="203" t="s">
        <v>11</v>
      </c>
      <c r="F1139" s="204">
        <v>47880</v>
      </c>
      <c r="G1139" s="204">
        <v>47880</v>
      </c>
      <c r="H1139" s="171"/>
      <c r="I1139" s="88">
        <f t="shared" si="92"/>
        <v>47880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4</v>
      </c>
      <c r="C1140" s="109" t="s">
        <v>855</v>
      </c>
      <c r="D1140" s="202" t="s">
        <v>39</v>
      </c>
      <c r="E1140" s="203" t="s">
        <v>11</v>
      </c>
      <c r="F1140" s="204">
        <v>49920</v>
      </c>
      <c r="G1140" s="204">
        <v>49920</v>
      </c>
      <c r="H1140" s="171"/>
      <c r="I1140" s="88">
        <f t="shared" si="92"/>
        <v>49920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5</v>
      </c>
      <c r="C1141" s="109" t="s">
        <v>856</v>
      </c>
      <c r="D1141" s="202" t="s">
        <v>39</v>
      </c>
      <c r="E1141" s="203" t="s">
        <v>11</v>
      </c>
      <c r="F1141" s="204">
        <v>64260</v>
      </c>
      <c r="G1141" s="204">
        <v>64260</v>
      </c>
      <c r="H1141" s="171"/>
      <c r="I1141" s="88">
        <f t="shared" si="92"/>
        <v>64260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6</v>
      </c>
      <c r="C1142" s="109" t="s">
        <v>857</v>
      </c>
      <c r="D1142" s="202" t="s">
        <v>39</v>
      </c>
      <c r="E1142" s="203" t="s">
        <v>11</v>
      </c>
      <c r="F1142" s="204">
        <v>110640</v>
      </c>
      <c r="G1142" s="204">
        <v>110640</v>
      </c>
      <c r="H1142" s="171"/>
      <c r="I1142" s="88">
        <f t="shared" si="92"/>
        <v>110640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83"/>
      <c r="C1143" s="109" t="s">
        <v>40</v>
      </c>
      <c r="D1143" s="202" t="s">
        <v>40</v>
      </c>
      <c r="E1143" s="203"/>
      <c r="F1143" s="204">
        <v>0</v>
      </c>
      <c r="G1143" s="204">
        <v>0</v>
      </c>
      <c r="H1143" s="171"/>
      <c r="I1143" s="88">
        <f t="shared" si="92"/>
        <v>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83" t="s">
        <v>1004</v>
      </c>
      <c r="C1144" s="109" t="s">
        <v>676</v>
      </c>
      <c r="D1144" s="202" t="s">
        <v>40</v>
      </c>
      <c r="E1144" s="203"/>
      <c r="F1144" s="204">
        <v>0</v>
      </c>
      <c r="G1144" s="204">
        <v>0</v>
      </c>
      <c r="H1144" s="171"/>
      <c r="I1144" s="88">
        <f t="shared" si="92"/>
        <v>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</v>
      </c>
      <c r="C1145" s="109" t="s">
        <v>858</v>
      </c>
      <c r="D1145" s="202" t="s">
        <v>39</v>
      </c>
      <c r="E1145" s="203" t="s">
        <v>11</v>
      </c>
      <c r="F1145" s="204">
        <v>45120</v>
      </c>
      <c r="G1145" s="204">
        <v>45120</v>
      </c>
      <c r="H1145" s="171"/>
      <c r="I1145" s="88">
        <f t="shared" si="92"/>
        <v>45120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2</v>
      </c>
      <c r="C1146" s="109" t="s">
        <v>859</v>
      </c>
      <c r="D1146" s="202" t="s">
        <v>39</v>
      </c>
      <c r="E1146" s="203" t="s">
        <v>11</v>
      </c>
      <c r="F1146" s="204">
        <v>45120</v>
      </c>
      <c r="G1146" s="204">
        <v>45120</v>
      </c>
      <c r="H1146" s="171"/>
      <c r="I1146" s="88">
        <f t="shared" si="92"/>
        <v>45120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3</v>
      </c>
      <c r="C1147" s="109" t="s">
        <v>860</v>
      </c>
      <c r="D1147" s="202" t="s">
        <v>39</v>
      </c>
      <c r="E1147" s="203" t="s">
        <v>11</v>
      </c>
      <c r="F1147" s="204">
        <v>44940</v>
      </c>
      <c r="G1147" s="204">
        <v>44940</v>
      </c>
      <c r="H1147" s="171"/>
      <c r="I1147" s="88">
        <f t="shared" si="92"/>
        <v>44940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4</v>
      </c>
      <c r="C1148" s="109" t="s">
        <v>861</v>
      </c>
      <c r="D1148" s="202" t="s">
        <v>39</v>
      </c>
      <c r="E1148" s="203" t="s">
        <v>11</v>
      </c>
      <c r="F1148" s="204">
        <v>47640</v>
      </c>
      <c r="G1148" s="204">
        <v>47640</v>
      </c>
      <c r="H1148" s="171"/>
      <c r="I1148" s="88">
        <f t="shared" si="92"/>
        <v>47640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5</v>
      </c>
      <c r="C1149" s="109" t="s">
        <v>862</v>
      </c>
      <c r="D1149" s="202" t="s">
        <v>39</v>
      </c>
      <c r="E1149" s="203" t="s">
        <v>11</v>
      </c>
      <c r="F1149" s="204">
        <v>50340</v>
      </c>
      <c r="G1149" s="204">
        <v>50340</v>
      </c>
      <c r="H1149" s="171"/>
      <c r="I1149" s="88">
        <f t="shared" si="92"/>
        <v>50340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6</v>
      </c>
      <c r="C1150" s="109" t="s">
        <v>863</v>
      </c>
      <c r="D1150" s="202" t="s">
        <v>39</v>
      </c>
      <c r="E1150" s="203" t="s">
        <v>11</v>
      </c>
      <c r="F1150" s="204">
        <v>43860</v>
      </c>
      <c r="G1150" s="204">
        <v>43860</v>
      </c>
      <c r="H1150" s="171"/>
      <c r="I1150" s="88">
        <f t="shared" si="92"/>
        <v>43860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7</v>
      </c>
      <c r="C1151" s="109" t="s">
        <v>864</v>
      </c>
      <c r="D1151" s="202" t="s">
        <v>39</v>
      </c>
      <c r="E1151" s="203" t="s">
        <v>11</v>
      </c>
      <c r="F1151" s="204">
        <v>50940</v>
      </c>
      <c r="G1151" s="204">
        <v>50940</v>
      </c>
      <c r="H1151" s="171"/>
      <c r="I1151" s="88">
        <f t="shared" si="92"/>
        <v>50940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8</v>
      </c>
      <c r="C1152" s="109" t="s">
        <v>865</v>
      </c>
      <c r="D1152" s="202" t="s">
        <v>39</v>
      </c>
      <c r="E1152" s="203" t="s">
        <v>11</v>
      </c>
      <c r="F1152" s="204">
        <v>50940</v>
      </c>
      <c r="G1152" s="204">
        <v>50940</v>
      </c>
      <c r="H1152" s="171"/>
      <c r="I1152" s="88">
        <f t="shared" si="92"/>
        <v>50940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9</v>
      </c>
      <c r="C1153" s="109" t="s">
        <v>866</v>
      </c>
      <c r="D1153" s="202" t="s">
        <v>39</v>
      </c>
      <c r="E1153" s="203" t="s">
        <v>11</v>
      </c>
      <c r="F1153" s="204">
        <v>48240</v>
      </c>
      <c r="G1153" s="204">
        <v>48240</v>
      </c>
      <c r="H1153" s="171"/>
      <c r="I1153" s="88">
        <f t="shared" si="92"/>
        <v>48240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10</v>
      </c>
      <c r="C1154" s="109" t="s">
        <v>867</v>
      </c>
      <c r="D1154" s="202" t="s">
        <v>39</v>
      </c>
      <c r="E1154" s="203" t="s">
        <v>11</v>
      </c>
      <c r="F1154" s="204">
        <v>47280</v>
      </c>
      <c r="G1154" s="204">
        <v>47280</v>
      </c>
      <c r="H1154" s="171"/>
      <c r="I1154" s="88">
        <f t="shared" si="92"/>
        <v>47280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11</v>
      </c>
      <c r="C1155" s="109" t="s">
        <v>868</v>
      </c>
      <c r="D1155" s="202" t="s">
        <v>39</v>
      </c>
      <c r="E1155" s="203" t="s">
        <v>11</v>
      </c>
      <c r="F1155" s="204">
        <v>59940</v>
      </c>
      <c r="G1155" s="204">
        <v>59940</v>
      </c>
      <c r="H1155" s="171"/>
      <c r="I1155" s="88">
        <f t="shared" si="92"/>
        <v>59940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12</v>
      </c>
      <c r="C1156" s="109" t="s">
        <v>869</v>
      </c>
      <c r="D1156" s="202" t="s">
        <v>39</v>
      </c>
      <c r="E1156" s="203" t="s">
        <v>11</v>
      </c>
      <c r="F1156" s="204">
        <v>55080</v>
      </c>
      <c r="G1156" s="204">
        <v>55080</v>
      </c>
      <c r="H1156" s="171"/>
      <c r="I1156" s="88">
        <f t="shared" si="92"/>
        <v>55080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13</v>
      </c>
      <c r="C1157" s="109" t="s">
        <v>870</v>
      </c>
      <c r="D1157" s="202" t="s">
        <v>39</v>
      </c>
      <c r="E1157" s="203" t="s">
        <v>11</v>
      </c>
      <c r="F1157" s="204">
        <v>44640</v>
      </c>
      <c r="G1157" s="204">
        <v>44640</v>
      </c>
      <c r="H1157" s="171"/>
      <c r="I1157" s="88">
        <f t="shared" si="92"/>
        <v>44640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14</v>
      </c>
      <c r="C1158" s="109" t="s">
        <v>871</v>
      </c>
      <c r="D1158" s="202" t="s">
        <v>39</v>
      </c>
      <c r="E1158" s="203" t="s">
        <v>11</v>
      </c>
      <c r="F1158" s="204">
        <v>58920</v>
      </c>
      <c r="G1158" s="204">
        <v>58920</v>
      </c>
      <c r="H1158" s="171"/>
      <c r="I1158" s="88">
        <f t="shared" si="92"/>
        <v>58920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15</v>
      </c>
      <c r="C1159" s="109" t="s">
        <v>872</v>
      </c>
      <c r="D1159" s="202" t="s">
        <v>39</v>
      </c>
      <c r="E1159" s="203" t="s">
        <v>11</v>
      </c>
      <c r="F1159" s="204">
        <v>58920</v>
      </c>
      <c r="G1159" s="204">
        <v>58920</v>
      </c>
      <c r="H1159" s="171"/>
      <c r="I1159" s="88">
        <f t="shared" si="92"/>
        <v>58920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16</v>
      </c>
      <c r="C1160" s="109" t="s">
        <v>873</v>
      </c>
      <c r="D1160" s="202" t="s">
        <v>39</v>
      </c>
      <c r="E1160" s="203" t="s">
        <v>11</v>
      </c>
      <c r="F1160" s="204">
        <v>58140</v>
      </c>
      <c r="G1160" s="204">
        <v>58140</v>
      </c>
      <c r="H1160" s="171"/>
      <c r="I1160" s="88">
        <f t="shared" si="92"/>
        <v>58140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17</v>
      </c>
      <c r="C1161" s="109" t="s">
        <v>874</v>
      </c>
      <c r="D1161" s="202" t="s">
        <v>39</v>
      </c>
      <c r="E1161" s="203" t="s">
        <v>11</v>
      </c>
      <c r="F1161" s="204">
        <v>58140</v>
      </c>
      <c r="G1161" s="204">
        <v>58140</v>
      </c>
      <c r="H1161" s="171"/>
      <c r="I1161" s="88">
        <f t="shared" si="92"/>
        <v>58140</v>
      </c>
      <c r="J1161" s="163">
        <f t="shared" si="88"/>
        <v>0</v>
      </c>
      <c r="K1161" s="155">
        <f t="shared" si="89"/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si="90"/>
        <v>0</v>
      </c>
      <c r="O1161" s="155">
        <f t="shared" si="91"/>
        <v>0</v>
      </c>
      <c r="P1161" s="155">
        <f>IF(O1161=1,SUM($O$6:O1161),0)</f>
        <v>0</v>
      </c>
    </row>
    <row r="1162" spans="1:16" ht="15" customHeight="1">
      <c r="A1162" s="15"/>
      <c r="B1162" s="174">
        <v>18</v>
      </c>
      <c r="C1162" s="109" t="s">
        <v>875</v>
      </c>
      <c r="D1162" s="202" t="s">
        <v>39</v>
      </c>
      <c r="E1162" s="203" t="s">
        <v>11</v>
      </c>
      <c r="F1162" s="204">
        <v>56340</v>
      </c>
      <c r="G1162" s="204">
        <v>56340</v>
      </c>
      <c r="H1162" s="171"/>
      <c r="I1162" s="88">
        <f t="shared" si="92"/>
        <v>56340</v>
      </c>
      <c r="J1162" s="163">
        <f t="shared" si="88"/>
        <v>0</v>
      </c>
      <c r="K1162" s="155">
        <f t="shared" si="89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0"/>
        <v>0</v>
      </c>
      <c r="O1162" s="155">
        <f t="shared" si="91"/>
        <v>0</v>
      </c>
      <c r="P1162" s="155">
        <f>IF(O1162=1,SUM($O$6:O1162),0)</f>
        <v>0</v>
      </c>
    </row>
    <row r="1163" spans="1:16" ht="15" customHeight="1">
      <c r="A1163" s="15"/>
      <c r="B1163" s="174">
        <v>19</v>
      </c>
      <c r="C1163" s="109" t="s">
        <v>876</v>
      </c>
      <c r="D1163" s="202" t="s">
        <v>39</v>
      </c>
      <c r="E1163" s="203" t="s">
        <v>11</v>
      </c>
      <c r="F1163" s="204">
        <v>105060</v>
      </c>
      <c r="G1163" s="204">
        <v>105060</v>
      </c>
      <c r="H1163" s="171"/>
      <c r="I1163" s="88">
        <f t="shared" si="92"/>
        <v>105060</v>
      </c>
      <c r="J1163" s="163">
        <f t="shared" si="88"/>
        <v>0</v>
      </c>
      <c r="K1163" s="155">
        <f t="shared" si="89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0"/>
        <v>0</v>
      </c>
      <c r="O1163" s="155">
        <f t="shared" si="91"/>
        <v>0</v>
      </c>
      <c r="P1163" s="155">
        <f>IF(O1163=1,SUM($O$6:O1163),0)</f>
        <v>0</v>
      </c>
    </row>
    <row r="1164" spans="1:16" ht="15" customHeight="1">
      <c r="A1164" s="15"/>
      <c r="B1164" s="174">
        <v>20</v>
      </c>
      <c r="C1164" s="109" t="s">
        <v>877</v>
      </c>
      <c r="D1164" s="202" t="s">
        <v>39</v>
      </c>
      <c r="E1164" s="203" t="s">
        <v>11</v>
      </c>
      <c r="F1164" s="204">
        <v>57540</v>
      </c>
      <c r="G1164" s="204">
        <v>57540</v>
      </c>
      <c r="H1164" s="171"/>
      <c r="I1164" s="88">
        <f t="shared" si="92"/>
        <v>57540</v>
      </c>
      <c r="J1164" s="163">
        <f t="shared" si="88"/>
        <v>0</v>
      </c>
      <c r="K1164" s="155">
        <f t="shared" si="89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0"/>
        <v>0</v>
      </c>
      <c r="O1164" s="155">
        <f t="shared" si="91"/>
        <v>0</v>
      </c>
      <c r="P1164" s="155">
        <f>IF(O1164=1,SUM($O$6:O1164),0)</f>
        <v>0</v>
      </c>
    </row>
    <row r="1165" spans="1:16" ht="15" customHeight="1">
      <c r="A1165" s="15"/>
      <c r="B1165" s="174">
        <v>21</v>
      </c>
      <c r="C1165" s="109" t="s">
        <v>878</v>
      </c>
      <c r="D1165" s="202" t="s">
        <v>39</v>
      </c>
      <c r="E1165" s="203" t="s">
        <v>11</v>
      </c>
      <c r="F1165" s="204">
        <v>61080</v>
      </c>
      <c r="G1165" s="204">
        <v>61080</v>
      </c>
      <c r="H1165" s="171"/>
      <c r="I1165" s="88">
        <f t="shared" si="92"/>
        <v>61080</v>
      </c>
      <c r="J1165" s="163">
        <f t="shared" si="88"/>
        <v>0</v>
      </c>
      <c r="K1165" s="155">
        <f t="shared" si="89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0"/>
        <v>0</v>
      </c>
      <c r="O1165" s="155">
        <f t="shared" si="91"/>
        <v>0</v>
      </c>
      <c r="P1165" s="155">
        <f>IF(O1165=1,SUM($O$6:O1165),0)</f>
        <v>0</v>
      </c>
    </row>
    <row r="1166" spans="1:16" ht="15" customHeight="1">
      <c r="A1166" s="15"/>
      <c r="B1166" s="174">
        <v>22</v>
      </c>
      <c r="C1166" s="109" t="s">
        <v>879</v>
      </c>
      <c r="D1166" s="202" t="s">
        <v>39</v>
      </c>
      <c r="E1166" s="203" t="s">
        <v>11</v>
      </c>
      <c r="F1166" s="204">
        <v>71880</v>
      </c>
      <c r="G1166" s="204">
        <v>71880</v>
      </c>
      <c r="H1166" s="171"/>
      <c r="I1166" s="88">
        <f t="shared" si="92"/>
        <v>71880</v>
      </c>
      <c r="J1166" s="163">
        <f t="shared" si="88"/>
        <v>0</v>
      </c>
      <c r="K1166" s="155">
        <f t="shared" si="89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0"/>
        <v>0</v>
      </c>
      <c r="O1166" s="155">
        <f t="shared" si="91"/>
        <v>0</v>
      </c>
      <c r="P1166" s="155">
        <f>IF(O1166=1,SUM($O$6:O1166),0)</f>
        <v>0</v>
      </c>
    </row>
    <row r="1167" spans="1:16" ht="15" customHeight="1">
      <c r="A1167" s="15"/>
      <c r="B1167" s="174">
        <v>23</v>
      </c>
      <c r="C1167" s="109" t="s">
        <v>880</v>
      </c>
      <c r="D1167" s="202" t="s">
        <v>39</v>
      </c>
      <c r="E1167" s="203" t="s">
        <v>11</v>
      </c>
      <c r="F1167" s="204">
        <v>61080</v>
      </c>
      <c r="G1167" s="204">
        <v>61080</v>
      </c>
      <c r="H1167" s="171"/>
      <c r="I1167" s="88">
        <f t="shared" si="92"/>
        <v>61080</v>
      </c>
      <c r="J1167" s="163">
        <f t="shared" si="88"/>
        <v>0</v>
      </c>
      <c r="K1167" s="155">
        <f t="shared" si="89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0"/>
        <v>0</v>
      </c>
      <c r="O1167" s="155">
        <f t="shared" si="91"/>
        <v>0</v>
      </c>
      <c r="P1167" s="155">
        <f>IF(O1167=1,SUM($O$6:O1167),0)</f>
        <v>0</v>
      </c>
    </row>
    <row r="1168" spans="1:16" ht="15" customHeight="1">
      <c r="A1168" s="15"/>
      <c r="B1168" s="174">
        <v>24</v>
      </c>
      <c r="C1168" s="109" t="s">
        <v>881</v>
      </c>
      <c r="D1168" s="202" t="s">
        <v>39</v>
      </c>
      <c r="E1168" s="203" t="s">
        <v>11</v>
      </c>
      <c r="F1168" s="204">
        <v>55860</v>
      </c>
      <c r="G1168" s="204">
        <v>55860</v>
      </c>
      <c r="H1168" s="171"/>
      <c r="I1168" s="88">
        <f t="shared" si="92"/>
        <v>55860</v>
      </c>
      <c r="J1168" s="163">
        <f t="shared" si="88"/>
        <v>0</v>
      </c>
      <c r="K1168" s="155">
        <f t="shared" si="89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0"/>
        <v>0</v>
      </c>
      <c r="O1168" s="155">
        <f t="shared" si="91"/>
        <v>0</v>
      </c>
      <c r="P1168" s="155">
        <f>IF(O1168=1,SUM($O$6:O1168),0)</f>
        <v>0</v>
      </c>
    </row>
    <row r="1169" spans="1:16" ht="15" customHeight="1">
      <c r="A1169" s="15"/>
      <c r="B1169" s="174">
        <v>25</v>
      </c>
      <c r="C1169" s="109" t="s">
        <v>882</v>
      </c>
      <c r="D1169" s="202" t="s">
        <v>39</v>
      </c>
      <c r="E1169" s="203" t="s">
        <v>11</v>
      </c>
      <c r="F1169" s="204">
        <v>58680</v>
      </c>
      <c r="G1169" s="204">
        <v>58680</v>
      </c>
      <c r="H1169" s="171"/>
      <c r="I1169" s="88">
        <f t="shared" si="92"/>
        <v>58680</v>
      </c>
      <c r="J1169" s="163">
        <f t="shared" si="88"/>
        <v>0</v>
      </c>
      <c r="K1169" s="155">
        <f t="shared" si="89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0"/>
        <v>0</v>
      </c>
      <c r="O1169" s="155">
        <f t="shared" si="91"/>
        <v>0</v>
      </c>
      <c r="P1169" s="155">
        <f>IF(O1169=1,SUM($O$6:O1169),0)</f>
        <v>0</v>
      </c>
    </row>
    <row r="1170" spans="1:16" ht="15" customHeight="1">
      <c r="A1170" s="15"/>
      <c r="B1170" s="174">
        <v>26</v>
      </c>
      <c r="C1170" s="109" t="s">
        <v>883</v>
      </c>
      <c r="D1170" s="202" t="s">
        <v>39</v>
      </c>
      <c r="E1170" s="203" t="s">
        <v>11</v>
      </c>
      <c r="F1170" s="204">
        <v>115680</v>
      </c>
      <c r="G1170" s="204">
        <v>115680</v>
      </c>
      <c r="H1170" s="171"/>
      <c r="I1170" s="88">
        <f t="shared" si="92"/>
        <v>115680</v>
      </c>
      <c r="J1170" s="163">
        <f t="shared" si="88"/>
        <v>0</v>
      </c>
      <c r="K1170" s="155">
        <f t="shared" si="89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0"/>
        <v>0</v>
      </c>
      <c r="O1170" s="155">
        <f t="shared" si="91"/>
        <v>0</v>
      </c>
      <c r="P1170" s="155">
        <f>IF(O1170=1,SUM($O$6:O1170),0)</f>
        <v>0</v>
      </c>
    </row>
    <row r="1171" spans="1:16" ht="15" customHeight="1">
      <c r="A1171" s="15"/>
      <c r="B1171" s="174">
        <v>27</v>
      </c>
      <c r="C1171" s="109" t="s">
        <v>884</v>
      </c>
      <c r="D1171" s="202" t="s">
        <v>39</v>
      </c>
      <c r="E1171" s="203" t="s">
        <v>11</v>
      </c>
      <c r="F1171" s="204">
        <v>118500</v>
      </c>
      <c r="G1171" s="204">
        <v>118500</v>
      </c>
      <c r="H1171" s="171"/>
      <c r="I1171" s="88">
        <f t="shared" si="92"/>
        <v>118500</v>
      </c>
      <c r="J1171" s="163">
        <f t="shared" si="88"/>
        <v>0</v>
      </c>
      <c r="K1171" s="155">
        <f t="shared" si="89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0"/>
        <v>0</v>
      </c>
      <c r="O1171" s="155">
        <f t="shared" si="91"/>
        <v>0</v>
      </c>
      <c r="P1171" s="155">
        <f>IF(O1171=1,SUM($O$6:O1171),0)</f>
        <v>0</v>
      </c>
    </row>
    <row r="1172" spans="1:16" ht="15" customHeight="1">
      <c r="A1172" s="15"/>
      <c r="B1172" s="174">
        <v>28</v>
      </c>
      <c r="C1172" s="109" t="s">
        <v>885</v>
      </c>
      <c r="D1172" s="202" t="s">
        <v>39</v>
      </c>
      <c r="E1172" s="203" t="s">
        <v>11</v>
      </c>
      <c r="F1172" s="204">
        <v>118500</v>
      </c>
      <c r="G1172" s="204">
        <v>118500</v>
      </c>
      <c r="H1172" s="171"/>
      <c r="I1172" s="88">
        <f t="shared" si="92"/>
        <v>118500</v>
      </c>
      <c r="J1172" s="163">
        <f t="shared" si="88"/>
        <v>0</v>
      </c>
      <c r="K1172" s="155">
        <f t="shared" si="89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0"/>
        <v>0</v>
      </c>
      <c r="O1172" s="155">
        <f t="shared" si="91"/>
        <v>0</v>
      </c>
      <c r="P1172" s="155">
        <f>IF(O1172=1,SUM($O$6:O1172),0)</f>
        <v>0</v>
      </c>
    </row>
    <row r="1173" spans="1:16" ht="15" customHeight="1">
      <c r="A1173" s="15"/>
      <c r="B1173" s="174">
        <v>29</v>
      </c>
      <c r="C1173" s="109" t="s">
        <v>886</v>
      </c>
      <c r="D1173" s="202" t="s">
        <v>39</v>
      </c>
      <c r="E1173" s="203" t="s">
        <v>11</v>
      </c>
      <c r="F1173" s="204">
        <v>117900</v>
      </c>
      <c r="G1173" s="204">
        <v>117900</v>
      </c>
      <c r="H1173" s="171"/>
      <c r="I1173" s="88">
        <f t="shared" si="92"/>
        <v>117900</v>
      </c>
      <c r="J1173" s="163">
        <f t="shared" si="88"/>
        <v>0</v>
      </c>
      <c r="K1173" s="155">
        <f t="shared" si="89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0"/>
        <v>0</v>
      </c>
      <c r="O1173" s="155">
        <f t="shared" si="91"/>
        <v>0</v>
      </c>
      <c r="P1173" s="155">
        <f>IF(O1173=1,SUM($O$6:O1173),0)</f>
        <v>0</v>
      </c>
    </row>
    <row r="1174" spans="1:16" ht="15" customHeight="1">
      <c r="A1174" s="15"/>
      <c r="B1174" s="174">
        <v>30</v>
      </c>
      <c r="C1174" s="109" t="s">
        <v>887</v>
      </c>
      <c r="D1174" s="202" t="s">
        <v>39</v>
      </c>
      <c r="E1174" s="203" t="s">
        <v>11</v>
      </c>
      <c r="F1174" s="204">
        <v>120120</v>
      </c>
      <c r="G1174" s="204">
        <v>120120</v>
      </c>
      <c r="H1174" s="171"/>
      <c r="I1174" s="88">
        <f t="shared" si="92"/>
        <v>120120</v>
      </c>
      <c r="J1174" s="163">
        <f t="shared" si="88"/>
        <v>0</v>
      </c>
      <c r="K1174" s="155">
        <f t="shared" si="89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0"/>
        <v>0</v>
      </c>
      <c r="O1174" s="155">
        <f t="shared" si="91"/>
        <v>0</v>
      </c>
      <c r="P1174" s="155">
        <f>IF(O1174=1,SUM($O$6:O1174),0)</f>
        <v>0</v>
      </c>
    </row>
    <row r="1175" spans="1:16" ht="15" customHeight="1">
      <c r="A1175" s="15"/>
      <c r="B1175" s="174">
        <v>31</v>
      </c>
      <c r="C1175" s="109" t="s">
        <v>888</v>
      </c>
      <c r="D1175" s="202" t="s">
        <v>39</v>
      </c>
      <c r="E1175" s="203" t="s">
        <v>11</v>
      </c>
      <c r="F1175" s="204">
        <v>50460</v>
      </c>
      <c r="G1175" s="204">
        <v>50460</v>
      </c>
      <c r="H1175" s="171"/>
      <c r="I1175" s="88">
        <f t="shared" si="92"/>
        <v>50460</v>
      </c>
      <c r="J1175" s="163">
        <f t="shared" si="88"/>
        <v>0</v>
      </c>
      <c r="K1175" s="155">
        <f t="shared" si="89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0"/>
        <v>0</v>
      </c>
      <c r="O1175" s="155">
        <f t="shared" si="91"/>
        <v>0</v>
      </c>
      <c r="P1175" s="155">
        <f>IF(O1175=1,SUM($O$6:O1175),0)</f>
        <v>0</v>
      </c>
    </row>
    <row r="1176" spans="1:16" ht="15" customHeight="1">
      <c r="A1176" s="15"/>
      <c r="B1176" s="174">
        <v>32</v>
      </c>
      <c r="C1176" s="109" t="s">
        <v>889</v>
      </c>
      <c r="D1176" s="202" t="s">
        <v>39</v>
      </c>
      <c r="E1176" s="203" t="s">
        <v>11</v>
      </c>
      <c r="F1176" s="204">
        <v>50460</v>
      </c>
      <c r="G1176" s="204">
        <v>50460</v>
      </c>
      <c r="H1176" s="171"/>
      <c r="I1176" s="88">
        <f t="shared" si="92"/>
        <v>50460</v>
      </c>
      <c r="J1176" s="163">
        <f t="shared" ref="J1176:J1239" si="93">IF(D1176="MDU-KD",1,0)</f>
        <v>0</v>
      </c>
      <c r="K1176" s="155">
        <f t="shared" ref="K1176:K1239" si="94">IF(D1176="HDW",1,0)</f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ref="N1176:N1239" si="95">IF(L1176=0,M1176,L1176)</f>
        <v>0</v>
      </c>
      <c r="O1176" s="155">
        <f t="shared" ref="O1176:O1239" si="96">IF(E1176=0,0,IF(LEFT(C1176,11)="Tiang Beton",1,0))</f>
        <v>0</v>
      </c>
      <c r="P1176" s="155">
        <f>IF(O1176=1,SUM($O$6:O1176),0)</f>
        <v>0</v>
      </c>
    </row>
    <row r="1177" spans="1:16" ht="15" customHeight="1">
      <c r="A1177" s="15"/>
      <c r="B1177" s="174">
        <v>33</v>
      </c>
      <c r="C1177" s="109" t="s">
        <v>890</v>
      </c>
      <c r="D1177" s="202" t="s">
        <v>39</v>
      </c>
      <c r="E1177" s="203" t="s">
        <v>11</v>
      </c>
      <c r="F1177" s="204">
        <v>41400</v>
      </c>
      <c r="G1177" s="204">
        <v>41400</v>
      </c>
      <c r="H1177" s="171"/>
      <c r="I1177" s="88">
        <f t="shared" si="92"/>
        <v>41400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34</v>
      </c>
      <c r="C1178" s="109" t="s">
        <v>891</v>
      </c>
      <c r="D1178" s="202" t="s">
        <v>39</v>
      </c>
      <c r="E1178" s="203" t="s">
        <v>11</v>
      </c>
      <c r="F1178" s="204">
        <v>61140</v>
      </c>
      <c r="G1178" s="204">
        <v>61140</v>
      </c>
      <c r="H1178" s="171"/>
      <c r="I1178" s="88">
        <f t="shared" si="92"/>
        <v>61140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35</v>
      </c>
      <c r="C1179" s="109" t="s">
        <v>892</v>
      </c>
      <c r="D1179" s="202" t="s">
        <v>39</v>
      </c>
      <c r="E1179" s="203" t="s">
        <v>11</v>
      </c>
      <c r="F1179" s="204">
        <v>61140</v>
      </c>
      <c r="G1179" s="204">
        <v>61140</v>
      </c>
      <c r="H1179" s="171"/>
      <c r="I1179" s="88">
        <f t="shared" si="92"/>
        <v>61140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36</v>
      </c>
      <c r="C1180" s="109" t="s">
        <v>893</v>
      </c>
      <c r="D1180" s="202" t="s">
        <v>39</v>
      </c>
      <c r="E1180" s="203" t="s">
        <v>11</v>
      </c>
      <c r="F1180" s="204">
        <v>55380</v>
      </c>
      <c r="G1180" s="204">
        <v>55380</v>
      </c>
      <c r="H1180" s="171"/>
      <c r="I1180" s="88">
        <f t="shared" si="92"/>
        <v>55380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37</v>
      </c>
      <c r="C1181" s="109" t="s">
        <v>894</v>
      </c>
      <c r="D1181" s="202" t="s">
        <v>39</v>
      </c>
      <c r="E1181" s="203" t="s">
        <v>11</v>
      </c>
      <c r="F1181" s="204">
        <v>61860</v>
      </c>
      <c r="G1181" s="204">
        <v>61860</v>
      </c>
      <c r="H1181" s="171"/>
      <c r="I1181" s="88">
        <f t="shared" si="92"/>
        <v>61860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38</v>
      </c>
      <c r="C1182" s="109" t="s">
        <v>895</v>
      </c>
      <c r="D1182" s="202" t="s">
        <v>39</v>
      </c>
      <c r="E1182" s="203" t="s">
        <v>11</v>
      </c>
      <c r="F1182" s="204">
        <v>63900</v>
      </c>
      <c r="G1182" s="204">
        <v>63900</v>
      </c>
      <c r="H1182" s="171"/>
      <c r="I1182" s="88">
        <f t="shared" si="92"/>
        <v>63900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74">
        <v>39</v>
      </c>
      <c r="C1183" s="109" t="s">
        <v>896</v>
      </c>
      <c r="D1183" s="202" t="s">
        <v>39</v>
      </c>
      <c r="E1183" s="203" t="s">
        <v>11</v>
      </c>
      <c r="F1183" s="204">
        <v>59220</v>
      </c>
      <c r="G1183" s="204">
        <v>59220</v>
      </c>
      <c r="H1183" s="171"/>
      <c r="I1183" s="88">
        <f t="shared" si="92"/>
        <v>59220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83"/>
      <c r="C1184" s="109" t="s">
        <v>40</v>
      </c>
      <c r="D1184" s="202" t="s">
        <v>40</v>
      </c>
      <c r="E1184" s="203"/>
      <c r="F1184" s="204">
        <v>0</v>
      </c>
      <c r="G1184" s="204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83" t="s">
        <v>1004</v>
      </c>
      <c r="C1185" s="109" t="s">
        <v>716</v>
      </c>
      <c r="D1185" s="202" t="s">
        <v>40</v>
      </c>
      <c r="E1185" s="203"/>
      <c r="F1185" s="204">
        <v>0</v>
      </c>
      <c r="G1185" s="204">
        <v>0</v>
      </c>
      <c r="H1185" s="171"/>
      <c r="I1185" s="88">
        <f t="shared" si="92"/>
        <v>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74">
        <v>1</v>
      </c>
      <c r="C1186" s="109" t="s">
        <v>897</v>
      </c>
      <c r="D1186" s="202" t="s">
        <v>39</v>
      </c>
      <c r="E1186" s="203" t="s">
        <v>11</v>
      </c>
      <c r="F1186" s="204">
        <v>89700</v>
      </c>
      <c r="G1186" s="204">
        <v>89700</v>
      </c>
      <c r="H1186" s="171"/>
      <c r="I1186" s="88">
        <f t="shared" si="92"/>
        <v>89700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74">
        <v>2</v>
      </c>
      <c r="C1187" s="109" t="s">
        <v>898</v>
      </c>
      <c r="D1187" s="202" t="s">
        <v>39</v>
      </c>
      <c r="E1187" s="203" t="s">
        <v>11</v>
      </c>
      <c r="F1187" s="204">
        <v>91200</v>
      </c>
      <c r="G1187" s="204">
        <v>91200</v>
      </c>
      <c r="H1187" s="171"/>
      <c r="I1187" s="88">
        <f t="shared" si="92"/>
        <v>91200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74">
        <v>3</v>
      </c>
      <c r="C1188" s="109" t="s">
        <v>899</v>
      </c>
      <c r="D1188" s="202" t="s">
        <v>39</v>
      </c>
      <c r="E1188" s="203" t="s">
        <v>11</v>
      </c>
      <c r="F1188" s="204">
        <v>95640</v>
      </c>
      <c r="G1188" s="204">
        <v>95640</v>
      </c>
      <c r="H1188" s="171"/>
      <c r="I1188" s="88">
        <f t="shared" si="92"/>
        <v>95640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74">
        <v>4</v>
      </c>
      <c r="C1189" s="109" t="s">
        <v>900</v>
      </c>
      <c r="D1189" s="202" t="s">
        <v>39</v>
      </c>
      <c r="E1189" s="203" t="s">
        <v>11</v>
      </c>
      <c r="F1189" s="204">
        <v>95640</v>
      </c>
      <c r="G1189" s="204">
        <v>95640</v>
      </c>
      <c r="H1189" s="171"/>
      <c r="I1189" s="88">
        <f t="shared" si="92"/>
        <v>95640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74">
        <v>5</v>
      </c>
      <c r="C1190" s="109" t="s">
        <v>901</v>
      </c>
      <c r="D1190" s="202" t="s">
        <v>39</v>
      </c>
      <c r="E1190" s="203" t="s">
        <v>11</v>
      </c>
      <c r="F1190" s="204">
        <v>116340</v>
      </c>
      <c r="G1190" s="204">
        <v>116340</v>
      </c>
      <c r="H1190" s="171"/>
      <c r="I1190" s="88">
        <f t="shared" si="92"/>
        <v>116340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74">
        <v>6</v>
      </c>
      <c r="C1191" s="109" t="s">
        <v>902</v>
      </c>
      <c r="D1191" s="202" t="s">
        <v>39</v>
      </c>
      <c r="E1191" s="203" t="s">
        <v>11</v>
      </c>
      <c r="F1191" s="204">
        <v>115020</v>
      </c>
      <c r="G1191" s="204">
        <v>115020</v>
      </c>
      <c r="H1191" s="171"/>
      <c r="I1191" s="88">
        <f t="shared" si="92"/>
        <v>115020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74">
        <v>7</v>
      </c>
      <c r="C1192" s="109" t="s">
        <v>903</v>
      </c>
      <c r="D1192" s="202" t="s">
        <v>39</v>
      </c>
      <c r="E1192" s="203" t="s">
        <v>11</v>
      </c>
      <c r="F1192" s="204">
        <v>115020</v>
      </c>
      <c r="G1192" s="204">
        <v>115020</v>
      </c>
      <c r="H1192" s="171"/>
      <c r="I1192" s="88">
        <f t="shared" si="92"/>
        <v>115020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74">
        <v>8</v>
      </c>
      <c r="C1193" s="109" t="s">
        <v>904</v>
      </c>
      <c r="D1193" s="202" t="s">
        <v>39</v>
      </c>
      <c r="E1193" s="203" t="s">
        <v>11</v>
      </c>
      <c r="F1193" s="204">
        <v>115020</v>
      </c>
      <c r="G1193" s="204">
        <v>115020</v>
      </c>
      <c r="H1193" s="171"/>
      <c r="I1193" s="88">
        <f t="shared" si="92"/>
        <v>115020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74">
        <v>9</v>
      </c>
      <c r="C1194" s="109" t="s">
        <v>905</v>
      </c>
      <c r="D1194" s="202" t="s">
        <v>39</v>
      </c>
      <c r="E1194" s="203" t="s">
        <v>11</v>
      </c>
      <c r="F1194" s="204">
        <v>117900</v>
      </c>
      <c r="G1194" s="204">
        <v>117900</v>
      </c>
      <c r="H1194" s="171"/>
      <c r="I1194" s="88">
        <f t="shared" si="92"/>
        <v>117900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74">
        <v>10</v>
      </c>
      <c r="C1195" s="109" t="s">
        <v>906</v>
      </c>
      <c r="D1195" s="202" t="s">
        <v>39</v>
      </c>
      <c r="E1195" s="203" t="s">
        <v>11</v>
      </c>
      <c r="F1195" s="204">
        <v>136860</v>
      </c>
      <c r="G1195" s="204">
        <v>136860</v>
      </c>
      <c r="H1195" s="171"/>
      <c r="I1195" s="88">
        <f t="shared" si="92"/>
        <v>136860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74">
        <v>11</v>
      </c>
      <c r="C1196" s="109" t="s">
        <v>907</v>
      </c>
      <c r="D1196" s="202" t="s">
        <v>39</v>
      </c>
      <c r="E1196" s="203" t="s">
        <v>11</v>
      </c>
      <c r="F1196" s="204">
        <v>220920</v>
      </c>
      <c r="G1196" s="204">
        <v>220920</v>
      </c>
      <c r="H1196" s="171"/>
      <c r="I1196" s="88">
        <f t="shared" si="92"/>
        <v>220920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74">
        <v>12</v>
      </c>
      <c r="C1197" s="109" t="s">
        <v>908</v>
      </c>
      <c r="D1197" s="202" t="s">
        <v>39</v>
      </c>
      <c r="E1197" s="203" t="s">
        <v>11</v>
      </c>
      <c r="F1197" s="204">
        <v>220920</v>
      </c>
      <c r="G1197" s="204">
        <v>220920</v>
      </c>
      <c r="H1197" s="171"/>
      <c r="I1197" s="88">
        <f t="shared" si="92"/>
        <v>220920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83"/>
      <c r="C1198" s="109"/>
      <c r="D1198" s="202" t="s">
        <v>40</v>
      </c>
      <c r="E1198" s="203"/>
      <c r="F1198" s="204">
        <v>0</v>
      </c>
      <c r="G1198" s="204">
        <v>0</v>
      </c>
      <c r="H1198" s="171"/>
      <c r="I1198" s="88">
        <f t="shared" si="92"/>
        <v>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83" t="s">
        <v>1004</v>
      </c>
      <c r="C1199" s="109" t="s">
        <v>1032</v>
      </c>
      <c r="D1199" s="202" t="s">
        <v>40</v>
      </c>
      <c r="E1199" s="203"/>
      <c r="F1199" s="204">
        <v>0</v>
      </c>
      <c r="G1199" s="204">
        <v>0</v>
      </c>
      <c r="H1199" s="171"/>
      <c r="I1199" s="88">
        <f t="shared" si="92"/>
        <v>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83">
        <v>1</v>
      </c>
      <c r="C1200" s="109" t="s">
        <v>1146</v>
      </c>
      <c r="D1200" s="202" t="s">
        <v>39</v>
      </c>
      <c r="E1200" s="203" t="s">
        <v>11</v>
      </c>
      <c r="F1200" s="204">
        <v>19440</v>
      </c>
      <c r="G1200" s="204">
        <v>19440</v>
      </c>
      <c r="H1200" s="171"/>
      <c r="I1200" s="88">
        <f t="shared" ref="I1200:I1264" si="97">IF($I$5=$G$4,G1200,(IF($I$5=$F$4,F1200,0)))</f>
        <v>19440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83">
        <v>2</v>
      </c>
      <c r="C1201" s="109" t="s">
        <v>1147</v>
      </c>
      <c r="D1201" s="202" t="s">
        <v>39</v>
      </c>
      <c r="E1201" s="203" t="s">
        <v>11</v>
      </c>
      <c r="F1201" s="204">
        <v>28860</v>
      </c>
      <c r="G1201" s="204">
        <v>28860</v>
      </c>
      <c r="H1201" s="171"/>
      <c r="I1201" s="88">
        <f t="shared" si="97"/>
        <v>28860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83">
        <v>3</v>
      </c>
      <c r="C1202" s="109" t="s">
        <v>1148</v>
      </c>
      <c r="D1202" s="202" t="s">
        <v>39</v>
      </c>
      <c r="E1202" s="203" t="s">
        <v>11</v>
      </c>
      <c r="F1202" s="204">
        <v>33180</v>
      </c>
      <c r="G1202" s="204">
        <v>33180</v>
      </c>
      <c r="H1202" s="171"/>
      <c r="I1202" s="88">
        <f t="shared" si="97"/>
        <v>33180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83">
        <v>4</v>
      </c>
      <c r="C1203" s="109" t="s">
        <v>1149</v>
      </c>
      <c r="D1203" s="202" t="s">
        <v>39</v>
      </c>
      <c r="E1203" s="203" t="s">
        <v>11</v>
      </c>
      <c r="F1203" s="204">
        <v>30900</v>
      </c>
      <c r="G1203" s="204">
        <v>30900</v>
      </c>
      <c r="H1203" s="171"/>
      <c r="I1203" s="88">
        <f t="shared" si="97"/>
        <v>30900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83">
        <v>5</v>
      </c>
      <c r="C1204" s="109" t="s">
        <v>1150</v>
      </c>
      <c r="D1204" s="202" t="s">
        <v>39</v>
      </c>
      <c r="E1204" s="203" t="s">
        <v>11</v>
      </c>
      <c r="F1204" s="204">
        <v>40740</v>
      </c>
      <c r="G1204" s="204">
        <v>40740</v>
      </c>
      <c r="H1204" s="171"/>
      <c r="I1204" s="88">
        <f t="shared" si="97"/>
        <v>40740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83">
        <v>6</v>
      </c>
      <c r="C1205" s="109" t="s">
        <v>1151</v>
      </c>
      <c r="D1205" s="202" t="s">
        <v>39</v>
      </c>
      <c r="E1205" s="203" t="s">
        <v>11</v>
      </c>
      <c r="F1205" s="204">
        <v>34020</v>
      </c>
      <c r="G1205" s="204">
        <v>34020</v>
      </c>
      <c r="H1205" s="171"/>
      <c r="I1205" s="88">
        <f t="shared" si="97"/>
        <v>34020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83">
        <v>7</v>
      </c>
      <c r="C1206" s="109" t="s">
        <v>1152</v>
      </c>
      <c r="D1206" s="202" t="s">
        <v>39</v>
      </c>
      <c r="E1206" s="203" t="s">
        <v>11</v>
      </c>
      <c r="F1206" s="204">
        <v>358140</v>
      </c>
      <c r="G1206" s="204">
        <v>358140</v>
      </c>
      <c r="H1206" s="171"/>
      <c r="I1206" s="88">
        <f t="shared" si="97"/>
        <v>358140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83">
        <v>8</v>
      </c>
      <c r="C1207" s="109" t="s">
        <v>1153</v>
      </c>
      <c r="D1207" s="202" t="s">
        <v>39</v>
      </c>
      <c r="E1207" s="203" t="s">
        <v>11</v>
      </c>
      <c r="F1207" s="204">
        <v>240900</v>
      </c>
      <c r="G1207" s="204">
        <v>240900</v>
      </c>
      <c r="H1207" s="171"/>
      <c r="I1207" s="88">
        <f t="shared" si="97"/>
        <v>240900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83"/>
      <c r="C1208" s="109"/>
      <c r="D1208" s="202" t="s">
        <v>40</v>
      </c>
      <c r="E1208" s="203"/>
      <c r="F1208" s="204">
        <v>0</v>
      </c>
      <c r="G1208" s="204">
        <v>0</v>
      </c>
      <c r="H1208" s="171"/>
      <c r="I1208" s="88">
        <f t="shared" si="97"/>
        <v>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83" t="s">
        <v>1004</v>
      </c>
      <c r="C1209" s="109" t="s">
        <v>728</v>
      </c>
      <c r="D1209" s="202" t="s">
        <v>40</v>
      </c>
      <c r="E1209" s="203"/>
      <c r="F1209" s="204">
        <v>0</v>
      </c>
      <c r="G1209" s="204">
        <v>0</v>
      </c>
      <c r="H1209" s="171"/>
      <c r="I1209" s="88">
        <f t="shared" si="97"/>
        <v>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83">
        <v>1</v>
      </c>
      <c r="C1210" s="109" t="s">
        <v>909</v>
      </c>
      <c r="D1210" s="202" t="s">
        <v>39</v>
      </c>
      <c r="E1210" s="203" t="s">
        <v>11</v>
      </c>
      <c r="F1210" s="204">
        <v>33840</v>
      </c>
      <c r="G1210" s="204">
        <v>33840</v>
      </c>
      <c r="H1210" s="171"/>
      <c r="I1210" s="88">
        <f t="shared" si="97"/>
        <v>33840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83">
        <v>2</v>
      </c>
      <c r="C1211" s="109" t="s">
        <v>910</v>
      </c>
      <c r="D1211" s="202" t="s">
        <v>39</v>
      </c>
      <c r="E1211" s="203" t="s">
        <v>11</v>
      </c>
      <c r="F1211" s="204">
        <v>39240</v>
      </c>
      <c r="G1211" s="204">
        <v>39240</v>
      </c>
      <c r="H1211" s="171"/>
      <c r="I1211" s="88">
        <f t="shared" si="97"/>
        <v>39240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83">
        <v>3</v>
      </c>
      <c r="C1212" s="109" t="s">
        <v>911</v>
      </c>
      <c r="D1212" s="202" t="s">
        <v>39</v>
      </c>
      <c r="E1212" s="203" t="s">
        <v>11</v>
      </c>
      <c r="F1212" s="204">
        <v>7320</v>
      </c>
      <c r="G1212" s="204">
        <v>7320</v>
      </c>
      <c r="H1212" s="171"/>
      <c r="I1212" s="88">
        <f t="shared" si="97"/>
        <v>7320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83">
        <v>4</v>
      </c>
      <c r="C1213" s="109" t="s">
        <v>912</v>
      </c>
      <c r="D1213" s="202" t="s">
        <v>39</v>
      </c>
      <c r="E1213" s="203" t="s">
        <v>11</v>
      </c>
      <c r="F1213" s="204">
        <v>9600</v>
      </c>
      <c r="G1213" s="204">
        <v>9600</v>
      </c>
      <c r="H1213" s="171"/>
      <c r="I1213" s="88">
        <f t="shared" si="97"/>
        <v>9600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83">
        <v>5</v>
      </c>
      <c r="C1214" s="109" t="s">
        <v>913</v>
      </c>
      <c r="D1214" s="202" t="s">
        <v>39</v>
      </c>
      <c r="E1214" s="203" t="s">
        <v>11</v>
      </c>
      <c r="F1214" s="204">
        <v>103860</v>
      </c>
      <c r="G1214" s="204">
        <v>103860</v>
      </c>
      <c r="H1214" s="171"/>
      <c r="I1214" s="88">
        <f t="shared" si="97"/>
        <v>103860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83">
        <v>6</v>
      </c>
      <c r="C1215" s="109" t="s">
        <v>914</v>
      </c>
      <c r="D1215" s="202" t="s">
        <v>39</v>
      </c>
      <c r="E1215" s="203" t="s">
        <v>11</v>
      </c>
      <c r="F1215" s="204">
        <v>923940</v>
      </c>
      <c r="G1215" s="204">
        <v>923940</v>
      </c>
      <c r="H1215" s="171"/>
      <c r="I1215" s="88">
        <f t="shared" si="97"/>
        <v>923940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83">
        <v>7</v>
      </c>
      <c r="C1216" s="109" t="s">
        <v>915</v>
      </c>
      <c r="D1216" s="202" t="s">
        <v>39</v>
      </c>
      <c r="E1216" s="203" t="s">
        <v>11</v>
      </c>
      <c r="F1216" s="204">
        <v>14160</v>
      </c>
      <c r="G1216" s="204">
        <v>14160</v>
      </c>
      <c r="H1216" s="171"/>
      <c r="I1216" s="88">
        <f t="shared" si="97"/>
        <v>14160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83">
        <v>8</v>
      </c>
      <c r="C1217" s="109" t="s">
        <v>916</v>
      </c>
      <c r="D1217" s="202" t="s">
        <v>39</v>
      </c>
      <c r="E1217" s="203" t="s">
        <v>11</v>
      </c>
      <c r="F1217" s="204">
        <v>12060</v>
      </c>
      <c r="G1217" s="204">
        <v>12060</v>
      </c>
      <c r="H1217" s="171"/>
      <c r="I1217" s="88">
        <f t="shared" si="97"/>
        <v>12060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83">
        <v>9</v>
      </c>
      <c r="C1218" s="109" t="s">
        <v>917</v>
      </c>
      <c r="D1218" s="202" t="s">
        <v>39</v>
      </c>
      <c r="E1218" s="203" t="s">
        <v>11</v>
      </c>
      <c r="F1218" s="204">
        <v>14160</v>
      </c>
      <c r="G1218" s="204">
        <v>14160</v>
      </c>
      <c r="H1218" s="171"/>
      <c r="I1218" s="88">
        <f t="shared" si="97"/>
        <v>14160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83">
        <v>10</v>
      </c>
      <c r="C1219" s="109" t="s">
        <v>918</v>
      </c>
      <c r="D1219" s="202" t="s">
        <v>39</v>
      </c>
      <c r="E1219" s="203" t="s">
        <v>11</v>
      </c>
      <c r="F1219" s="204">
        <v>14160</v>
      </c>
      <c r="G1219" s="204">
        <v>14160</v>
      </c>
      <c r="H1219" s="171"/>
      <c r="I1219" s="88">
        <f t="shared" si="97"/>
        <v>14160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83">
        <v>11</v>
      </c>
      <c r="C1220" s="109" t="s">
        <v>919</v>
      </c>
      <c r="D1220" s="202" t="s">
        <v>39</v>
      </c>
      <c r="E1220" s="203" t="s">
        <v>11</v>
      </c>
      <c r="F1220" s="204">
        <v>35040</v>
      </c>
      <c r="G1220" s="204">
        <v>35040</v>
      </c>
      <c r="H1220" s="171"/>
      <c r="I1220" s="88">
        <f t="shared" si="97"/>
        <v>35040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83">
        <v>12</v>
      </c>
      <c r="C1221" s="109" t="s">
        <v>920</v>
      </c>
      <c r="D1221" s="202" t="s">
        <v>39</v>
      </c>
      <c r="E1221" s="203" t="s">
        <v>11</v>
      </c>
      <c r="F1221" s="204">
        <v>25860</v>
      </c>
      <c r="G1221" s="204">
        <v>25860</v>
      </c>
      <c r="H1221" s="171"/>
      <c r="I1221" s="88">
        <f t="shared" si="97"/>
        <v>25860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83">
        <v>13</v>
      </c>
      <c r="C1222" s="109" t="s">
        <v>921</v>
      </c>
      <c r="D1222" s="202" t="s">
        <v>39</v>
      </c>
      <c r="E1222" s="203" t="s">
        <v>11</v>
      </c>
      <c r="F1222" s="204">
        <v>35040</v>
      </c>
      <c r="G1222" s="204">
        <v>35040</v>
      </c>
      <c r="H1222" s="171"/>
      <c r="I1222" s="88">
        <f t="shared" si="97"/>
        <v>35040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83">
        <v>14</v>
      </c>
      <c r="C1223" s="109" t="s">
        <v>922</v>
      </c>
      <c r="D1223" s="202" t="s">
        <v>39</v>
      </c>
      <c r="E1223" s="203" t="s">
        <v>11</v>
      </c>
      <c r="F1223" s="204">
        <v>35040</v>
      </c>
      <c r="G1223" s="204">
        <v>35040</v>
      </c>
      <c r="H1223" s="171"/>
      <c r="I1223" s="88">
        <f t="shared" si="97"/>
        <v>35040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83">
        <v>15</v>
      </c>
      <c r="C1224" s="109" t="s">
        <v>923</v>
      </c>
      <c r="D1224" s="202" t="s">
        <v>39</v>
      </c>
      <c r="E1224" s="203" t="s">
        <v>11</v>
      </c>
      <c r="F1224" s="204">
        <v>25860</v>
      </c>
      <c r="G1224" s="204">
        <v>25860</v>
      </c>
      <c r="H1224" s="171"/>
      <c r="I1224" s="88">
        <f t="shared" si="97"/>
        <v>25860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83">
        <v>16</v>
      </c>
      <c r="C1225" s="109" t="s">
        <v>924</v>
      </c>
      <c r="D1225" s="202" t="s">
        <v>39</v>
      </c>
      <c r="E1225" s="203" t="s">
        <v>11</v>
      </c>
      <c r="F1225" s="204">
        <v>25860</v>
      </c>
      <c r="G1225" s="204">
        <v>25860</v>
      </c>
      <c r="H1225" s="171"/>
      <c r="I1225" s="88">
        <f t="shared" si="97"/>
        <v>25860</v>
      </c>
      <c r="J1225" s="163">
        <f t="shared" si="93"/>
        <v>0</v>
      </c>
      <c r="K1225" s="155">
        <f t="shared" si="94"/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si="95"/>
        <v>0</v>
      </c>
      <c r="O1225" s="155">
        <f t="shared" si="96"/>
        <v>0</v>
      </c>
      <c r="P1225" s="155">
        <f>IF(O1225=1,SUM($O$6:O1225),0)</f>
        <v>0</v>
      </c>
    </row>
    <row r="1226" spans="1:16" ht="15" customHeight="1">
      <c r="A1226" s="15"/>
      <c r="B1226" s="183">
        <v>17</v>
      </c>
      <c r="C1226" s="109" t="s">
        <v>925</v>
      </c>
      <c r="D1226" s="202" t="s">
        <v>39</v>
      </c>
      <c r="E1226" s="203" t="s">
        <v>11</v>
      </c>
      <c r="F1226" s="204">
        <v>30960</v>
      </c>
      <c r="G1226" s="204">
        <v>30960</v>
      </c>
      <c r="H1226" s="171"/>
      <c r="I1226" s="88">
        <f t="shared" si="97"/>
        <v>30960</v>
      </c>
      <c r="J1226" s="163">
        <f t="shared" si="93"/>
        <v>0</v>
      </c>
      <c r="K1226" s="155">
        <f t="shared" si="94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95"/>
        <v>0</v>
      </c>
      <c r="O1226" s="155">
        <f t="shared" si="96"/>
        <v>0</v>
      </c>
      <c r="P1226" s="155">
        <f>IF(O1226=1,SUM($O$6:O1226),0)</f>
        <v>0</v>
      </c>
    </row>
    <row r="1227" spans="1:16" ht="15" customHeight="1">
      <c r="A1227" s="15"/>
      <c r="B1227" s="183">
        <v>18</v>
      </c>
      <c r="C1227" s="109" t="s">
        <v>926</v>
      </c>
      <c r="D1227" s="202" t="s">
        <v>39</v>
      </c>
      <c r="E1227" s="203" t="s">
        <v>11</v>
      </c>
      <c r="F1227" s="204">
        <v>25860</v>
      </c>
      <c r="G1227" s="204">
        <v>25860</v>
      </c>
      <c r="H1227" s="171"/>
      <c r="I1227" s="88">
        <f t="shared" si="97"/>
        <v>25860</v>
      </c>
      <c r="J1227" s="163">
        <f t="shared" si="93"/>
        <v>0</v>
      </c>
      <c r="K1227" s="155">
        <f t="shared" si="94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95"/>
        <v>0</v>
      </c>
      <c r="O1227" s="155">
        <f t="shared" si="96"/>
        <v>0</v>
      </c>
      <c r="P1227" s="155">
        <f>IF(O1227=1,SUM($O$6:O1227),0)</f>
        <v>0</v>
      </c>
    </row>
    <row r="1228" spans="1:16" ht="15" customHeight="1">
      <c r="A1228" s="15"/>
      <c r="B1228" s="183">
        <v>19</v>
      </c>
      <c r="C1228" s="109" t="s">
        <v>927</v>
      </c>
      <c r="D1228" s="202" t="s">
        <v>39</v>
      </c>
      <c r="E1228" s="203" t="s">
        <v>11</v>
      </c>
      <c r="F1228" s="204">
        <v>2305860</v>
      </c>
      <c r="G1228" s="204">
        <v>2305860</v>
      </c>
      <c r="H1228" s="171"/>
      <c r="I1228" s="88">
        <f t="shared" si="97"/>
        <v>2305860</v>
      </c>
      <c r="J1228" s="163">
        <f t="shared" si="93"/>
        <v>0</v>
      </c>
      <c r="K1228" s="155">
        <f t="shared" si="94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95"/>
        <v>0</v>
      </c>
      <c r="O1228" s="155">
        <f t="shared" si="96"/>
        <v>0</v>
      </c>
      <c r="P1228" s="155">
        <f>IF(O1228=1,SUM($O$6:O1228),0)</f>
        <v>0</v>
      </c>
    </row>
    <row r="1229" spans="1:16" ht="15" customHeight="1">
      <c r="A1229" s="15"/>
      <c r="B1229" s="183">
        <v>20</v>
      </c>
      <c r="C1229" s="109" t="s">
        <v>928</v>
      </c>
      <c r="D1229" s="202" t="s">
        <v>39</v>
      </c>
      <c r="E1229" s="203" t="s">
        <v>11</v>
      </c>
      <c r="F1229" s="204">
        <v>18780</v>
      </c>
      <c r="G1229" s="204">
        <v>18780</v>
      </c>
      <c r="H1229" s="171"/>
      <c r="I1229" s="88">
        <f t="shared" si="97"/>
        <v>18780</v>
      </c>
      <c r="J1229" s="163">
        <f t="shared" si="93"/>
        <v>0</v>
      </c>
      <c r="K1229" s="155">
        <f t="shared" si="94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95"/>
        <v>0</v>
      </c>
      <c r="O1229" s="155">
        <f t="shared" si="96"/>
        <v>0</v>
      </c>
      <c r="P1229" s="155">
        <f>IF(O1229=1,SUM($O$6:O1229),0)</f>
        <v>0</v>
      </c>
    </row>
    <row r="1230" spans="1:16" ht="15" customHeight="1">
      <c r="A1230" s="15"/>
      <c r="B1230" s="183">
        <v>21</v>
      </c>
      <c r="C1230" s="109" t="s">
        <v>929</v>
      </c>
      <c r="D1230" s="202" t="s">
        <v>39</v>
      </c>
      <c r="E1230" s="203" t="s">
        <v>11</v>
      </c>
      <c r="F1230" s="204">
        <v>27360</v>
      </c>
      <c r="G1230" s="204">
        <v>27360</v>
      </c>
      <c r="H1230" s="175"/>
      <c r="I1230" s="88">
        <f t="shared" si="97"/>
        <v>27360</v>
      </c>
      <c r="J1230" s="163">
        <f t="shared" si="93"/>
        <v>0</v>
      </c>
      <c r="K1230" s="155">
        <f t="shared" si="94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95"/>
        <v>0</v>
      </c>
      <c r="O1230" s="155">
        <f t="shared" si="96"/>
        <v>0</v>
      </c>
      <c r="P1230" s="155">
        <f>IF(O1230=1,SUM($O$6:O1230),0)</f>
        <v>0</v>
      </c>
    </row>
    <row r="1231" spans="1:16" ht="15" customHeight="1">
      <c r="A1231" s="15"/>
      <c r="B1231" s="183">
        <v>22</v>
      </c>
      <c r="C1231" s="109" t="s">
        <v>930</v>
      </c>
      <c r="D1231" s="202" t="s">
        <v>39</v>
      </c>
      <c r="E1231" s="203" t="s">
        <v>11</v>
      </c>
      <c r="F1231" s="204">
        <v>18780</v>
      </c>
      <c r="G1231" s="204">
        <v>18780</v>
      </c>
      <c r="H1231" s="175"/>
      <c r="I1231" s="88">
        <f t="shared" si="97"/>
        <v>18780</v>
      </c>
      <c r="J1231" s="163">
        <f t="shared" si="93"/>
        <v>0</v>
      </c>
      <c r="K1231" s="155">
        <f t="shared" si="94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95"/>
        <v>0</v>
      </c>
      <c r="O1231" s="155">
        <f t="shared" si="96"/>
        <v>0</v>
      </c>
      <c r="P1231" s="155">
        <f>IF(O1231=1,SUM($O$6:O1231),0)</f>
        <v>0</v>
      </c>
    </row>
    <row r="1232" spans="1:16" ht="15" customHeight="1">
      <c r="A1232" s="15"/>
      <c r="B1232" s="183">
        <v>23</v>
      </c>
      <c r="C1232" s="109" t="s">
        <v>931</v>
      </c>
      <c r="D1232" s="202" t="s">
        <v>39</v>
      </c>
      <c r="E1232" s="203" t="s">
        <v>11</v>
      </c>
      <c r="F1232" s="204">
        <v>27360</v>
      </c>
      <c r="G1232" s="204">
        <v>27360</v>
      </c>
      <c r="H1232" s="175"/>
      <c r="I1232" s="88">
        <f t="shared" si="97"/>
        <v>27360</v>
      </c>
      <c r="J1232" s="163">
        <f t="shared" si="93"/>
        <v>0</v>
      </c>
      <c r="K1232" s="155">
        <f t="shared" si="94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95"/>
        <v>0</v>
      </c>
      <c r="O1232" s="155">
        <f t="shared" si="96"/>
        <v>0</v>
      </c>
      <c r="P1232" s="155">
        <f>IF(O1232=1,SUM($O$6:O1232),0)</f>
        <v>0</v>
      </c>
    </row>
    <row r="1233" spans="1:16" ht="15" customHeight="1">
      <c r="A1233" s="15"/>
      <c r="B1233" s="183">
        <v>24</v>
      </c>
      <c r="C1233" s="109" t="s">
        <v>932</v>
      </c>
      <c r="D1233" s="202" t="s">
        <v>39</v>
      </c>
      <c r="E1233" s="203" t="s">
        <v>11</v>
      </c>
      <c r="F1233" s="204">
        <v>18720</v>
      </c>
      <c r="G1233" s="204">
        <v>18720</v>
      </c>
      <c r="H1233" s="175"/>
      <c r="I1233" s="88">
        <f t="shared" si="97"/>
        <v>18720</v>
      </c>
      <c r="J1233" s="163">
        <f t="shared" si="93"/>
        <v>0</v>
      </c>
      <c r="K1233" s="155">
        <f t="shared" si="94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95"/>
        <v>0</v>
      </c>
      <c r="O1233" s="155">
        <f t="shared" si="96"/>
        <v>0</v>
      </c>
      <c r="P1233" s="155">
        <f>IF(O1233=1,SUM($O$6:O1233),0)</f>
        <v>0</v>
      </c>
    </row>
    <row r="1234" spans="1:16" ht="15" customHeight="1">
      <c r="A1234" s="15"/>
      <c r="B1234" s="183">
        <v>25</v>
      </c>
      <c r="C1234" s="109" t="s">
        <v>933</v>
      </c>
      <c r="D1234" s="202" t="s">
        <v>39</v>
      </c>
      <c r="E1234" s="203" t="s">
        <v>11</v>
      </c>
      <c r="F1234" s="204">
        <v>18720</v>
      </c>
      <c r="G1234" s="204">
        <v>18720</v>
      </c>
      <c r="H1234" s="175"/>
      <c r="I1234" s="88">
        <f t="shared" si="97"/>
        <v>18720</v>
      </c>
      <c r="J1234" s="163">
        <f t="shared" si="93"/>
        <v>0</v>
      </c>
      <c r="K1234" s="155">
        <f t="shared" si="94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95"/>
        <v>0</v>
      </c>
      <c r="O1234" s="155">
        <f t="shared" si="96"/>
        <v>0</v>
      </c>
      <c r="P1234" s="155">
        <f>IF(O1234=1,SUM($O$6:O1234),0)</f>
        <v>0</v>
      </c>
    </row>
    <row r="1235" spans="1:16" ht="15" customHeight="1">
      <c r="A1235" s="15"/>
      <c r="B1235" s="183">
        <v>26</v>
      </c>
      <c r="C1235" s="109" t="s">
        <v>934</v>
      </c>
      <c r="D1235" s="202" t="s">
        <v>39</v>
      </c>
      <c r="E1235" s="203" t="s">
        <v>11</v>
      </c>
      <c r="F1235" s="204">
        <v>18720</v>
      </c>
      <c r="G1235" s="204">
        <v>18720</v>
      </c>
      <c r="H1235" s="175"/>
      <c r="I1235" s="88">
        <f t="shared" si="97"/>
        <v>18720</v>
      </c>
      <c r="J1235" s="163">
        <f t="shared" si="93"/>
        <v>0</v>
      </c>
      <c r="K1235" s="155">
        <f t="shared" si="94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95"/>
        <v>0</v>
      </c>
      <c r="O1235" s="155">
        <f t="shared" si="96"/>
        <v>0</v>
      </c>
      <c r="P1235" s="155">
        <f>IF(O1235=1,SUM($O$6:O1235),0)</f>
        <v>0</v>
      </c>
    </row>
    <row r="1236" spans="1:16" ht="15" customHeight="1">
      <c r="A1236" s="15"/>
      <c r="B1236" s="183">
        <v>27</v>
      </c>
      <c r="C1236" s="109" t="s">
        <v>935</v>
      </c>
      <c r="D1236" s="202" t="s">
        <v>39</v>
      </c>
      <c r="E1236" s="203" t="s">
        <v>11</v>
      </c>
      <c r="F1236" s="204">
        <v>25260</v>
      </c>
      <c r="G1236" s="204">
        <v>25260</v>
      </c>
      <c r="H1236" s="175"/>
      <c r="I1236" s="88">
        <f t="shared" si="97"/>
        <v>25260</v>
      </c>
      <c r="J1236" s="163">
        <f t="shared" si="93"/>
        <v>0</v>
      </c>
      <c r="K1236" s="155">
        <f t="shared" si="94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95"/>
        <v>0</v>
      </c>
      <c r="O1236" s="155">
        <f t="shared" si="96"/>
        <v>0</v>
      </c>
      <c r="P1236" s="155">
        <f>IF(O1236=1,SUM($O$6:O1236),0)</f>
        <v>0</v>
      </c>
    </row>
    <row r="1237" spans="1:16" ht="15" customHeight="1">
      <c r="A1237" s="15"/>
      <c r="B1237" s="183">
        <v>28</v>
      </c>
      <c r="C1237" s="109" t="s">
        <v>936</v>
      </c>
      <c r="D1237" s="202" t="s">
        <v>39</v>
      </c>
      <c r="E1237" s="203" t="s">
        <v>11</v>
      </c>
      <c r="F1237" s="204">
        <v>25260</v>
      </c>
      <c r="G1237" s="204">
        <v>25260</v>
      </c>
      <c r="H1237" s="175"/>
      <c r="I1237" s="88">
        <f t="shared" si="97"/>
        <v>25260</v>
      </c>
      <c r="J1237" s="163">
        <f t="shared" si="93"/>
        <v>0</v>
      </c>
      <c r="K1237" s="155">
        <f t="shared" si="94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95"/>
        <v>0</v>
      </c>
      <c r="O1237" s="155">
        <f t="shared" si="96"/>
        <v>0</v>
      </c>
      <c r="P1237" s="155">
        <f>IF(O1237=1,SUM($O$6:O1237),0)</f>
        <v>0</v>
      </c>
    </row>
    <row r="1238" spans="1:16" ht="15" customHeight="1">
      <c r="A1238" s="15"/>
      <c r="B1238" s="183">
        <v>29</v>
      </c>
      <c r="C1238" s="109" t="s">
        <v>937</v>
      </c>
      <c r="D1238" s="202" t="s">
        <v>39</v>
      </c>
      <c r="E1238" s="203" t="s">
        <v>11</v>
      </c>
      <c r="F1238" s="204">
        <v>22860</v>
      </c>
      <c r="G1238" s="204">
        <v>22860</v>
      </c>
      <c r="H1238" s="175"/>
      <c r="I1238" s="88">
        <f t="shared" si="97"/>
        <v>22860</v>
      </c>
      <c r="J1238" s="163">
        <f t="shared" si="93"/>
        <v>0</v>
      </c>
      <c r="K1238" s="155">
        <f t="shared" si="94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95"/>
        <v>0</v>
      </c>
      <c r="O1238" s="155">
        <f t="shared" si="96"/>
        <v>0</v>
      </c>
      <c r="P1238" s="155">
        <f>IF(O1238=1,SUM($O$6:O1238),0)</f>
        <v>0</v>
      </c>
    </row>
    <row r="1239" spans="1:16" ht="15" customHeight="1">
      <c r="A1239" s="15"/>
      <c r="B1239" s="183">
        <v>30</v>
      </c>
      <c r="C1239" s="109" t="s">
        <v>938</v>
      </c>
      <c r="D1239" s="202" t="s">
        <v>39</v>
      </c>
      <c r="E1239" s="203" t="s">
        <v>11</v>
      </c>
      <c r="F1239" s="204">
        <v>74340</v>
      </c>
      <c r="G1239" s="204">
        <v>74340</v>
      </c>
      <c r="H1239" s="175"/>
      <c r="I1239" s="88">
        <f t="shared" si="97"/>
        <v>74340</v>
      </c>
      <c r="J1239" s="163">
        <f t="shared" si="93"/>
        <v>0</v>
      </c>
      <c r="K1239" s="155">
        <f t="shared" si="94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95"/>
        <v>0</v>
      </c>
      <c r="O1239" s="155">
        <f t="shared" si="96"/>
        <v>0</v>
      </c>
      <c r="P1239" s="155">
        <f>IF(O1239=1,SUM($O$6:O1239),0)</f>
        <v>0</v>
      </c>
    </row>
    <row r="1240" spans="1:16" ht="15" customHeight="1">
      <c r="A1240" s="15"/>
      <c r="B1240" s="183">
        <v>31</v>
      </c>
      <c r="C1240" s="109" t="s">
        <v>939</v>
      </c>
      <c r="D1240" s="202" t="s">
        <v>39</v>
      </c>
      <c r="E1240" s="203" t="s">
        <v>11</v>
      </c>
      <c r="F1240" s="204">
        <v>74340</v>
      </c>
      <c r="G1240" s="204">
        <v>74340</v>
      </c>
      <c r="H1240" s="175"/>
      <c r="I1240" s="88">
        <f t="shared" si="97"/>
        <v>74340</v>
      </c>
      <c r="J1240" s="163">
        <f t="shared" ref="J1240:J1303" si="98">IF(D1240="MDU-KD",1,0)</f>
        <v>0</v>
      </c>
      <c r="K1240" s="155">
        <f t="shared" ref="K1240:K1303" si="99">IF(D1240="HDW",1,0)</f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ref="N1240:N1303" si="100">IF(L1240=0,M1240,L1240)</f>
        <v>0</v>
      </c>
      <c r="O1240" s="155">
        <f t="shared" ref="O1240:O1303" si="101">IF(E1240=0,0,IF(LEFT(C1240,11)="Tiang Beton",1,0))</f>
        <v>0</v>
      </c>
      <c r="P1240" s="155">
        <f>IF(O1240=1,SUM($O$6:O1240),0)</f>
        <v>0</v>
      </c>
    </row>
    <row r="1241" spans="1:16" ht="15" customHeight="1">
      <c r="A1241" s="15"/>
      <c r="B1241" s="183">
        <v>32</v>
      </c>
      <c r="C1241" s="109" t="s">
        <v>940</v>
      </c>
      <c r="D1241" s="202" t="s">
        <v>39</v>
      </c>
      <c r="E1241" s="203" t="s">
        <v>11</v>
      </c>
      <c r="F1241" s="204">
        <v>27540</v>
      </c>
      <c r="G1241" s="204">
        <v>27540</v>
      </c>
      <c r="H1241" s="175"/>
      <c r="I1241" s="88">
        <f t="shared" si="97"/>
        <v>27540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83">
        <v>33</v>
      </c>
      <c r="C1242" s="109" t="s">
        <v>941</v>
      </c>
      <c r="D1242" s="202" t="s">
        <v>39</v>
      </c>
      <c r="E1242" s="203" t="s">
        <v>11</v>
      </c>
      <c r="F1242" s="204">
        <v>21480</v>
      </c>
      <c r="G1242" s="204">
        <v>21480</v>
      </c>
      <c r="H1242" s="175"/>
      <c r="I1242" s="88">
        <f t="shared" si="97"/>
        <v>21480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83">
        <v>34</v>
      </c>
      <c r="C1243" s="109" t="s">
        <v>942</v>
      </c>
      <c r="D1243" s="202" t="s">
        <v>39</v>
      </c>
      <c r="E1243" s="203" t="s">
        <v>11</v>
      </c>
      <c r="F1243" s="204">
        <v>25560</v>
      </c>
      <c r="G1243" s="204">
        <v>25560</v>
      </c>
      <c r="H1243" s="175"/>
      <c r="I1243" s="88">
        <f t="shared" si="97"/>
        <v>25560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83">
        <v>35</v>
      </c>
      <c r="C1244" s="109" t="s">
        <v>943</v>
      </c>
      <c r="D1244" s="202" t="s">
        <v>39</v>
      </c>
      <c r="E1244" s="203" t="s">
        <v>11</v>
      </c>
      <c r="F1244" s="204">
        <v>457260</v>
      </c>
      <c r="G1244" s="204">
        <v>457260</v>
      </c>
      <c r="H1244" s="175"/>
      <c r="I1244" s="88">
        <f t="shared" si="97"/>
        <v>457260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83">
        <v>36</v>
      </c>
      <c r="C1245" s="109" t="s">
        <v>370</v>
      </c>
      <c r="D1245" s="202" t="s">
        <v>39</v>
      </c>
      <c r="E1245" s="203" t="s">
        <v>11</v>
      </c>
      <c r="F1245" s="204">
        <v>6360</v>
      </c>
      <c r="G1245" s="204">
        <v>6360</v>
      </c>
      <c r="H1245" s="175"/>
      <c r="I1245" s="88">
        <f t="shared" si="97"/>
        <v>6360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83">
        <v>38</v>
      </c>
      <c r="C1246" s="109" t="s">
        <v>1154</v>
      </c>
      <c r="D1246" s="202" t="s">
        <v>39</v>
      </c>
      <c r="E1246" s="203" t="s">
        <v>11</v>
      </c>
      <c r="F1246" s="204">
        <v>368820</v>
      </c>
      <c r="G1246" s="204">
        <v>368820</v>
      </c>
      <c r="H1246" s="175"/>
      <c r="I1246" s="88">
        <f t="shared" si="97"/>
        <v>368820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83">
        <v>39</v>
      </c>
      <c r="C1247" s="109" t="s">
        <v>1155</v>
      </c>
      <c r="D1247" s="202" t="s">
        <v>39</v>
      </c>
      <c r="E1247" s="203" t="s">
        <v>11</v>
      </c>
      <c r="F1247" s="204">
        <v>497400</v>
      </c>
      <c r="G1247" s="204">
        <v>497400</v>
      </c>
      <c r="H1247" s="175"/>
      <c r="I1247" s="88">
        <f t="shared" si="97"/>
        <v>497400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83">
        <v>41</v>
      </c>
      <c r="C1248" s="109" t="s">
        <v>996</v>
      </c>
      <c r="D1248" s="202" t="s">
        <v>39</v>
      </c>
      <c r="E1248" s="203" t="s">
        <v>11</v>
      </c>
      <c r="F1248" s="204">
        <v>107520</v>
      </c>
      <c r="G1248" s="204">
        <v>107520</v>
      </c>
      <c r="H1248" s="175"/>
      <c r="I1248" s="88">
        <f t="shared" si="97"/>
        <v>107520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83">
        <v>42</v>
      </c>
      <c r="C1249" s="109" t="s">
        <v>1156</v>
      </c>
      <c r="D1249" s="202" t="s">
        <v>39</v>
      </c>
      <c r="E1249" s="203" t="s">
        <v>466</v>
      </c>
      <c r="F1249" s="204">
        <v>8622.4599999999991</v>
      </c>
      <c r="G1249" s="204">
        <v>8622.4599999999991</v>
      </c>
      <c r="H1249" s="175"/>
      <c r="I1249" s="88">
        <f t="shared" si="97"/>
        <v>8622.4599999999991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83"/>
      <c r="C1250" s="109"/>
      <c r="D1250" s="202" t="s">
        <v>40</v>
      </c>
      <c r="E1250" s="203"/>
      <c r="F1250" s="204">
        <v>0</v>
      </c>
      <c r="G1250" s="204">
        <v>0</v>
      </c>
      <c r="H1250" s="175"/>
      <c r="I1250" s="88">
        <f t="shared" si="97"/>
        <v>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83" t="s">
        <v>1004</v>
      </c>
      <c r="C1251" s="109" t="s">
        <v>1141</v>
      </c>
      <c r="D1251" s="202" t="s">
        <v>40</v>
      </c>
      <c r="E1251" s="203"/>
      <c r="F1251" s="204">
        <v>0</v>
      </c>
      <c r="G1251" s="204">
        <v>0</v>
      </c>
      <c r="H1251" s="175"/>
      <c r="I1251" s="88">
        <f t="shared" si="97"/>
        <v>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83">
        <v>1</v>
      </c>
      <c r="C1252" s="109" t="s">
        <v>1157</v>
      </c>
      <c r="D1252" s="202" t="s">
        <v>39</v>
      </c>
      <c r="E1252" s="203" t="s">
        <v>11</v>
      </c>
      <c r="F1252" s="204">
        <v>940920</v>
      </c>
      <c r="G1252" s="204">
        <v>940920</v>
      </c>
      <c r="H1252" s="171"/>
      <c r="I1252" s="88">
        <f t="shared" si="97"/>
        <v>940920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83">
        <v>2</v>
      </c>
      <c r="C1253" s="109" t="s">
        <v>1158</v>
      </c>
      <c r="D1253" s="202" t="s">
        <v>39</v>
      </c>
      <c r="E1253" s="203" t="s">
        <v>11</v>
      </c>
      <c r="F1253" s="204">
        <v>2080260</v>
      </c>
      <c r="G1253" s="204">
        <v>2080260</v>
      </c>
      <c r="H1253" s="175"/>
      <c r="I1253" s="88">
        <f t="shared" si="97"/>
        <v>2080260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83">
        <v>3</v>
      </c>
      <c r="C1254" s="109" t="s">
        <v>1159</v>
      </c>
      <c r="D1254" s="202" t="s">
        <v>39</v>
      </c>
      <c r="E1254" s="203" t="s">
        <v>11</v>
      </c>
      <c r="F1254" s="204">
        <v>2080260</v>
      </c>
      <c r="G1254" s="204">
        <v>2080260</v>
      </c>
      <c r="H1254" s="175"/>
      <c r="I1254" s="88">
        <f t="shared" si="97"/>
        <v>2080260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83">
        <v>4</v>
      </c>
      <c r="C1255" s="109" t="s">
        <v>1160</v>
      </c>
      <c r="D1255" s="202" t="s">
        <v>39</v>
      </c>
      <c r="E1255" s="203" t="s">
        <v>11</v>
      </c>
      <c r="F1255" s="204">
        <v>909420</v>
      </c>
      <c r="G1255" s="204">
        <v>909420</v>
      </c>
      <c r="H1255" s="175"/>
      <c r="I1255" s="88">
        <f t="shared" si="97"/>
        <v>909420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83"/>
      <c r="C1256" s="109"/>
      <c r="D1256" s="202"/>
      <c r="E1256" s="203"/>
      <c r="F1256" s="204">
        <v>0</v>
      </c>
      <c r="G1256" s="204">
        <v>0</v>
      </c>
      <c r="H1256" s="175"/>
      <c r="I1256" s="88">
        <f t="shared" si="97"/>
        <v>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83" t="s">
        <v>1004</v>
      </c>
      <c r="C1257" s="109" t="s">
        <v>764</v>
      </c>
      <c r="D1257" s="202" t="s">
        <v>40</v>
      </c>
      <c r="E1257" s="203"/>
      <c r="F1257" s="204">
        <v>0</v>
      </c>
      <c r="G1257" s="204">
        <v>0</v>
      </c>
      <c r="H1257" s="175"/>
      <c r="I1257" s="88">
        <f t="shared" si="97"/>
        <v>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83">
        <v>1</v>
      </c>
      <c r="C1258" s="109" t="s">
        <v>944</v>
      </c>
      <c r="D1258" s="202" t="s">
        <v>39</v>
      </c>
      <c r="E1258" s="203" t="s">
        <v>290</v>
      </c>
      <c r="F1258" s="204">
        <v>285420</v>
      </c>
      <c r="G1258" s="204">
        <v>285420</v>
      </c>
      <c r="H1258" s="175"/>
      <c r="I1258" s="88">
        <f t="shared" si="97"/>
        <v>285420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83">
        <v>2</v>
      </c>
      <c r="C1259" s="109" t="s">
        <v>371</v>
      </c>
      <c r="D1259" s="202" t="s">
        <v>39</v>
      </c>
      <c r="E1259" s="203" t="s">
        <v>290</v>
      </c>
      <c r="F1259" s="204">
        <v>285420</v>
      </c>
      <c r="G1259" s="204">
        <v>285420</v>
      </c>
      <c r="H1259" s="175"/>
      <c r="I1259" s="88">
        <f t="shared" si="97"/>
        <v>285420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83">
        <v>3</v>
      </c>
      <c r="C1260" s="109" t="s">
        <v>372</v>
      </c>
      <c r="D1260" s="202" t="s">
        <v>39</v>
      </c>
      <c r="E1260" s="203" t="s">
        <v>290</v>
      </c>
      <c r="F1260" s="204">
        <v>222780</v>
      </c>
      <c r="G1260" s="204">
        <v>222780</v>
      </c>
      <c r="H1260" s="175"/>
      <c r="I1260" s="88">
        <f t="shared" si="97"/>
        <v>222780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83">
        <v>4</v>
      </c>
      <c r="C1261" s="109" t="s">
        <v>373</v>
      </c>
      <c r="D1261" s="202" t="s">
        <v>39</v>
      </c>
      <c r="E1261" s="203" t="s">
        <v>290</v>
      </c>
      <c r="F1261" s="204">
        <v>211020</v>
      </c>
      <c r="G1261" s="204">
        <v>211020</v>
      </c>
      <c r="H1261" s="175"/>
      <c r="I1261" s="88">
        <f t="shared" si="97"/>
        <v>211020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83">
        <v>5</v>
      </c>
      <c r="C1262" s="109" t="s">
        <v>374</v>
      </c>
      <c r="D1262" s="202" t="s">
        <v>39</v>
      </c>
      <c r="E1262" s="203" t="s">
        <v>290</v>
      </c>
      <c r="F1262" s="204">
        <v>180060</v>
      </c>
      <c r="G1262" s="204">
        <v>180060</v>
      </c>
      <c r="H1262" s="175"/>
      <c r="I1262" s="88">
        <f t="shared" si="97"/>
        <v>180060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83">
        <v>6</v>
      </c>
      <c r="C1263" s="109" t="s">
        <v>375</v>
      </c>
      <c r="D1263" s="202" t="s">
        <v>39</v>
      </c>
      <c r="E1263" s="203" t="s">
        <v>290</v>
      </c>
      <c r="F1263" s="204">
        <v>174540</v>
      </c>
      <c r="G1263" s="204">
        <v>174540</v>
      </c>
      <c r="H1263" s="175"/>
      <c r="I1263" s="88">
        <f t="shared" si="97"/>
        <v>174540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83">
        <v>7</v>
      </c>
      <c r="C1264" s="109" t="s">
        <v>376</v>
      </c>
      <c r="D1264" s="202" t="s">
        <v>39</v>
      </c>
      <c r="E1264" s="203" t="s">
        <v>290</v>
      </c>
      <c r="F1264" s="204">
        <v>174360</v>
      </c>
      <c r="G1264" s="204">
        <v>174360</v>
      </c>
      <c r="H1264" s="175"/>
      <c r="I1264" s="88">
        <f t="shared" si="97"/>
        <v>174360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83">
        <v>8</v>
      </c>
      <c r="C1265" s="109" t="s">
        <v>377</v>
      </c>
      <c r="D1265" s="202" t="s">
        <v>39</v>
      </c>
      <c r="E1265" s="203" t="s">
        <v>290</v>
      </c>
      <c r="F1265" s="204">
        <v>148200</v>
      </c>
      <c r="G1265" s="204">
        <v>148200</v>
      </c>
      <c r="H1265" s="175"/>
      <c r="I1265" s="88">
        <f t="shared" ref="I1265:I1329" si="102">IF($I$5=$G$4,G1265,(IF($I$5=$F$4,F1265,0)))</f>
        <v>148200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83">
        <v>9</v>
      </c>
      <c r="C1266" s="109" t="s">
        <v>378</v>
      </c>
      <c r="D1266" s="202" t="s">
        <v>39</v>
      </c>
      <c r="E1266" s="203" t="s">
        <v>290</v>
      </c>
      <c r="F1266" s="204">
        <v>165600</v>
      </c>
      <c r="G1266" s="204">
        <v>165600</v>
      </c>
      <c r="H1266" s="175"/>
      <c r="I1266" s="88">
        <f t="shared" si="102"/>
        <v>165600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83">
        <v>10</v>
      </c>
      <c r="C1267" s="109" t="s">
        <v>379</v>
      </c>
      <c r="D1267" s="202" t="s">
        <v>39</v>
      </c>
      <c r="E1267" s="203" t="s">
        <v>290</v>
      </c>
      <c r="F1267" s="204">
        <v>160860</v>
      </c>
      <c r="G1267" s="204">
        <v>160860</v>
      </c>
      <c r="H1267" s="175"/>
      <c r="I1267" s="88">
        <f t="shared" si="102"/>
        <v>160860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83">
        <v>11</v>
      </c>
      <c r="C1268" s="109" t="s">
        <v>380</v>
      </c>
      <c r="D1268" s="202" t="s">
        <v>39</v>
      </c>
      <c r="E1268" s="203" t="s">
        <v>290</v>
      </c>
      <c r="F1268" s="204">
        <v>133440</v>
      </c>
      <c r="G1268" s="204">
        <v>133440</v>
      </c>
      <c r="H1268" s="175"/>
      <c r="I1268" s="88">
        <f t="shared" si="102"/>
        <v>133440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83">
        <v>12</v>
      </c>
      <c r="C1269" s="109" t="s">
        <v>381</v>
      </c>
      <c r="D1269" s="202" t="s">
        <v>39</v>
      </c>
      <c r="E1269" s="203" t="s">
        <v>290</v>
      </c>
      <c r="F1269" s="204">
        <v>133440</v>
      </c>
      <c r="G1269" s="204">
        <v>133440</v>
      </c>
      <c r="H1269" s="175"/>
      <c r="I1269" s="88">
        <f t="shared" si="102"/>
        <v>133440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83">
        <v>13</v>
      </c>
      <c r="C1270" s="109" t="s">
        <v>382</v>
      </c>
      <c r="D1270" s="202" t="s">
        <v>39</v>
      </c>
      <c r="E1270" s="203" t="s">
        <v>290</v>
      </c>
      <c r="F1270" s="204">
        <v>118380</v>
      </c>
      <c r="G1270" s="204">
        <v>118380</v>
      </c>
      <c r="H1270" s="175"/>
      <c r="I1270" s="88">
        <f t="shared" si="102"/>
        <v>118380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83">
        <v>14</v>
      </c>
      <c r="C1271" s="109" t="s">
        <v>383</v>
      </c>
      <c r="D1271" s="202" t="s">
        <v>39</v>
      </c>
      <c r="E1271" s="203" t="s">
        <v>290</v>
      </c>
      <c r="F1271" s="204">
        <v>89520</v>
      </c>
      <c r="G1271" s="204">
        <v>89520</v>
      </c>
      <c r="H1271" s="175"/>
      <c r="I1271" s="88">
        <f t="shared" si="102"/>
        <v>89520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83">
        <v>15</v>
      </c>
      <c r="C1272" s="109" t="s">
        <v>384</v>
      </c>
      <c r="D1272" s="202" t="s">
        <v>39</v>
      </c>
      <c r="E1272" s="203" t="s">
        <v>290</v>
      </c>
      <c r="F1272" s="204">
        <v>234120</v>
      </c>
      <c r="G1272" s="204">
        <v>234120</v>
      </c>
      <c r="H1272" s="175"/>
      <c r="I1272" s="88">
        <f t="shared" si="102"/>
        <v>234120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83">
        <v>16</v>
      </c>
      <c r="C1273" s="109" t="s">
        <v>386</v>
      </c>
      <c r="D1273" s="202" t="s">
        <v>39</v>
      </c>
      <c r="E1273" s="203" t="s">
        <v>290</v>
      </c>
      <c r="F1273" s="204">
        <v>184560</v>
      </c>
      <c r="G1273" s="204">
        <v>184560</v>
      </c>
      <c r="H1273" s="175"/>
      <c r="I1273" s="88">
        <f t="shared" si="102"/>
        <v>184560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83">
        <v>17</v>
      </c>
      <c r="C1274" s="109" t="s">
        <v>388</v>
      </c>
      <c r="D1274" s="202" t="s">
        <v>39</v>
      </c>
      <c r="E1274" s="203" t="s">
        <v>290</v>
      </c>
      <c r="F1274" s="204">
        <v>156960</v>
      </c>
      <c r="G1274" s="204">
        <v>156960</v>
      </c>
      <c r="H1274" s="175"/>
      <c r="I1274" s="88">
        <f t="shared" si="102"/>
        <v>156960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83">
        <v>18</v>
      </c>
      <c r="C1275" s="109" t="s">
        <v>390</v>
      </c>
      <c r="D1275" s="202" t="s">
        <v>39</v>
      </c>
      <c r="E1275" s="203" t="s">
        <v>290</v>
      </c>
      <c r="F1275" s="204">
        <v>119220</v>
      </c>
      <c r="G1275" s="204">
        <v>119220</v>
      </c>
      <c r="H1275" s="171"/>
      <c r="I1275" s="88">
        <f t="shared" si="102"/>
        <v>119220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83">
        <v>19</v>
      </c>
      <c r="C1276" s="109" t="s">
        <v>385</v>
      </c>
      <c r="D1276" s="202" t="s">
        <v>39</v>
      </c>
      <c r="E1276" s="203" t="s">
        <v>290</v>
      </c>
      <c r="F1276" s="204">
        <v>163560</v>
      </c>
      <c r="G1276" s="204">
        <v>163560</v>
      </c>
      <c r="H1276" s="171"/>
      <c r="I1276" s="88">
        <f t="shared" si="102"/>
        <v>163560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83">
        <v>20</v>
      </c>
      <c r="C1277" s="109" t="s">
        <v>387</v>
      </c>
      <c r="D1277" s="202" t="s">
        <v>39</v>
      </c>
      <c r="E1277" s="203" t="s">
        <v>290</v>
      </c>
      <c r="F1277" s="204">
        <v>146040</v>
      </c>
      <c r="G1277" s="204">
        <v>146040</v>
      </c>
      <c r="H1277" s="171"/>
      <c r="I1277" s="88">
        <f t="shared" si="102"/>
        <v>146040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83">
        <v>21</v>
      </c>
      <c r="C1278" s="109" t="s">
        <v>389</v>
      </c>
      <c r="D1278" s="202" t="s">
        <v>39</v>
      </c>
      <c r="E1278" s="203" t="s">
        <v>290</v>
      </c>
      <c r="F1278" s="204">
        <v>107580</v>
      </c>
      <c r="G1278" s="204">
        <v>107580</v>
      </c>
      <c r="H1278" s="171"/>
      <c r="I1278" s="88">
        <f t="shared" si="102"/>
        <v>107580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83">
        <v>22</v>
      </c>
      <c r="C1279" s="109" t="s">
        <v>391</v>
      </c>
      <c r="D1279" s="202" t="s">
        <v>39</v>
      </c>
      <c r="E1279" s="203" t="s">
        <v>290</v>
      </c>
      <c r="F1279" s="204">
        <v>91140</v>
      </c>
      <c r="G1279" s="204">
        <v>91140</v>
      </c>
      <c r="H1279" s="171"/>
      <c r="I1279" s="88">
        <f t="shared" si="102"/>
        <v>91140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83">
        <v>23</v>
      </c>
      <c r="C1280" s="109" t="s">
        <v>945</v>
      </c>
      <c r="D1280" s="202" t="s">
        <v>39</v>
      </c>
      <c r="E1280" s="203" t="s">
        <v>290</v>
      </c>
      <c r="F1280" s="204">
        <v>81891.065868368882</v>
      </c>
      <c r="G1280" s="204">
        <v>81891.065868368882</v>
      </c>
      <c r="H1280" s="171"/>
      <c r="I1280" s="88">
        <f t="shared" si="102"/>
        <v>81891.065868368882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83">
        <v>24</v>
      </c>
      <c r="C1281" s="109" t="s">
        <v>946</v>
      </c>
      <c r="D1281" s="202" t="s">
        <v>39</v>
      </c>
      <c r="E1281" s="203" t="s">
        <v>290</v>
      </c>
      <c r="F1281" s="204">
        <v>75288.699780185358</v>
      </c>
      <c r="G1281" s="204">
        <v>75288.699780185358</v>
      </c>
      <c r="H1281" s="171"/>
      <c r="I1281" s="88">
        <f t="shared" si="102"/>
        <v>75288.699780185358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83">
        <v>25</v>
      </c>
      <c r="C1282" s="109" t="s">
        <v>947</v>
      </c>
      <c r="D1282" s="202" t="s">
        <v>39</v>
      </c>
      <c r="E1282" s="203" t="s">
        <v>290</v>
      </c>
      <c r="F1282" s="204">
        <v>69120</v>
      </c>
      <c r="G1282" s="204">
        <v>69120</v>
      </c>
      <c r="H1282" s="171"/>
      <c r="I1282" s="88">
        <f t="shared" si="102"/>
        <v>69120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83">
        <v>26</v>
      </c>
      <c r="C1283" s="109" t="s">
        <v>948</v>
      </c>
      <c r="D1283" s="202" t="s">
        <v>39</v>
      </c>
      <c r="E1283" s="203" t="s">
        <v>290</v>
      </c>
      <c r="F1283" s="204">
        <v>69000</v>
      </c>
      <c r="G1283" s="204">
        <v>69000</v>
      </c>
      <c r="H1283" s="171"/>
      <c r="I1283" s="88">
        <f t="shared" si="102"/>
        <v>69000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83">
        <v>27</v>
      </c>
      <c r="C1284" s="109" t="s">
        <v>949</v>
      </c>
      <c r="D1284" s="202" t="s">
        <v>39</v>
      </c>
      <c r="E1284" s="203" t="s">
        <v>290</v>
      </c>
      <c r="F1284" s="204">
        <v>61080</v>
      </c>
      <c r="G1284" s="204">
        <v>61080</v>
      </c>
      <c r="H1284" s="171"/>
      <c r="I1284" s="88">
        <f t="shared" si="102"/>
        <v>61080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83">
        <v>28</v>
      </c>
      <c r="C1285" s="109" t="s">
        <v>392</v>
      </c>
      <c r="D1285" s="202" t="s">
        <v>39</v>
      </c>
      <c r="E1285" s="203" t="s">
        <v>290</v>
      </c>
      <c r="F1285" s="204">
        <v>313962</v>
      </c>
      <c r="G1285" s="204">
        <v>313962</v>
      </c>
      <c r="H1285" s="171"/>
      <c r="I1285" s="88">
        <f t="shared" si="102"/>
        <v>313962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83">
        <v>29</v>
      </c>
      <c r="C1286" s="109" t="s">
        <v>393</v>
      </c>
      <c r="D1286" s="202" t="s">
        <v>39</v>
      </c>
      <c r="E1286" s="203" t="s">
        <v>290</v>
      </c>
      <c r="F1286" s="204">
        <v>313962</v>
      </c>
      <c r="G1286" s="204">
        <v>313962</v>
      </c>
      <c r="H1286" s="171"/>
      <c r="I1286" s="88">
        <f t="shared" si="102"/>
        <v>313962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83">
        <v>30</v>
      </c>
      <c r="C1287" s="109" t="s">
        <v>394</v>
      </c>
      <c r="D1287" s="202" t="s">
        <v>39</v>
      </c>
      <c r="E1287" s="203" t="s">
        <v>290</v>
      </c>
      <c r="F1287" s="204">
        <v>245058.00000000003</v>
      </c>
      <c r="G1287" s="204">
        <v>245058.00000000003</v>
      </c>
      <c r="H1287" s="171"/>
      <c r="I1287" s="88">
        <f t="shared" si="102"/>
        <v>245058.00000000003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83">
        <v>31</v>
      </c>
      <c r="C1288" s="109" t="s">
        <v>395</v>
      </c>
      <c r="D1288" s="202" t="s">
        <v>39</v>
      </c>
      <c r="E1288" s="203" t="s">
        <v>290</v>
      </c>
      <c r="F1288" s="204">
        <v>232122.00000000003</v>
      </c>
      <c r="G1288" s="204">
        <v>232122.00000000003</v>
      </c>
      <c r="H1288" s="171"/>
      <c r="I1288" s="88">
        <f t="shared" si="102"/>
        <v>232122.00000000003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83">
        <v>32</v>
      </c>
      <c r="C1289" s="109" t="s">
        <v>396</v>
      </c>
      <c r="D1289" s="202" t="s">
        <v>39</v>
      </c>
      <c r="E1289" s="203" t="s">
        <v>290</v>
      </c>
      <c r="F1289" s="204">
        <v>198066</v>
      </c>
      <c r="G1289" s="204">
        <v>198066</v>
      </c>
      <c r="H1289" s="171"/>
      <c r="I1289" s="88">
        <f t="shared" si="102"/>
        <v>198066</v>
      </c>
      <c r="J1289" s="163">
        <f t="shared" si="98"/>
        <v>0</v>
      </c>
      <c r="K1289" s="155">
        <f t="shared" si="99"/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si="100"/>
        <v>0</v>
      </c>
      <c r="O1289" s="155">
        <f t="shared" si="101"/>
        <v>0</v>
      </c>
      <c r="P1289" s="155">
        <f>IF(O1289=1,SUM($O$6:O1289),0)</f>
        <v>0</v>
      </c>
    </row>
    <row r="1290" spans="1:16" ht="15" customHeight="1">
      <c r="A1290" s="15"/>
      <c r="B1290" s="183">
        <v>33</v>
      </c>
      <c r="C1290" s="109" t="s">
        <v>397</v>
      </c>
      <c r="D1290" s="202" t="s">
        <v>39</v>
      </c>
      <c r="E1290" s="203" t="s">
        <v>290</v>
      </c>
      <c r="F1290" s="204">
        <v>191994</v>
      </c>
      <c r="G1290" s="204">
        <v>191994</v>
      </c>
      <c r="H1290" s="171"/>
      <c r="I1290" s="88">
        <f t="shared" si="102"/>
        <v>191994</v>
      </c>
      <c r="J1290" s="163">
        <f t="shared" si="98"/>
        <v>0</v>
      </c>
      <c r="K1290" s="155">
        <f t="shared" si="99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0"/>
        <v>0</v>
      </c>
      <c r="O1290" s="155">
        <f t="shared" si="101"/>
        <v>0</v>
      </c>
      <c r="P1290" s="155">
        <f>IF(O1290=1,SUM($O$6:O1290),0)</f>
        <v>0</v>
      </c>
    </row>
    <row r="1291" spans="1:16" ht="15" customHeight="1">
      <c r="A1291" s="15"/>
      <c r="B1291" s="183">
        <v>34</v>
      </c>
      <c r="C1291" s="109" t="s">
        <v>398</v>
      </c>
      <c r="D1291" s="202" t="s">
        <v>39</v>
      </c>
      <c r="E1291" s="203" t="s">
        <v>290</v>
      </c>
      <c r="F1291" s="204">
        <v>191796</v>
      </c>
      <c r="G1291" s="204">
        <v>191796</v>
      </c>
      <c r="H1291" s="171"/>
      <c r="I1291" s="88">
        <f t="shared" si="102"/>
        <v>191796</v>
      </c>
      <c r="J1291" s="163">
        <f t="shared" si="98"/>
        <v>0</v>
      </c>
      <c r="K1291" s="155">
        <f t="shared" si="99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0"/>
        <v>0</v>
      </c>
      <c r="O1291" s="155">
        <f t="shared" si="101"/>
        <v>0</v>
      </c>
      <c r="P1291" s="155">
        <f>IF(O1291=1,SUM($O$6:O1291),0)</f>
        <v>0</v>
      </c>
    </row>
    <row r="1292" spans="1:16" ht="15" customHeight="1">
      <c r="A1292" s="15"/>
      <c r="B1292" s="183">
        <v>35</v>
      </c>
      <c r="C1292" s="109" t="s">
        <v>399</v>
      </c>
      <c r="D1292" s="202" t="s">
        <v>39</v>
      </c>
      <c r="E1292" s="203" t="s">
        <v>290</v>
      </c>
      <c r="F1292" s="204">
        <v>163020</v>
      </c>
      <c r="G1292" s="204">
        <v>163020</v>
      </c>
      <c r="H1292" s="171"/>
      <c r="I1292" s="88">
        <f t="shared" si="102"/>
        <v>163020</v>
      </c>
      <c r="J1292" s="163">
        <f t="shared" si="98"/>
        <v>0</v>
      </c>
      <c r="K1292" s="155">
        <f t="shared" si="99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0"/>
        <v>0</v>
      </c>
      <c r="O1292" s="155">
        <f t="shared" si="101"/>
        <v>0</v>
      </c>
      <c r="P1292" s="155">
        <f>IF(O1292=1,SUM($O$6:O1292),0)</f>
        <v>0</v>
      </c>
    </row>
    <row r="1293" spans="1:16" ht="15" customHeight="1">
      <c r="A1293" s="15"/>
      <c r="B1293" s="183">
        <v>36</v>
      </c>
      <c r="C1293" s="109" t="s">
        <v>400</v>
      </c>
      <c r="D1293" s="202" t="s">
        <v>39</v>
      </c>
      <c r="E1293" s="203" t="s">
        <v>290</v>
      </c>
      <c r="F1293" s="204">
        <v>182160</v>
      </c>
      <c r="G1293" s="204">
        <v>182160</v>
      </c>
      <c r="H1293" s="171"/>
      <c r="I1293" s="88">
        <f t="shared" si="102"/>
        <v>182160</v>
      </c>
      <c r="J1293" s="163">
        <f t="shared" si="98"/>
        <v>0</v>
      </c>
      <c r="K1293" s="155">
        <f t="shared" si="99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0"/>
        <v>0</v>
      </c>
      <c r="O1293" s="155">
        <f t="shared" si="101"/>
        <v>0</v>
      </c>
      <c r="P1293" s="155">
        <f>IF(O1293=1,SUM($O$6:O1293),0)</f>
        <v>0</v>
      </c>
    </row>
    <row r="1294" spans="1:16" ht="15" customHeight="1">
      <c r="A1294" s="15"/>
      <c r="B1294" s="183">
        <v>37</v>
      </c>
      <c r="C1294" s="109" t="s">
        <v>401</v>
      </c>
      <c r="D1294" s="202" t="s">
        <v>39</v>
      </c>
      <c r="E1294" s="203" t="s">
        <v>290</v>
      </c>
      <c r="F1294" s="204">
        <v>176946</v>
      </c>
      <c r="G1294" s="204">
        <v>176946</v>
      </c>
      <c r="H1294" s="171"/>
      <c r="I1294" s="88">
        <f>IF($I$5=$G$4,G1294,(IF($I$5=$F$4,F1294,0)))</f>
        <v>176946</v>
      </c>
      <c r="J1294" s="163">
        <f t="shared" si="98"/>
        <v>0</v>
      </c>
      <c r="K1294" s="155">
        <f t="shared" si="99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0"/>
        <v>0</v>
      </c>
      <c r="O1294" s="155">
        <f t="shared" si="101"/>
        <v>0</v>
      </c>
      <c r="P1294" s="155">
        <f>IF(O1294=1,SUM($O$6:O1294),0)</f>
        <v>0</v>
      </c>
    </row>
    <row r="1295" spans="1:16" ht="15" customHeight="1">
      <c r="A1295" s="15"/>
      <c r="B1295" s="183">
        <v>38</v>
      </c>
      <c r="C1295" s="109" t="s">
        <v>402</v>
      </c>
      <c r="D1295" s="202" t="s">
        <v>39</v>
      </c>
      <c r="E1295" s="203" t="s">
        <v>290</v>
      </c>
      <c r="F1295" s="204">
        <v>146784</v>
      </c>
      <c r="G1295" s="204">
        <v>146784</v>
      </c>
      <c r="H1295" s="171"/>
      <c r="I1295" s="88">
        <f t="shared" si="102"/>
        <v>146784</v>
      </c>
      <c r="J1295" s="163">
        <f t="shared" si="98"/>
        <v>0</v>
      </c>
      <c r="K1295" s="155">
        <f t="shared" si="99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0"/>
        <v>0</v>
      </c>
      <c r="O1295" s="155">
        <f t="shared" si="101"/>
        <v>0</v>
      </c>
      <c r="P1295" s="155">
        <f>IF(O1295=1,SUM($O$6:O1295),0)</f>
        <v>0</v>
      </c>
    </row>
    <row r="1296" spans="1:16" ht="15" customHeight="1">
      <c r="A1296" s="15"/>
      <c r="B1296" s="183">
        <v>39</v>
      </c>
      <c r="C1296" s="109" t="s">
        <v>403</v>
      </c>
      <c r="D1296" s="202" t="s">
        <v>39</v>
      </c>
      <c r="E1296" s="203" t="s">
        <v>290</v>
      </c>
      <c r="F1296" s="204">
        <v>146784</v>
      </c>
      <c r="G1296" s="204">
        <v>146784</v>
      </c>
      <c r="H1296" s="171"/>
      <c r="I1296" s="88">
        <f t="shared" si="102"/>
        <v>146784</v>
      </c>
      <c r="J1296" s="163">
        <f t="shared" si="98"/>
        <v>0</v>
      </c>
      <c r="K1296" s="155">
        <f t="shared" si="99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0"/>
        <v>0</v>
      </c>
      <c r="O1296" s="155">
        <f t="shared" si="101"/>
        <v>0</v>
      </c>
      <c r="P1296" s="155">
        <f>IF(O1296=1,SUM($O$6:O1296),0)</f>
        <v>0</v>
      </c>
    </row>
    <row r="1297" spans="1:16" ht="15" customHeight="1">
      <c r="A1297" s="15"/>
      <c r="B1297" s="183">
        <v>40</v>
      </c>
      <c r="C1297" s="109" t="s">
        <v>404</v>
      </c>
      <c r="D1297" s="202" t="s">
        <v>39</v>
      </c>
      <c r="E1297" s="203" t="s">
        <v>290</v>
      </c>
      <c r="F1297" s="204">
        <v>130218.00000000001</v>
      </c>
      <c r="G1297" s="204">
        <v>130218.00000000001</v>
      </c>
      <c r="H1297" s="171"/>
      <c r="I1297" s="88">
        <f t="shared" si="102"/>
        <v>130218.00000000001</v>
      </c>
      <c r="J1297" s="163">
        <f t="shared" si="98"/>
        <v>0</v>
      </c>
      <c r="K1297" s="155">
        <f t="shared" si="99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0"/>
        <v>0</v>
      </c>
      <c r="O1297" s="155">
        <f t="shared" si="101"/>
        <v>0</v>
      </c>
      <c r="P1297" s="155">
        <f>IF(O1297=1,SUM($O$6:O1297),0)</f>
        <v>0</v>
      </c>
    </row>
    <row r="1298" spans="1:16" ht="15" customHeight="1">
      <c r="A1298" s="15"/>
      <c r="B1298" s="183">
        <v>41</v>
      </c>
      <c r="C1298" s="109" t="s">
        <v>405</v>
      </c>
      <c r="D1298" s="202" t="s">
        <v>39</v>
      </c>
      <c r="E1298" s="203" t="s">
        <v>290</v>
      </c>
      <c r="F1298" s="204">
        <v>98472</v>
      </c>
      <c r="G1298" s="204">
        <v>98472</v>
      </c>
      <c r="H1298" s="171"/>
      <c r="I1298" s="88">
        <f t="shared" si="102"/>
        <v>98472</v>
      </c>
      <c r="J1298" s="163">
        <f t="shared" si="98"/>
        <v>0</v>
      </c>
      <c r="K1298" s="155">
        <f t="shared" si="99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0"/>
        <v>0</v>
      </c>
      <c r="O1298" s="155">
        <f t="shared" si="101"/>
        <v>0</v>
      </c>
      <c r="P1298" s="155">
        <f>IF(O1298=1,SUM($O$6:O1298),0)</f>
        <v>0</v>
      </c>
    </row>
    <row r="1299" spans="1:16" ht="15" customHeight="1">
      <c r="A1299" s="15"/>
      <c r="B1299" s="183">
        <v>42</v>
      </c>
      <c r="C1299" s="109" t="s">
        <v>406</v>
      </c>
      <c r="D1299" s="202" t="s">
        <v>39</v>
      </c>
      <c r="E1299" s="203" t="s">
        <v>290</v>
      </c>
      <c r="F1299" s="204">
        <v>257532.00000000003</v>
      </c>
      <c r="G1299" s="204">
        <v>257532.00000000003</v>
      </c>
      <c r="H1299" s="171"/>
      <c r="I1299" s="88">
        <f t="shared" si="102"/>
        <v>257532.00000000003</v>
      </c>
      <c r="J1299" s="163">
        <f t="shared" si="98"/>
        <v>0</v>
      </c>
      <c r="K1299" s="155">
        <f t="shared" si="99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0"/>
        <v>0</v>
      </c>
      <c r="O1299" s="155">
        <f t="shared" si="101"/>
        <v>0</v>
      </c>
      <c r="P1299" s="155">
        <f>IF(O1299=1,SUM($O$6:O1299),0)</f>
        <v>0</v>
      </c>
    </row>
    <row r="1300" spans="1:16" ht="15" customHeight="1">
      <c r="A1300" s="15"/>
      <c r="B1300" s="183">
        <v>43</v>
      </c>
      <c r="C1300" s="109" t="s">
        <v>408</v>
      </c>
      <c r="D1300" s="202" t="s">
        <v>39</v>
      </c>
      <c r="E1300" s="203" t="s">
        <v>290</v>
      </c>
      <c r="F1300" s="204">
        <v>203016</v>
      </c>
      <c r="G1300" s="204">
        <v>203016</v>
      </c>
      <c r="H1300" s="171"/>
      <c r="I1300" s="88">
        <f t="shared" si="102"/>
        <v>203016</v>
      </c>
      <c r="J1300" s="163">
        <f t="shared" si="98"/>
        <v>0</v>
      </c>
      <c r="K1300" s="155">
        <f t="shared" si="99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0"/>
        <v>0</v>
      </c>
      <c r="O1300" s="155">
        <f t="shared" si="101"/>
        <v>0</v>
      </c>
      <c r="P1300" s="155">
        <f>IF(O1300=1,SUM($O$6:O1300),0)</f>
        <v>0</v>
      </c>
    </row>
    <row r="1301" spans="1:16" ht="15" customHeight="1">
      <c r="A1301" s="15"/>
      <c r="B1301" s="183">
        <v>44</v>
      </c>
      <c r="C1301" s="109" t="s">
        <v>410</v>
      </c>
      <c r="D1301" s="202" t="s">
        <v>39</v>
      </c>
      <c r="E1301" s="203" t="s">
        <v>290</v>
      </c>
      <c r="F1301" s="204">
        <v>172656</v>
      </c>
      <c r="G1301" s="204">
        <v>172656</v>
      </c>
      <c r="H1301" s="171"/>
      <c r="I1301" s="88">
        <f t="shared" si="102"/>
        <v>172656</v>
      </c>
      <c r="J1301" s="163">
        <f t="shared" si="98"/>
        <v>0</v>
      </c>
      <c r="K1301" s="155">
        <f t="shared" si="99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0"/>
        <v>0</v>
      </c>
      <c r="O1301" s="155">
        <f t="shared" si="101"/>
        <v>0</v>
      </c>
      <c r="P1301" s="155">
        <f>IF(O1301=1,SUM($O$6:O1301),0)</f>
        <v>0</v>
      </c>
    </row>
    <row r="1302" spans="1:16" ht="15" customHeight="1">
      <c r="A1302" s="15"/>
      <c r="B1302" s="183">
        <v>45</v>
      </c>
      <c r="C1302" s="109" t="s">
        <v>412</v>
      </c>
      <c r="D1302" s="202" t="s">
        <v>39</v>
      </c>
      <c r="E1302" s="203" t="s">
        <v>290</v>
      </c>
      <c r="F1302" s="204">
        <v>131142</v>
      </c>
      <c r="G1302" s="204">
        <v>131142</v>
      </c>
      <c r="H1302" s="171"/>
      <c r="I1302" s="88">
        <f t="shared" si="102"/>
        <v>131142</v>
      </c>
      <c r="J1302" s="163">
        <f t="shared" si="98"/>
        <v>0</v>
      </c>
      <c r="K1302" s="155">
        <f t="shared" si="99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0"/>
        <v>0</v>
      </c>
      <c r="O1302" s="155">
        <f t="shared" si="101"/>
        <v>0</v>
      </c>
      <c r="P1302" s="155">
        <f>IF(O1302=1,SUM($O$6:O1302),0)</f>
        <v>0</v>
      </c>
    </row>
    <row r="1303" spans="1:16" ht="15" customHeight="1">
      <c r="A1303" s="15"/>
      <c r="B1303" s="183">
        <v>46</v>
      </c>
      <c r="C1303" s="109" t="s">
        <v>407</v>
      </c>
      <c r="D1303" s="202" t="s">
        <v>39</v>
      </c>
      <c r="E1303" s="203" t="s">
        <v>290</v>
      </c>
      <c r="F1303" s="204">
        <v>179916</v>
      </c>
      <c r="G1303" s="204">
        <v>179916</v>
      </c>
      <c r="H1303" s="171"/>
      <c r="I1303" s="88">
        <f t="shared" si="102"/>
        <v>179916</v>
      </c>
      <c r="J1303" s="163">
        <f t="shared" si="98"/>
        <v>0</v>
      </c>
      <c r="K1303" s="155">
        <f t="shared" si="99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0"/>
        <v>0</v>
      </c>
      <c r="O1303" s="155">
        <f t="shared" si="101"/>
        <v>0</v>
      </c>
      <c r="P1303" s="155">
        <f>IF(O1303=1,SUM($O$6:O1303),0)</f>
        <v>0</v>
      </c>
    </row>
    <row r="1304" spans="1:16" ht="15" customHeight="1">
      <c r="A1304" s="15"/>
      <c r="B1304" s="183">
        <v>47</v>
      </c>
      <c r="C1304" s="109" t="s">
        <v>409</v>
      </c>
      <c r="D1304" s="202" t="s">
        <v>39</v>
      </c>
      <c r="E1304" s="203" t="s">
        <v>290</v>
      </c>
      <c r="F1304" s="204">
        <v>160644</v>
      </c>
      <c r="G1304" s="204">
        <v>160644</v>
      </c>
      <c r="H1304" s="171"/>
      <c r="I1304" s="88">
        <f t="shared" si="102"/>
        <v>160644</v>
      </c>
      <c r="J1304" s="163">
        <f t="shared" ref="J1304:J1367" si="103">IF(D1304="MDU-KD",1,0)</f>
        <v>0</v>
      </c>
      <c r="K1304" s="155">
        <f t="shared" ref="K1304:K1367" si="104">IF(D1304="HDW",1,0)</f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ref="N1304:N1367" si="105">IF(L1304=0,M1304,L1304)</f>
        <v>0</v>
      </c>
      <c r="O1304" s="155">
        <f t="shared" ref="O1304:O1367" si="106">IF(E1304=0,0,IF(LEFT(C1304,11)="Tiang Beton",1,0))</f>
        <v>0</v>
      </c>
      <c r="P1304" s="155">
        <f>IF(O1304=1,SUM($O$6:O1304),0)</f>
        <v>0</v>
      </c>
    </row>
    <row r="1305" spans="1:16" ht="15" customHeight="1">
      <c r="A1305" s="15"/>
      <c r="B1305" s="183">
        <v>48</v>
      </c>
      <c r="C1305" s="109" t="s">
        <v>411</v>
      </c>
      <c r="D1305" s="202" t="s">
        <v>39</v>
      </c>
      <c r="E1305" s="203" t="s">
        <v>290</v>
      </c>
      <c r="F1305" s="204">
        <v>118338.00000000001</v>
      </c>
      <c r="G1305" s="204">
        <v>118338.00000000001</v>
      </c>
      <c r="H1305" s="171"/>
      <c r="I1305" s="88">
        <f t="shared" si="102"/>
        <v>118338.00000000001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83">
        <v>49</v>
      </c>
      <c r="C1306" s="109" t="s">
        <v>413</v>
      </c>
      <c r="D1306" s="202" t="s">
        <v>39</v>
      </c>
      <c r="E1306" s="203" t="s">
        <v>290</v>
      </c>
      <c r="F1306" s="204">
        <v>100254</v>
      </c>
      <c r="G1306" s="204">
        <v>100254</v>
      </c>
      <c r="H1306" s="171"/>
      <c r="I1306" s="88">
        <f t="shared" si="102"/>
        <v>100254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83">
        <v>50</v>
      </c>
      <c r="C1307" s="109" t="s">
        <v>950</v>
      </c>
      <c r="D1307" s="202" t="s">
        <v>39</v>
      </c>
      <c r="E1307" s="203" t="s">
        <v>290</v>
      </c>
      <c r="F1307" s="204">
        <v>90080.172455205786</v>
      </c>
      <c r="G1307" s="204">
        <v>90080.172455205786</v>
      </c>
      <c r="H1307" s="171"/>
      <c r="I1307" s="88">
        <f t="shared" si="102"/>
        <v>90080.172455205786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83">
        <v>51</v>
      </c>
      <c r="C1308" s="109" t="s">
        <v>951</v>
      </c>
      <c r="D1308" s="202" t="s">
        <v>39</v>
      </c>
      <c r="E1308" s="203" t="s">
        <v>290</v>
      </c>
      <c r="F1308" s="204">
        <v>82817.569758203899</v>
      </c>
      <c r="G1308" s="204">
        <v>82817.569758203899</v>
      </c>
      <c r="H1308" s="171"/>
      <c r="I1308" s="88">
        <f t="shared" si="102"/>
        <v>82817.569758203899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83">
        <v>52</v>
      </c>
      <c r="C1309" s="109" t="s">
        <v>952</v>
      </c>
      <c r="D1309" s="202" t="s">
        <v>39</v>
      </c>
      <c r="E1309" s="203" t="s">
        <v>290</v>
      </c>
      <c r="F1309" s="204">
        <v>76032</v>
      </c>
      <c r="G1309" s="204">
        <v>76032</v>
      </c>
      <c r="H1309" s="171"/>
      <c r="I1309" s="88">
        <f t="shared" si="102"/>
        <v>76032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83">
        <v>53</v>
      </c>
      <c r="C1310" s="109" t="s">
        <v>953</v>
      </c>
      <c r="D1310" s="202" t="s">
        <v>39</v>
      </c>
      <c r="E1310" s="203" t="s">
        <v>290</v>
      </c>
      <c r="F1310" s="204">
        <v>75900</v>
      </c>
      <c r="G1310" s="204">
        <v>75900</v>
      </c>
      <c r="H1310" s="171"/>
      <c r="I1310" s="88">
        <f t="shared" si="102"/>
        <v>75900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83">
        <v>54</v>
      </c>
      <c r="C1311" s="109" t="s">
        <v>954</v>
      </c>
      <c r="D1311" s="202" t="s">
        <v>39</v>
      </c>
      <c r="E1311" s="203" t="s">
        <v>290</v>
      </c>
      <c r="F1311" s="204">
        <v>67188</v>
      </c>
      <c r="G1311" s="204">
        <v>67188</v>
      </c>
      <c r="H1311" s="171"/>
      <c r="I1311" s="88">
        <f t="shared" si="102"/>
        <v>67188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83">
        <v>55</v>
      </c>
      <c r="C1312" s="109" t="s">
        <v>1099</v>
      </c>
      <c r="D1312" s="202" t="s">
        <v>39</v>
      </c>
      <c r="E1312" s="203" t="s">
        <v>290</v>
      </c>
      <c r="F1312" s="204">
        <v>397284.97886456642</v>
      </c>
      <c r="G1312" s="204">
        <v>397284.97886456642</v>
      </c>
      <c r="H1312" s="171"/>
      <c r="I1312" s="88">
        <f t="shared" si="102"/>
        <v>397284.97886456642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83"/>
      <c r="C1313" s="109"/>
      <c r="D1313" s="202" t="s">
        <v>40</v>
      </c>
      <c r="E1313" s="203"/>
      <c r="F1313" s="204">
        <v>0</v>
      </c>
      <c r="G1313" s="204">
        <v>0</v>
      </c>
      <c r="H1313" s="171"/>
      <c r="I1313" s="88">
        <f t="shared" si="102"/>
        <v>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83" t="s">
        <v>1004</v>
      </c>
      <c r="C1314" s="109" t="s">
        <v>773</v>
      </c>
      <c r="D1314" s="202" t="s">
        <v>40</v>
      </c>
      <c r="E1314" s="203"/>
      <c r="F1314" s="204">
        <v>0</v>
      </c>
      <c r="G1314" s="204">
        <v>0</v>
      </c>
      <c r="H1314" s="171"/>
      <c r="I1314" s="88">
        <f t="shared" si="102"/>
        <v>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83">
        <v>1</v>
      </c>
      <c r="C1315" s="109" t="s">
        <v>414</v>
      </c>
      <c r="D1315" s="202" t="s">
        <v>39</v>
      </c>
      <c r="E1315" s="203" t="s">
        <v>290</v>
      </c>
      <c r="F1315" s="204">
        <v>171300</v>
      </c>
      <c r="G1315" s="204">
        <v>171300</v>
      </c>
      <c r="H1315" s="171"/>
      <c r="I1315" s="88">
        <f t="shared" si="102"/>
        <v>171300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83">
        <v>2</v>
      </c>
      <c r="C1316" s="109" t="s">
        <v>415</v>
      </c>
      <c r="D1316" s="202" t="s">
        <v>39</v>
      </c>
      <c r="E1316" s="203" t="s">
        <v>290</v>
      </c>
      <c r="F1316" s="204">
        <v>144000</v>
      </c>
      <c r="G1316" s="204">
        <v>144000</v>
      </c>
      <c r="H1316" s="171"/>
      <c r="I1316" s="88">
        <f t="shared" si="102"/>
        <v>144000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83">
        <v>3</v>
      </c>
      <c r="C1317" s="109" t="s">
        <v>416</v>
      </c>
      <c r="D1317" s="202" t="s">
        <v>39</v>
      </c>
      <c r="E1317" s="203" t="s">
        <v>290</v>
      </c>
      <c r="F1317" s="204">
        <v>132480</v>
      </c>
      <c r="G1317" s="204">
        <v>132480</v>
      </c>
      <c r="H1317" s="171"/>
      <c r="I1317" s="88">
        <f t="shared" si="102"/>
        <v>132480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83">
        <v>4</v>
      </c>
      <c r="C1318" s="109" t="s">
        <v>417</v>
      </c>
      <c r="D1318" s="202" t="s">
        <v>39</v>
      </c>
      <c r="E1318" s="203" t="s">
        <v>290</v>
      </c>
      <c r="F1318" s="204">
        <v>98580</v>
      </c>
      <c r="G1318" s="204">
        <v>98580</v>
      </c>
      <c r="H1318" s="171"/>
      <c r="I1318" s="88">
        <f t="shared" si="102"/>
        <v>98580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83">
        <v>5</v>
      </c>
      <c r="C1319" s="109" t="s">
        <v>418</v>
      </c>
      <c r="D1319" s="202" t="s">
        <v>39</v>
      </c>
      <c r="E1319" s="203" t="s">
        <v>290</v>
      </c>
      <c r="F1319" s="204">
        <v>67020</v>
      </c>
      <c r="G1319" s="204">
        <v>67020</v>
      </c>
      <c r="H1319" s="171"/>
      <c r="I1319" s="88">
        <f t="shared" si="102"/>
        <v>67020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83">
        <v>6</v>
      </c>
      <c r="C1320" s="109" t="s">
        <v>419</v>
      </c>
      <c r="D1320" s="202" t="s">
        <v>39</v>
      </c>
      <c r="E1320" s="203" t="s">
        <v>290</v>
      </c>
      <c r="F1320" s="204">
        <v>134100</v>
      </c>
      <c r="G1320" s="204">
        <v>134100</v>
      </c>
      <c r="H1320" s="171"/>
      <c r="I1320" s="88">
        <f t="shared" si="102"/>
        <v>134100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83">
        <v>7</v>
      </c>
      <c r="C1321" s="109" t="s">
        <v>420</v>
      </c>
      <c r="D1321" s="202" t="s">
        <v>39</v>
      </c>
      <c r="E1321" s="203" t="s">
        <v>290</v>
      </c>
      <c r="F1321" s="204">
        <v>107400</v>
      </c>
      <c r="G1321" s="204">
        <v>107400</v>
      </c>
      <c r="H1321" s="171"/>
      <c r="I1321" s="88">
        <f t="shared" si="102"/>
        <v>107400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83"/>
      <c r="C1322" s="109"/>
      <c r="D1322" s="202" t="s">
        <v>40</v>
      </c>
      <c r="E1322" s="203"/>
      <c r="F1322" s="204">
        <v>0</v>
      </c>
      <c r="G1322" s="204">
        <v>0</v>
      </c>
      <c r="H1322" s="171"/>
      <c r="I1322" s="88">
        <f t="shared" si="102"/>
        <v>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83" t="s">
        <v>1004</v>
      </c>
      <c r="C1323" s="109" t="s">
        <v>764</v>
      </c>
      <c r="D1323" s="202" t="s">
        <v>40</v>
      </c>
      <c r="E1323" s="203"/>
      <c r="F1323" s="204">
        <v>0</v>
      </c>
      <c r="G1323" s="204">
        <v>0</v>
      </c>
      <c r="H1323" s="171"/>
      <c r="I1323" s="88">
        <f t="shared" si="102"/>
        <v>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83">
        <v>1</v>
      </c>
      <c r="C1324" s="109" t="s">
        <v>1234</v>
      </c>
      <c r="D1324" s="202" t="s">
        <v>39</v>
      </c>
      <c r="E1324" s="203" t="s">
        <v>1075</v>
      </c>
      <c r="F1324" s="204">
        <v>5708400</v>
      </c>
      <c r="G1324" s="204">
        <v>5708400</v>
      </c>
      <c r="H1324" s="171"/>
      <c r="I1324" s="88">
        <f t="shared" si="102"/>
        <v>5708400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83">
        <v>2</v>
      </c>
      <c r="C1325" s="109" t="s">
        <v>1235</v>
      </c>
      <c r="D1325" s="202" t="s">
        <v>39</v>
      </c>
      <c r="E1325" s="203" t="s">
        <v>1075</v>
      </c>
      <c r="F1325" s="204">
        <v>5708400</v>
      </c>
      <c r="G1325" s="204">
        <v>5708400</v>
      </c>
      <c r="H1325" s="171"/>
      <c r="I1325" s="88">
        <f t="shared" si="102"/>
        <v>5708400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83">
        <v>3</v>
      </c>
      <c r="C1326" s="109" t="s">
        <v>1236</v>
      </c>
      <c r="D1326" s="202" t="s">
        <v>39</v>
      </c>
      <c r="E1326" s="203" t="s">
        <v>1075</v>
      </c>
      <c r="F1326" s="204">
        <v>4455600</v>
      </c>
      <c r="G1326" s="204">
        <v>4455600</v>
      </c>
      <c r="H1326" s="171"/>
      <c r="I1326" s="88">
        <f t="shared" si="102"/>
        <v>4455600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83">
        <v>4</v>
      </c>
      <c r="C1327" s="109" t="s">
        <v>1237</v>
      </c>
      <c r="D1327" s="202" t="s">
        <v>39</v>
      </c>
      <c r="E1327" s="203" t="s">
        <v>1075</v>
      </c>
      <c r="F1327" s="204">
        <v>4220400</v>
      </c>
      <c r="G1327" s="204">
        <v>4220400</v>
      </c>
      <c r="H1327" s="171"/>
      <c r="I1327" s="88">
        <f t="shared" si="102"/>
        <v>4220400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83">
        <v>5</v>
      </c>
      <c r="C1328" s="109" t="s">
        <v>1238</v>
      </c>
      <c r="D1328" s="202" t="s">
        <v>39</v>
      </c>
      <c r="E1328" s="203" t="s">
        <v>1075</v>
      </c>
      <c r="F1328" s="204">
        <v>3601200</v>
      </c>
      <c r="G1328" s="204">
        <v>3601200</v>
      </c>
      <c r="H1328" s="171"/>
      <c r="I1328" s="88">
        <f t="shared" si="102"/>
        <v>3601200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83">
        <v>6</v>
      </c>
      <c r="C1329" s="109" t="s">
        <v>1239</v>
      </c>
      <c r="D1329" s="202" t="s">
        <v>39</v>
      </c>
      <c r="E1329" s="203" t="s">
        <v>1075</v>
      </c>
      <c r="F1329" s="204">
        <v>3490800</v>
      </c>
      <c r="G1329" s="204">
        <v>3490800</v>
      </c>
      <c r="H1329" s="171"/>
      <c r="I1329" s="88">
        <f t="shared" si="102"/>
        <v>3490800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83">
        <v>7</v>
      </c>
      <c r="C1330" s="109" t="s">
        <v>1240</v>
      </c>
      <c r="D1330" s="202" t="s">
        <v>39</v>
      </c>
      <c r="E1330" s="203" t="s">
        <v>1075</v>
      </c>
      <c r="F1330" s="204">
        <v>3487200</v>
      </c>
      <c r="G1330" s="204">
        <v>3487200</v>
      </c>
      <c r="H1330" s="171"/>
      <c r="I1330" s="88">
        <f>IF($I$5=$G$4,G1330,(IF($I$5=$F$4,F1330,0)))</f>
        <v>3487200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83">
        <v>8</v>
      </c>
      <c r="C1331" s="109" t="s">
        <v>1241</v>
      </c>
      <c r="D1331" s="202" t="s">
        <v>39</v>
      </c>
      <c r="E1331" s="203" t="s">
        <v>1075</v>
      </c>
      <c r="F1331" s="204">
        <v>2964000</v>
      </c>
      <c r="G1331" s="204">
        <v>2964000</v>
      </c>
      <c r="H1331" s="175"/>
      <c r="I1331" s="88">
        <f t="shared" ref="I1331:I1396" si="107">IF($I$5=$G$4,G1331,(IF($I$5=$F$4,F1331,0)))</f>
        <v>2964000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83">
        <v>9</v>
      </c>
      <c r="C1332" s="109" t="s">
        <v>1242</v>
      </c>
      <c r="D1332" s="202" t="s">
        <v>39</v>
      </c>
      <c r="E1332" s="203" t="s">
        <v>1075</v>
      </c>
      <c r="F1332" s="204">
        <v>3312000</v>
      </c>
      <c r="G1332" s="204">
        <v>3312000</v>
      </c>
      <c r="H1332" s="175"/>
      <c r="I1332" s="88">
        <f t="shared" si="107"/>
        <v>3312000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83">
        <v>10</v>
      </c>
      <c r="C1333" s="109" t="s">
        <v>1243</v>
      </c>
      <c r="D1333" s="202" t="s">
        <v>39</v>
      </c>
      <c r="E1333" s="203" t="s">
        <v>1075</v>
      </c>
      <c r="F1333" s="204">
        <v>3217200</v>
      </c>
      <c r="G1333" s="204">
        <v>3217200</v>
      </c>
      <c r="H1333" s="171"/>
      <c r="I1333" s="88">
        <f t="shared" si="107"/>
        <v>3217200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83">
        <v>11</v>
      </c>
      <c r="C1334" s="109" t="s">
        <v>1244</v>
      </c>
      <c r="D1334" s="202" t="s">
        <v>39</v>
      </c>
      <c r="E1334" s="203" t="s">
        <v>1075</v>
      </c>
      <c r="F1334" s="204">
        <v>2668800</v>
      </c>
      <c r="G1334" s="204">
        <v>2668800</v>
      </c>
      <c r="H1334" s="171"/>
      <c r="I1334" s="88">
        <f t="shared" si="107"/>
        <v>2668800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83">
        <v>12</v>
      </c>
      <c r="C1335" s="109" t="s">
        <v>1245</v>
      </c>
      <c r="D1335" s="202" t="s">
        <v>39</v>
      </c>
      <c r="E1335" s="203" t="s">
        <v>1075</v>
      </c>
      <c r="F1335" s="204">
        <v>2668800</v>
      </c>
      <c r="G1335" s="204">
        <v>2668800</v>
      </c>
      <c r="H1335" s="171"/>
      <c r="I1335" s="88">
        <f t="shared" si="107"/>
        <v>2668800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83">
        <v>13</v>
      </c>
      <c r="C1336" s="109" t="s">
        <v>1246</v>
      </c>
      <c r="D1336" s="202" t="s">
        <v>39</v>
      </c>
      <c r="E1336" s="203" t="s">
        <v>1075</v>
      </c>
      <c r="F1336" s="204">
        <v>2367600</v>
      </c>
      <c r="G1336" s="204">
        <v>2367600</v>
      </c>
      <c r="H1336" s="171"/>
      <c r="I1336" s="88">
        <f t="shared" si="107"/>
        <v>2367600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83">
        <v>14</v>
      </c>
      <c r="C1337" s="109" t="s">
        <v>1247</v>
      </c>
      <c r="D1337" s="202" t="s">
        <v>39</v>
      </c>
      <c r="E1337" s="203" t="s">
        <v>1075</v>
      </c>
      <c r="F1337" s="204">
        <v>1790400</v>
      </c>
      <c r="G1337" s="204">
        <v>1790400</v>
      </c>
      <c r="H1337" s="171"/>
      <c r="I1337" s="88">
        <f t="shared" si="107"/>
        <v>1790400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83">
        <v>15</v>
      </c>
      <c r="C1338" s="109" t="s">
        <v>1248</v>
      </c>
      <c r="D1338" s="202" t="s">
        <v>39</v>
      </c>
      <c r="E1338" s="203" t="s">
        <v>1075</v>
      </c>
      <c r="F1338" s="204">
        <v>4682400</v>
      </c>
      <c r="G1338" s="204">
        <v>4682400</v>
      </c>
      <c r="H1338" s="171"/>
      <c r="I1338" s="88">
        <f t="shared" si="107"/>
        <v>4682400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83">
        <v>16</v>
      </c>
      <c r="C1339" s="109" t="s">
        <v>1249</v>
      </c>
      <c r="D1339" s="202" t="s">
        <v>39</v>
      </c>
      <c r="E1339" s="203" t="s">
        <v>1075</v>
      </c>
      <c r="F1339" s="204">
        <v>3691200</v>
      </c>
      <c r="G1339" s="204">
        <v>3691200</v>
      </c>
      <c r="H1339" s="171"/>
      <c r="I1339" s="88">
        <f t="shared" si="107"/>
        <v>3691200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83">
        <v>17</v>
      </c>
      <c r="C1340" s="109" t="s">
        <v>1250</v>
      </c>
      <c r="D1340" s="202" t="s">
        <v>39</v>
      </c>
      <c r="E1340" s="203" t="s">
        <v>1075</v>
      </c>
      <c r="F1340" s="204">
        <v>3139200</v>
      </c>
      <c r="G1340" s="204">
        <v>3139200</v>
      </c>
      <c r="H1340" s="171"/>
      <c r="I1340" s="88">
        <f t="shared" si="107"/>
        <v>3139200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83">
        <v>18</v>
      </c>
      <c r="C1341" s="109" t="s">
        <v>1251</v>
      </c>
      <c r="D1341" s="202" t="s">
        <v>39</v>
      </c>
      <c r="E1341" s="203" t="s">
        <v>1075</v>
      </c>
      <c r="F1341" s="204">
        <v>2384400</v>
      </c>
      <c r="G1341" s="204">
        <v>2384400</v>
      </c>
      <c r="H1341" s="171"/>
      <c r="I1341" s="88">
        <f t="shared" si="107"/>
        <v>2384400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83">
        <v>19</v>
      </c>
      <c r="C1342" s="109" t="s">
        <v>1252</v>
      </c>
      <c r="D1342" s="202" t="s">
        <v>39</v>
      </c>
      <c r="E1342" s="203" t="s">
        <v>1075</v>
      </c>
      <c r="F1342" s="204">
        <v>3271200</v>
      </c>
      <c r="G1342" s="204">
        <v>3271200</v>
      </c>
      <c r="H1342" s="171"/>
      <c r="I1342" s="88">
        <f t="shared" si="107"/>
        <v>3271200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83">
        <v>20</v>
      </c>
      <c r="C1343" s="109" t="s">
        <v>1253</v>
      </c>
      <c r="D1343" s="202" t="s">
        <v>39</v>
      </c>
      <c r="E1343" s="203" t="s">
        <v>1075</v>
      </c>
      <c r="F1343" s="204">
        <v>2920800</v>
      </c>
      <c r="G1343" s="204">
        <v>2920800</v>
      </c>
      <c r="H1343" s="171"/>
      <c r="I1343" s="88">
        <f t="shared" si="107"/>
        <v>2920800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83">
        <v>21</v>
      </c>
      <c r="C1344" s="109" t="s">
        <v>1254</v>
      </c>
      <c r="D1344" s="202" t="s">
        <v>39</v>
      </c>
      <c r="E1344" s="203" t="s">
        <v>1075</v>
      </c>
      <c r="F1344" s="204">
        <v>2151600</v>
      </c>
      <c r="G1344" s="204">
        <v>2151600</v>
      </c>
      <c r="H1344" s="171"/>
      <c r="I1344" s="88">
        <f t="shared" si="107"/>
        <v>2151600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83">
        <v>22</v>
      </c>
      <c r="C1345" s="109" t="s">
        <v>1255</v>
      </c>
      <c r="D1345" s="202" t="s">
        <v>39</v>
      </c>
      <c r="E1345" s="203" t="s">
        <v>1075</v>
      </c>
      <c r="F1345" s="204">
        <v>1822800</v>
      </c>
      <c r="G1345" s="204">
        <v>1822800</v>
      </c>
      <c r="H1345" s="171"/>
      <c r="I1345" s="88">
        <f t="shared" si="107"/>
        <v>1822800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83">
        <v>23</v>
      </c>
      <c r="C1346" s="109" t="s">
        <v>1256</v>
      </c>
      <c r="D1346" s="202" t="s">
        <v>39</v>
      </c>
      <c r="E1346" s="203" t="s">
        <v>1075</v>
      </c>
      <c r="F1346" s="204">
        <v>1637821.3173673779</v>
      </c>
      <c r="G1346" s="204">
        <v>1637821.3173673779</v>
      </c>
      <c r="H1346" s="171"/>
      <c r="I1346" s="88">
        <f t="shared" si="107"/>
        <v>1637821.3173673779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83">
        <v>24</v>
      </c>
      <c r="C1347" s="109" t="s">
        <v>1257</v>
      </c>
      <c r="D1347" s="202" t="s">
        <v>39</v>
      </c>
      <c r="E1347" s="203" t="s">
        <v>1075</v>
      </c>
      <c r="F1347" s="204">
        <v>1505773.9956037072</v>
      </c>
      <c r="G1347" s="204">
        <v>1505773.9956037072</v>
      </c>
      <c r="H1347" s="171"/>
      <c r="I1347" s="88">
        <f t="shared" si="107"/>
        <v>1505773.9956037072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83">
        <v>25</v>
      </c>
      <c r="C1348" s="109" t="s">
        <v>1258</v>
      </c>
      <c r="D1348" s="202" t="s">
        <v>39</v>
      </c>
      <c r="E1348" s="203" t="s">
        <v>1075</v>
      </c>
      <c r="F1348" s="204">
        <v>1382400</v>
      </c>
      <c r="G1348" s="204">
        <v>1382400</v>
      </c>
      <c r="H1348" s="171"/>
      <c r="I1348" s="88">
        <f t="shared" si="107"/>
        <v>1382400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83">
        <v>26</v>
      </c>
      <c r="C1349" s="109" t="s">
        <v>1259</v>
      </c>
      <c r="D1349" s="202" t="s">
        <v>39</v>
      </c>
      <c r="E1349" s="203" t="s">
        <v>1075</v>
      </c>
      <c r="F1349" s="204">
        <v>1380000</v>
      </c>
      <c r="G1349" s="204">
        <v>1380000</v>
      </c>
      <c r="H1349" s="171"/>
      <c r="I1349" s="88">
        <f t="shared" si="107"/>
        <v>1380000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83">
        <v>27</v>
      </c>
      <c r="C1350" s="109" t="s">
        <v>1260</v>
      </c>
      <c r="D1350" s="202" t="s">
        <v>39</v>
      </c>
      <c r="E1350" s="203" t="s">
        <v>1075</v>
      </c>
      <c r="F1350" s="204">
        <v>1221600</v>
      </c>
      <c r="G1350" s="204">
        <v>1221600</v>
      </c>
      <c r="H1350" s="171"/>
      <c r="I1350" s="88">
        <f t="shared" si="107"/>
        <v>1221600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83">
        <v>28</v>
      </c>
      <c r="C1351" s="109" t="s">
        <v>1261</v>
      </c>
      <c r="D1351" s="202" t="s">
        <v>39</v>
      </c>
      <c r="E1351" s="203" t="s">
        <v>1075</v>
      </c>
      <c r="F1351" s="204">
        <v>6279240.0000000009</v>
      </c>
      <c r="G1351" s="204">
        <v>6279240.0000000009</v>
      </c>
      <c r="H1351" s="171"/>
      <c r="I1351" s="88">
        <f t="shared" si="107"/>
        <v>6279240.0000000009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83">
        <v>29</v>
      </c>
      <c r="C1352" s="109" t="s">
        <v>1262</v>
      </c>
      <c r="D1352" s="202" t="s">
        <v>39</v>
      </c>
      <c r="E1352" s="203" t="s">
        <v>1075</v>
      </c>
      <c r="F1352" s="204">
        <v>6279240.0000000009</v>
      </c>
      <c r="G1352" s="204">
        <v>6279240.0000000009</v>
      </c>
      <c r="H1352" s="175"/>
      <c r="I1352" s="88">
        <f t="shared" si="107"/>
        <v>6279240.0000000009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83">
        <v>30</v>
      </c>
      <c r="C1353" s="109" t="s">
        <v>1263</v>
      </c>
      <c r="D1353" s="202" t="s">
        <v>39</v>
      </c>
      <c r="E1353" s="203" t="s">
        <v>1075</v>
      </c>
      <c r="F1353" s="204">
        <v>4901160</v>
      </c>
      <c r="G1353" s="204">
        <v>4901160</v>
      </c>
      <c r="H1353" s="175"/>
      <c r="I1353" s="88">
        <f t="shared" si="107"/>
        <v>4901160</v>
      </c>
      <c r="J1353" s="163">
        <f t="shared" si="103"/>
        <v>0</v>
      </c>
      <c r="K1353" s="155">
        <f t="shared" si="104"/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si="105"/>
        <v>0</v>
      </c>
      <c r="O1353" s="155">
        <f t="shared" si="106"/>
        <v>0</v>
      </c>
      <c r="P1353" s="155">
        <f>IF(O1353=1,SUM($O$6:O1353),0)</f>
        <v>0</v>
      </c>
    </row>
    <row r="1354" spans="1:16" ht="15" customHeight="1">
      <c r="A1354" s="15"/>
      <c r="B1354" s="183">
        <v>31</v>
      </c>
      <c r="C1354" s="109" t="s">
        <v>1264</v>
      </c>
      <c r="D1354" s="202" t="s">
        <v>39</v>
      </c>
      <c r="E1354" s="203" t="s">
        <v>1075</v>
      </c>
      <c r="F1354" s="204">
        <v>4642440</v>
      </c>
      <c r="G1354" s="204">
        <v>4642440</v>
      </c>
      <c r="H1354" s="175"/>
      <c r="I1354" s="88">
        <f t="shared" si="107"/>
        <v>4642440</v>
      </c>
      <c r="J1354" s="163">
        <f t="shared" si="103"/>
        <v>0</v>
      </c>
      <c r="K1354" s="155">
        <f t="shared" si="104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05"/>
        <v>0</v>
      </c>
      <c r="O1354" s="155">
        <f t="shared" si="106"/>
        <v>0</v>
      </c>
      <c r="P1354" s="155">
        <f>IF(O1354=1,SUM($O$6:O1354),0)</f>
        <v>0</v>
      </c>
    </row>
    <row r="1355" spans="1:16" ht="15" customHeight="1">
      <c r="A1355" s="15"/>
      <c r="B1355" s="183">
        <v>32</v>
      </c>
      <c r="C1355" s="109" t="s">
        <v>1265</v>
      </c>
      <c r="D1355" s="202" t="s">
        <v>39</v>
      </c>
      <c r="E1355" s="203" t="s">
        <v>1075</v>
      </c>
      <c r="F1355" s="204">
        <v>3961320</v>
      </c>
      <c r="G1355" s="204">
        <v>3961320</v>
      </c>
      <c r="H1355" s="175"/>
      <c r="I1355" s="88">
        <f t="shared" si="107"/>
        <v>3961320</v>
      </c>
      <c r="J1355" s="163">
        <f t="shared" si="103"/>
        <v>0</v>
      </c>
      <c r="K1355" s="155">
        <f t="shared" si="104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05"/>
        <v>0</v>
      </c>
      <c r="O1355" s="155">
        <f t="shared" si="106"/>
        <v>0</v>
      </c>
      <c r="P1355" s="155">
        <f>IF(O1355=1,SUM($O$6:O1355),0)</f>
        <v>0</v>
      </c>
    </row>
    <row r="1356" spans="1:16" ht="15" customHeight="1">
      <c r="A1356" s="15"/>
      <c r="B1356" s="183">
        <v>33</v>
      </c>
      <c r="C1356" s="109" t="s">
        <v>1266</v>
      </c>
      <c r="D1356" s="202" t="s">
        <v>39</v>
      </c>
      <c r="E1356" s="203" t="s">
        <v>1075</v>
      </c>
      <c r="F1356" s="204">
        <v>3839880</v>
      </c>
      <c r="G1356" s="204">
        <v>3839880</v>
      </c>
      <c r="H1356" s="175"/>
      <c r="I1356" s="88">
        <f t="shared" si="107"/>
        <v>3839880</v>
      </c>
      <c r="J1356" s="163">
        <f t="shared" si="103"/>
        <v>0</v>
      </c>
      <c r="K1356" s="155">
        <f t="shared" si="104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05"/>
        <v>0</v>
      </c>
      <c r="O1356" s="155">
        <f t="shared" si="106"/>
        <v>0</v>
      </c>
      <c r="P1356" s="155">
        <f>IF(O1356=1,SUM($O$6:O1356),0)</f>
        <v>0</v>
      </c>
    </row>
    <row r="1357" spans="1:16" ht="15" customHeight="1">
      <c r="A1357" s="15"/>
      <c r="B1357" s="183">
        <v>34</v>
      </c>
      <c r="C1357" s="109" t="s">
        <v>1267</v>
      </c>
      <c r="D1357" s="202" t="s">
        <v>39</v>
      </c>
      <c r="E1357" s="203" t="s">
        <v>1075</v>
      </c>
      <c r="F1357" s="204">
        <v>3835920</v>
      </c>
      <c r="G1357" s="204">
        <v>3835920</v>
      </c>
      <c r="H1357" s="175"/>
      <c r="I1357" s="88">
        <f t="shared" si="107"/>
        <v>3835920</v>
      </c>
      <c r="J1357" s="163">
        <f t="shared" si="103"/>
        <v>0</v>
      </c>
      <c r="K1357" s="155">
        <f t="shared" si="104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05"/>
        <v>0</v>
      </c>
      <c r="O1357" s="155">
        <f t="shared" si="106"/>
        <v>0</v>
      </c>
      <c r="P1357" s="155">
        <f>IF(O1357=1,SUM($O$6:O1357),0)</f>
        <v>0</v>
      </c>
    </row>
    <row r="1358" spans="1:16" ht="15" customHeight="1">
      <c r="A1358" s="15"/>
      <c r="B1358" s="183">
        <v>35</v>
      </c>
      <c r="C1358" s="109" t="s">
        <v>1268</v>
      </c>
      <c r="D1358" s="202" t="s">
        <v>39</v>
      </c>
      <c r="E1358" s="203" t="s">
        <v>1075</v>
      </c>
      <c r="F1358" s="204">
        <v>3260400</v>
      </c>
      <c r="G1358" s="204">
        <v>3260400</v>
      </c>
      <c r="H1358" s="175"/>
      <c r="I1358" s="88">
        <f t="shared" si="107"/>
        <v>3260400</v>
      </c>
      <c r="J1358" s="163">
        <f t="shared" si="103"/>
        <v>0</v>
      </c>
      <c r="K1358" s="155">
        <f t="shared" si="104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05"/>
        <v>0</v>
      </c>
      <c r="O1358" s="155">
        <f t="shared" si="106"/>
        <v>0</v>
      </c>
      <c r="P1358" s="155">
        <f>IF(O1358=1,SUM($O$6:O1358),0)</f>
        <v>0</v>
      </c>
    </row>
    <row r="1359" spans="1:16" ht="15" customHeight="1">
      <c r="A1359" s="15"/>
      <c r="B1359" s="183">
        <v>36</v>
      </c>
      <c r="C1359" s="109" t="s">
        <v>1269</v>
      </c>
      <c r="D1359" s="202" t="s">
        <v>39</v>
      </c>
      <c r="E1359" s="203" t="s">
        <v>1075</v>
      </c>
      <c r="F1359" s="204">
        <v>3643200</v>
      </c>
      <c r="G1359" s="204">
        <v>3643200</v>
      </c>
      <c r="H1359" s="175"/>
      <c r="I1359" s="88">
        <f t="shared" si="107"/>
        <v>3643200</v>
      </c>
      <c r="J1359" s="163">
        <f t="shared" si="103"/>
        <v>0</v>
      </c>
      <c r="K1359" s="155">
        <f t="shared" si="104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05"/>
        <v>0</v>
      </c>
      <c r="O1359" s="155">
        <f t="shared" si="106"/>
        <v>0</v>
      </c>
      <c r="P1359" s="155">
        <f>IF(O1359=1,SUM($O$6:O1359),0)</f>
        <v>0</v>
      </c>
    </row>
    <row r="1360" spans="1:16" ht="15" customHeight="1">
      <c r="A1360" s="15"/>
      <c r="B1360" s="183">
        <v>37</v>
      </c>
      <c r="C1360" s="109" t="s">
        <v>1270</v>
      </c>
      <c r="D1360" s="202" t="s">
        <v>39</v>
      </c>
      <c r="E1360" s="203" t="s">
        <v>1075</v>
      </c>
      <c r="F1360" s="204">
        <v>3538920</v>
      </c>
      <c r="G1360" s="204">
        <v>3538920</v>
      </c>
      <c r="H1360" s="175"/>
      <c r="I1360" s="88">
        <f t="shared" si="107"/>
        <v>3538920</v>
      </c>
      <c r="J1360" s="163">
        <f t="shared" si="103"/>
        <v>0</v>
      </c>
      <c r="K1360" s="155">
        <f t="shared" si="104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05"/>
        <v>0</v>
      </c>
      <c r="O1360" s="155">
        <f t="shared" si="106"/>
        <v>0</v>
      </c>
      <c r="P1360" s="155">
        <f>IF(O1360=1,SUM($O$6:O1360),0)</f>
        <v>0</v>
      </c>
    </row>
    <row r="1361" spans="1:16" ht="15" customHeight="1">
      <c r="A1361" s="15"/>
      <c r="B1361" s="183">
        <v>38</v>
      </c>
      <c r="C1361" s="109" t="s">
        <v>1271</v>
      </c>
      <c r="D1361" s="202" t="s">
        <v>39</v>
      </c>
      <c r="E1361" s="203" t="s">
        <v>1075</v>
      </c>
      <c r="F1361" s="204">
        <v>2935680.0000000005</v>
      </c>
      <c r="G1361" s="204">
        <v>2935680.0000000005</v>
      </c>
      <c r="H1361" s="175"/>
      <c r="I1361" s="88">
        <f t="shared" si="107"/>
        <v>2935680.0000000005</v>
      </c>
      <c r="J1361" s="163">
        <f t="shared" si="103"/>
        <v>0</v>
      </c>
      <c r="K1361" s="155">
        <f t="shared" si="104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05"/>
        <v>0</v>
      </c>
      <c r="O1361" s="155">
        <f t="shared" si="106"/>
        <v>0</v>
      </c>
      <c r="P1361" s="155">
        <f>IF(O1361=1,SUM($O$6:O1361),0)</f>
        <v>0</v>
      </c>
    </row>
    <row r="1362" spans="1:16" ht="15" customHeight="1">
      <c r="A1362" s="15"/>
      <c r="B1362" s="183">
        <v>39</v>
      </c>
      <c r="C1362" s="109" t="s">
        <v>1272</v>
      </c>
      <c r="D1362" s="202" t="s">
        <v>39</v>
      </c>
      <c r="E1362" s="203" t="s">
        <v>1075</v>
      </c>
      <c r="F1362" s="204">
        <v>2935680.0000000005</v>
      </c>
      <c r="G1362" s="204">
        <v>2935680.0000000005</v>
      </c>
      <c r="H1362" s="175"/>
      <c r="I1362" s="88">
        <f t="shared" si="107"/>
        <v>2935680.0000000005</v>
      </c>
      <c r="J1362" s="163">
        <f t="shared" si="103"/>
        <v>0</v>
      </c>
      <c r="K1362" s="155">
        <f t="shared" si="104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05"/>
        <v>0</v>
      </c>
      <c r="O1362" s="155">
        <f t="shared" si="106"/>
        <v>0</v>
      </c>
      <c r="P1362" s="155">
        <f>IF(O1362=1,SUM($O$6:O1362),0)</f>
        <v>0</v>
      </c>
    </row>
    <row r="1363" spans="1:16" ht="15" customHeight="1">
      <c r="A1363" s="15"/>
      <c r="B1363" s="183">
        <v>40</v>
      </c>
      <c r="C1363" s="109" t="s">
        <v>1273</v>
      </c>
      <c r="D1363" s="202" t="s">
        <v>39</v>
      </c>
      <c r="E1363" s="203" t="s">
        <v>1075</v>
      </c>
      <c r="F1363" s="204">
        <v>2604360.0000000005</v>
      </c>
      <c r="G1363" s="204">
        <v>2604360.0000000005</v>
      </c>
      <c r="H1363" s="175"/>
      <c r="I1363" s="88">
        <f t="shared" si="107"/>
        <v>2604360.0000000005</v>
      </c>
      <c r="J1363" s="163">
        <f t="shared" si="103"/>
        <v>0</v>
      </c>
      <c r="K1363" s="155">
        <f t="shared" si="104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05"/>
        <v>0</v>
      </c>
      <c r="O1363" s="155">
        <f t="shared" si="106"/>
        <v>0</v>
      </c>
      <c r="P1363" s="155">
        <f>IF(O1363=1,SUM($O$6:O1363),0)</f>
        <v>0</v>
      </c>
    </row>
    <row r="1364" spans="1:16" ht="15" customHeight="1">
      <c r="A1364" s="15"/>
      <c r="B1364" s="183">
        <v>41</v>
      </c>
      <c r="C1364" s="109" t="s">
        <v>1274</v>
      </c>
      <c r="D1364" s="202" t="s">
        <v>39</v>
      </c>
      <c r="E1364" s="203" t="s">
        <v>1075</v>
      </c>
      <c r="F1364" s="204">
        <v>1969440</v>
      </c>
      <c r="G1364" s="204">
        <v>1969440</v>
      </c>
      <c r="H1364" s="175"/>
      <c r="I1364" s="88">
        <f t="shared" si="107"/>
        <v>1969440</v>
      </c>
      <c r="J1364" s="163">
        <f t="shared" si="103"/>
        <v>0</v>
      </c>
      <c r="K1364" s="155">
        <f t="shared" si="104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05"/>
        <v>0</v>
      </c>
      <c r="O1364" s="155">
        <f t="shared" si="106"/>
        <v>0</v>
      </c>
      <c r="P1364" s="155">
        <f>IF(O1364=1,SUM($O$6:O1364),0)</f>
        <v>0</v>
      </c>
    </row>
    <row r="1365" spans="1:16" ht="15" customHeight="1">
      <c r="A1365" s="15"/>
      <c r="B1365" s="183">
        <v>42</v>
      </c>
      <c r="C1365" s="109" t="s">
        <v>1275</v>
      </c>
      <c r="D1365" s="202" t="s">
        <v>39</v>
      </c>
      <c r="E1365" s="203" t="s">
        <v>1075</v>
      </c>
      <c r="F1365" s="204">
        <v>5150640.0000000009</v>
      </c>
      <c r="G1365" s="204">
        <v>5150640.0000000009</v>
      </c>
      <c r="H1365" s="175"/>
      <c r="I1365" s="88">
        <f t="shared" si="107"/>
        <v>5150640.0000000009</v>
      </c>
      <c r="J1365" s="163">
        <f t="shared" si="103"/>
        <v>0</v>
      </c>
      <c r="K1365" s="155">
        <f t="shared" si="104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05"/>
        <v>0</v>
      </c>
      <c r="O1365" s="155">
        <f t="shared" si="106"/>
        <v>0</v>
      </c>
      <c r="P1365" s="155">
        <f>IF(O1365=1,SUM($O$6:O1365),0)</f>
        <v>0</v>
      </c>
    </row>
    <row r="1366" spans="1:16" ht="15" customHeight="1">
      <c r="A1366" s="15"/>
      <c r="B1366" s="183">
        <v>43</v>
      </c>
      <c r="C1366" s="109" t="s">
        <v>1276</v>
      </c>
      <c r="D1366" s="202" t="s">
        <v>39</v>
      </c>
      <c r="E1366" s="203" t="s">
        <v>1075</v>
      </c>
      <c r="F1366" s="204">
        <v>4060320</v>
      </c>
      <c r="G1366" s="204">
        <v>4060320</v>
      </c>
      <c r="H1366" s="175"/>
      <c r="I1366" s="88">
        <f t="shared" si="107"/>
        <v>4060320</v>
      </c>
      <c r="J1366" s="163">
        <f t="shared" si="103"/>
        <v>0</v>
      </c>
      <c r="K1366" s="155">
        <f t="shared" si="104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05"/>
        <v>0</v>
      </c>
      <c r="O1366" s="155">
        <f t="shared" si="106"/>
        <v>0</v>
      </c>
      <c r="P1366" s="155">
        <f>IF(O1366=1,SUM($O$6:O1366),0)</f>
        <v>0</v>
      </c>
    </row>
    <row r="1367" spans="1:16" ht="15" customHeight="1">
      <c r="A1367" s="15"/>
      <c r="B1367" s="183">
        <v>44</v>
      </c>
      <c r="C1367" s="109" t="s">
        <v>1277</v>
      </c>
      <c r="D1367" s="202" t="s">
        <v>39</v>
      </c>
      <c r="E1367" s="203" t="s">
        <v>1075</v>
      </c>
      <c r="F1367" s="204">
        <v>3453120</v>
      </c>
      <c r="G1367" s="204">
        <v>3453120</v>
      </c>
      <c r="H1367" s="175"/>
      <c r="I1367" s="88">
        <f t="shared" si="107"/>
        <v>3453120</v>
      </c>
      <c r="J1367" s="163">
        <f t="shared" si="103"/>
        <v>0</v>
      </c>
      <c r="K1367" s="155">
        <f t="shared" si="104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05"/>
        <v>0</v>
      </c>
      <c r="O1367" s="155">
        <f t="shared" si="106"/>
        <v>0</v>
      </c>
      <c r="P1367" s="155">
        <f>IF(O1367=1,SUM($O$6:O1367),0)</f>
        <v>0</v>
      </c>
    </row>
    <row r="1368" spans="1:16" ht="15" customHeight="1">
      <c r="A1368" s="15"/>
      <c r="B1368" s="183">
        <v>45</v>
      </c>
      <c r="C1368" s="109" t="s">
        <v>1278</v>
      </c>
      <c r="D1368" s="202" t="s">
        <v>39</v>
      </c>
      <c r="E1368" s="203" t="s">
        <v>1075</v>
      </c>
      <c r="F1368" s="204">
        <v>2622840.0000000005</v>
      </c>
      <c r="G1368" s="204">
        <v>2622840.0000000005</v>
      </c>
      <c r="H1368" s="171"/>
      <c r="I1368" s="88">
        <f t="shared" si="107"/>
        <v>2622840.0000000005</v>
      </c>
      <c r="J1368" s="163">
        <f t="shared" ref="J1368:J1431" si="108">IF(D1368="MDU-KD",1,0)</f>
        <v>0</v>
      </c>
      <c r="K1368" s="155">
        <f t="shared" ref="K1368:K1431" si="109">IF(D1368="HDW",1,0)</f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ref="N1368:N1431" si="110">IF(L1368=0,M1368,L1368)</f>
        <v>0</v>
      </c>
      <c r="O1368" s="155">
        <f t="shared" ref="O1368:O1431" si="111">IF(E1368=0,0,IF(LEFT(C1368,11)="Tiang Beton",1,0))</f>
        <v>0</v>
      </c>
      <c r="P1368" s="155">
        <f>IF(O1368=1,SUM($O$6:O1368),0)</f>
        <v>0</v>
      </c>
    </row>
    <row r="1369" spans="1:16" ht="15" customHeight="1">
      <c r="A1369" s="15"/>
      <c r="B1369" s="183">
        <v>46</v>
      </c>
      <c r="C1369" s="109" t="s">
        <v>1279</v>
      </c>
      <c r="D1369" s="202" t="s">
        <v>39</v>
      </c>
      <c r="E1369" s="203" t="s">
        <v>1075</v>
      </c>
      <c r="F1369" s="204">
        <v>3598320</v>
      </c>
      <c r="G1369" s="204">
        <v>3598320</v>
      </c>
      <c r="H1369" s="171"/>
      <c r="I1369" s="88">
        <f t="shared" si="107"/>
        <v>3598320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83">
        <v>47</v>
      </c>
      <c r="C1370" s="109" t="s">
        <v>1280</v>
      </c>
      <c r="D1370" s="202" t="s">
        <v>39</v>
      </c>
      <c r="E1370" s="203" t="s">
        <v>1075</v>
      </c>
      <c r="F1370" s="204">
        <v>3212880</v>
      </c>
      <c r="G1370" s="204">
        <v>3212880</v>
      </c>
      <c r="H1370" s="171"/>
      <c r="I1370" s="88">
        <f t="shared" si="107"/>
        <v>3212880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83">
        <v>48</v>
      </c>
      <c r="C1371" s="109" t="s">
        <v>1281</v>
      </c>
      <c r="D1371" s="202" t="s">
        <v>39</v>
      </c>
      <c r="E1371" s="203" t="s">
        <v>1075</v>
      </c>
      <c r="F1371" s="204">
        <v>2366760</v>
      </c>
      <c r="G1371" s="204">
        <v>2366760</v>
      </c>
      <c r="H1371" s="171"/>
      <c r="I1371" s="88">
        <f>IF($I$5=$G$4,G1371,(IF($I$5=$F$4,F1371,0)))</f>
        <v>2366760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83">
        <v>49</v>
      </c>
      <c r="C1372" s="109" t="s">
        <v>1282</v>
      </c>
      <c r="D1372" s="202" t="s">
        <v>39</v>
      </c>
      <c r="E1372" s="203" t="s">
        <v>1075</v>
      </c>
      <c r="F1372" s="204">
        <v>2005080</v>
      </c>
      <c r="G1372" s="204">
        <v>2005080</v>
      </c>
      <c r="H1372" s="171"/>
      <c r="I1372" s="88">
        <f>IF($I$5=$G$4,G1372,(IF($I$5=$F$4,F1372,0)))</f>
        <v>2005080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83">
        <v>50</v>
      </c>
      <c r="C1373" s="109" t="s">
        <v>1283</v>
      </c>
      <c r="D1373" s="202" t="s">
        <v>39</v>
      </c>
      <c r="E1373" s="203" t="s">
        <v>1075</v>
      </c>
      <c r="F1373" s="204">
        <v>1801603.4491041158</v>
      </c>
      <c r="G1373" s="204">
        <v>1801603.4491041158</v>
      </c>
      <c r="H1373" s="171"/>
      <c r="I1373" s="88">
        <f t="shared" si="107"/>
        <v>1801603.4491041158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83">
        <v>51</v>
      </c>
      <c r="C1374" s="109" t="s">
        <v>1284</v>
      </c>
      <c r="D1374" s="202" t="s">
        <v>39</v>
      </c>
      <c r="E1374" s="203" t="s">
        <v>1075</v>
      </c>
      <c r="F1374" s="204">
        <v>1656351.3951640779</v>
      </c>
      <c r="G1374" s="204">
        <v>1656351.3951640779</v>
      </c>
      <c r="H1374" s="171"/>
      <c r="I1374" s="88">
        <f t="shared" si="107"/>
        <v>1656351.3951640779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83">
        <v>52</v>
      </c>
      <c r="C1375" s="109" t="s">
        <v>1285</v>
      </c>
      <c r="D1375" s="202" t="s">
        <v>39</v>
      </c>
      <c r="E1375" s="203" t="s">
        <v>1075</v>
      </c>
      <c r="F1375" s="204">
        <v>1520640.0000000002</v>
      </c>
      <c r="G1375" s="204">
        <v>1520640.0000000002</v>
      </c>
      <c r="H1375" s="171"/>
      <c r="I1375" s="88">
        <f t="shared" si="107"/>
        <v>1520640.0000000002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83">
        <v>53</v>
      </c>
      <c r="C1376" s="109" t="s">
        <v>1286</v>
      </c>
      <c r="D1376" s="202" t="s">
        <v>39</v>
      </c>
      <c r="E1376" s="203" t="s">
        <v>1075</v>
      </c>
      <c r="F1376" s="204">
        <v>1518000.0000000002</v>
      </c>
      <c r="G1376" s="204">
        <v>1518000.0000000002</v>
      </c>
      <c r="H1376" s="171"/>
      <c r="I1376" s="88">
        <f t="shared" si="107"/>
        <v>1518000.0000000002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83">
        <v>54</v>
      </c>
      <c r="C1377" s="109" t="s">
        <v>1287</v>
      </c>
      <c r="D1377" s="202" t="s">
        <v>39</v>
      </c>
      <c r="E1377" s="203" t="s">
        <v>1075</v>
      </c>
      <c r="F1377" s="204">
        <v>1343760.0000000002</v>
      </c>
      <c r="G1377" s="204">
        <v>1343760.0000000002</v>
      </c>
      <c r="H1377" s="171"/>
      <c r="I1377" s="88">
        <f t="shared" si="107"/>
        <v>1343760.0000000002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83">
        <v>55</v>
      </c>
      <c r="C1378" s="109" t="s">
        <v>1288</v>
      </c>
      <c r="D1378" s="202" t="s">
        <v>39</v>
      </c>
      <c r="E1378" s="203" t="s">
        <v>1075</v>
      </c>
      <c r="F1378" s="204">
        <v>7945699.5772913285</v>
      </c>
      <c r="G1378" s="204">
        <v>7945699.5772913285</v>
      </c>
      <c r="H1378" s="171"/>
      <c r="I1378" s="88">
        <f t="shared" si="107"/>
        <v>7945699.5772913285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83"/>
      <c r="C1379" s="109"/>
      <c r="D1379" s="202" t="s">
        <v>40</v>
      </c>
      <c r="E1379" s="203"/>
      <c r="F1379" s="204">
        <v>0</v>
      </c>
      <c r="G1379" s="204">
        <v>0</v>
      </c>
      <c r="H1379" s="171"/>
      <c r="I1379" s="88">
        <f t="shared" si="107"/>
        <v>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83" t="s">
        <v>1004</v>
      </c>
      <c r="C1380" s="109" t="s">
        <v>773</v>
      </c>
      <c r="D1380" s="202" t="s">
        <v>40</v>
      </c>
      <c r="E1380" s="203"/>
      <c r="F1380" s="204">
        <v>0</v>
      </c>
      <c r="G1380" s="204">
        <v>0</v>
      </c>
      <c r="H1380" s="171"/>
      <c r="I1380" s="88">
        <f t="shared" si="107"/>
        <v>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83">
        <v>1</v>
      </c>
      <c r="C1381" s="109" t="s">
        <v>1289</v>
      </c>
      <c r="D1381" s="202" t="s">
        <v>39</v>
      </c>
      <c r="E1381" s="203" t="s">
        <v>1075</v>
      </c>
      <c r="F1381" s="204">
        <v>3426000</v>
      </c>
      <c r="G1381" s="204">
        <v>3426000</v>
      </c>
      <c r="H1381" s="171"/>
      <c r="I1381" s="88">
        <f t="shared" si="107"/>
        <v>3426000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83">
        <v>2</v>
      </c>
      <c r="C1382" s="109" t="s">
        <v>1290</v>
      </c>
      <c r="D1382" s="202" t="s">
        <v>39</v>
      </c>
      <c r="E1382" s="203" t="s">
        <v>1075</v>
      </c>
      <c r="F1382" s="204">
        <v>2880000</v>
      </c>
      <c r="G1382" s="204">
        <v>2880000</v>
      </c>
      <c r="H1382" s="171"/>
      <c r="I1382" s="88">
        <f t="shared" si="107"/>
        <v>2880000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83">
        <v>3</v>
      </c>
      <c r="C1383" s="109" t="s">
        <v>1291</v>
      </c>
      <c r="D1383" s="202" t="s">
        <v>39</v>
      </c>
      <c r="E1383" s="203" t="s">
        <v>1075</v>
      </c>
      <c r="F1383" s="204">
        <v>2649600</v>
      </c>
      <c r="G1383" s="204">
        <v>2649600</v>
      </c>
      <c r="H1383" s="171"/>
      <c r="I1383" s="88">
        <f t="shared" si="107"/>
        <v>2649600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83">
        <v>4</v>
      </c>
      <c r="C1384" s="109" t="s">
        <v>1292</v>
      </c>
      <c r="D1384" s="202" t="s">
        <v>39</v>
      </c>
      <c r="E1384" s="203" t="s">
        <v>1075</v>
      </c>
      <c r="F1384" s="204">
        <v>1971600</v>
      </c>
      <c r="G1384" s="204">
        <v>1971600</v>
      </c>
      <c r="H1384" s="171"/>
      <c r="I1384" s="88">
        <f t="shared" si="107"/>
        <v>1971600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83">
        <v>5</v>
      </c>
      <c r="C1385" s="109" t="s">
        <v>1293</v>
      </c>
      <c r="D1385" s="202" t="s">
        <v>39</v>
      </c>
      <c r="E1385" s="203" t="s">
        <v>1075</v>
      </c>
      <c r="F1385" s="204">
        <v>1340400</v>
      </c>
      <c r="G1385" s="204">
        <v>1340400</v>
      </c>
      <c r="H1385" s="171"/>
      <c r="I1385" s="88">
        <f t="shared" si="107"/>
        <v>1340400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83">
        <v>6</v>
      </c>
      <c r="C1386" s="109" t="s">
        <v>1294</v>
      </c>
      <c r="D1386" s="202" t="s">
        <v>39</v>
      </c>
      <c r="E1386" s="203" t="s">
        <v>1075</v>
      </c>
      <c r="F1386" s="204">
        <v>2682000</v>
      </c>
      <c r="G1386" s="204">
        <v>2682000</v>
      </c>
      <c r="H1386" s="171"/>
      <c r="I1386" s="88">
        <f t="shared" si="107"/>
        <v>2682000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83">
        <v>7</v>
      </c>
      <c r="C1387" s="109" t="s">
        <v>1295</v>
      </c>
      <c r="D1387" s="202" t="s">
        <v>39</v>
      </c>
      <c r="E1387" s="203" t="s">
        <v>1075</v>
      </c>
      <c r="F1387" s="204">
        <v>2148000</v>
      </c>
      <c r="G1387" s="204">
        <v>2148000</v>
      </c>
      <c r="H1387" s="171"/>
      <c r="I1387" s="88">
        <f t="shared" si="107"/>
        <v>2148000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83"/>
      <c r="C1388" s="109"/>
      <c r="D1388" s="202" t="s">
        <v>40</v>
      </c>
      <c r="E1388" s="203"/>
      <c r="F1388" s="204">
        <v>0</v>
      </c>
      <c r="G1388" s="204">
        <v>0</v>
      </c>
      <c r="H1388" s="171"/>
      <c r="I1388" s="88">
        <f t="shared" si="107"/>
        <v>0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83" t="s">
        <v>1004</v>
      </c>
      <c r="C1389" s="109" t="s">
        <v>524</v>
      </c>
      <c r="D1389" s="202" t="s">
        <v>40</v>
      </c>
      <c r="E1389" s="203"/>
      <c r="F1389" s="204">
        <v>0</v>
      </c>
      <c r="G1389" s="204">
        <v>0</v>
      </c>
      <c r="H1389" s="175"/>
      <c r="I1389" s="88">
        <f t="shared" si="107"/>
        <v>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83">
        <v>1</v>
      </c>
      <c r="C1390" s="109" t="s">
        <v>955</v>
      </c>
      <c r="D1390" s="202" t="s">
        <v>39</v>
      </c>
      <c r="E1390" s="203" t="s">
        <v>11</v>
      </c>
      <c r="F1390" s="204">
        <v>213420</v>
      </c>
      <c r="G1390" s="204">
        <v>213420</v>
      </c>
      <c r="H1390" s="175"/>
      <c r="I1390" s="88">
        <f t="shared" si="107"/>
        <v>213420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83">
        <v>2</v>
      </c>
      <c r="C1391" s="109" t="s">
        <v>956</v>
      </c>
      <c r="D1391" s="202" t="s">
        <v>39</v>
      </c>
      <c r="E1391" s="203" t="s">
        <v>11</v>
      </c>
      <c r="F1391" s="204">
        <v>207840</v>
      </c>
      <c r="G1391" s="204">
        <v>207840</v>
      </c>
      <c r="H1391" s="175"/>
      <c r="I1391" s="88">
        <f t="shared" si="107"/>
        <v>207840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83">
        <v>3</v>
      </c>
      <c r="C1392" s="109" t="s">
        <v>957</v>
      </c>
      <c r="D1392" s="202" t="s">
        <v>39</v>
      </c>
      <c r="E1392" s="203" t="s">
        <v>11</v>
      </c>
      <c r="F1392" s="204">
        <v>342990</v>
      </c>
      <c r="G1392" s="204">
        <v>342990</v>
      </c>
      <c r="H1392" s="175"/>
      <c r="I1392" s="88">
        <f t="shared" si="107"/>
        <v>342990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83">
        <v>4</v>
      </c>
      <c r="C1393" s="109" t="s">
        <v>958</v>
      </c>
      <c r="D1393" s="202" t="s">
        <v>39</v>
      </c>
      <c r="E1393" s="203" t="s">
        <v>11</v>
      </c>
      <c r="F1393" s="204">
        <v>709680</v>
      </c>
      <c r="G1393" s="204">
        <v>709680</v>
      </c>
      <c r="H1393" s="175"/>
      <c r="I1393" s="88">
        <f t="shared" si="107"/>
        <v>709680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83">
        <v>5</v>
      </c>
      <c r="C1394" s="109" t="s">
        <v>959</v>
      </c>
      <c r="D1394" s="202" t="s">
        <v>39</v>
      </c>
      <c r="E1394" s="203" t="s">
        <v>11</v>
      </c>
      <c r="F1394" s="204">
        <v>1771980</v>
      </c>
      <c r="G1394" s="204">
        <v>1771980</v>
      </c>
      <c r="H1394" s="175"/>
      <c r="I1394" s="88">
        <f t="shared" si="107"/>
        <v>1771980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83">
        <v>6</v>
      </c>
      <c r="C1395" s="109" t="s">
        <v>960</v>
      </c>
      <c r="D1395" s="202" t="s">
        <v>39</v>
      </c>
      <c r="E1395" s="203" t="s">
        <v>11</v>
      </c>
      <c r="F1395" s="204">
        <v>976440</v>
      </c>
      <c r="G1395" s="204">
        <v>976440</v>
      </c>
      <c r="H1395" s="175"/>
      <c r="I1395" s="88">
        <f t="shared" si="107"/>
        <v>976440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83">
        <v>7</v>
      </c>
      <c r="C1396" s="109" t="s">
        <v>961</v>
      </c>
      <c r="D1396" s="202" t="s">
        <v>39</v>
      </c>
      <c r="E1396" s="203" t="s">
        <v>11</v>
      </c>
      <c r="F1396" s="204">
        <v>2211900</v>
      </c>
      <c r="G1396" s="204">
        <v>2211900</v>
      </c>
      <c r="H1396" s="175"/>
      <c r="I1396" s="88">
        <f t="shared" si="107"/>
        <v>2211900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83">
        <v>8</v>
      </c>
      <c r="C1397" s="109" t="s">
        <v>962</v>
      </c>
      <c r="D1397" s="202" t="s">
        <v>39</v>
      </c>
      <c r="E1397" s="203" t="s">
        <v>11</v>
      </c>
      <c r="F1397" s="204">
        <v>2270640</v>
      </c>
      <c r="G1397" s="204">
        <v>2270640</v>
      </c>
      <c r="H1397" s="175"/>
      <c r="I1397" s="88">
        <f t="shared" ref="I1397:I1410" si="112">IF($I$5=$G$4,G1397,(IF($I$5=$F$4,F1397,0)))</f>
        <v>2270640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83">
        <v>9</v>
      </c>
      <c r="C1398" s="109" t="s">
        <v>963</v>
      </c>
      <c r="D1398" s="202" t="s">
        <v>39</v>
      </c>
      <c r="E1398" s="203" t="s">
        <v>11</v>
      </c>
      <c r="F1398" s="204">
        <v>2476740</v>
      </c>
      <c r="G1398" s="204">
        <v>2476740</v>
      </c>
      <c r="H1398" s="175"/>
      <c r="I1398" s="88">
        <f t="shared" si="112"/>
        <v>2476740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83"/>
      <c r="C1399" s="109" t="s">
        <v>40</v>
      </c>
      <c r="D1399" s="202" t="s">
        <v>40</v>
      </c>
      <c r="E1399" s="203"/>
      <c r="F1399" s="204">
        <v>0</v>
      </c>
      <c r="G1399" s="204">
        <v>0</v>
      </c>
      <c r="H1399" s="175"/>
      <c r="I1399" s="88">
        <f t="shared" si="112"/>
        <v>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83" t="s">
        <v>1004</v>
      </c>
      <c r="C1400" s="109" t="s">
        <v>782</v>
      </c>
      <c r="D1400" s="202" t="s">
        <v>40</v>
      </c>
      <c r="E1400" s="203"/>
      <c r="F1400" s="204">
        <v>0</v>
      </c>
      <c r="G1400" s="204">
        <v>0</v>
      </c>
      <c r="H1400" s="175"/>
      <c r="I1400" s="88">
        <f t="shared" si="112"/>
        <v>0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83">
        <v>1</v>
      </c>
      <c r="C1401" s="109" t="s">
        <v>421</v>
      </c>
      <c r="D1401" s="202" t="s">
        <v>39</v>
      </c>
      <c r="E1401" s="203" t="s">
        <v>93</v>
      </c>
      <c r="F1401" s="204">
        <v>220260.49029487889</v>
      </c>
      <c r="G1401" s="204">
        <v>220260.49029487889</v>
      </c>
      <c r="H1401" s="175"/>
      <c r="I1401" s="88">
        <f t="shared" si="112"/>
        <v>220260.49029487889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83">
        <v>2</v>
      </c>
      <c r="C1402" s="109" t="s">
        <v>422</v>
      </c>
      <c r="D1402" s="202" t="s">
        <v>39</v>
      </c>
      <c r="E1402" s="203" t="s">
        <v>93</v>
      </c>
      <c r="F1402" s="204">
        <v>220260.49029487889</v>
      </c>
      <c r="G1402" s="204">
        <v>220260.49029487889</v>
      </c>
      <c r="H1402" s="175"/>
      <c r="I1402" s="88">
        <f t="shared" si="112"/>
        <v>220260.49029487889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83">
        <v>3</v>
      </c>
      <c r="C1403" s="109" t="s">
        <v>423</v>
      </c>
      <c r="D1403" s="202" t="s">
        <v>39</v>
      </c>
      <c r="E1403" s="203" t="s">
        <v>93</v>
      </c>
      <c r="F1403" s="204">
        <v>250977.08928157968</v>
      </c>
      <c r="G1403" s="204">
        <v>250977.08928157968</v>
      </c>
      <c r="H1403" s="175"/>
      <c r="I1403" s="88">
        <f t="shared" si="112"/>
        <v>250977.08928157968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83">
        <v>4</v>
      </c>
      <c r="C1404" s="109" t="s">
        <v>424</v>
      </c>
      <c r="D1404" s="202" t="s">
        <v>39</v>
      </c>
      <c r="E1404" s="203" t="s">
        <v>93</v>
      </c>
      <c r="F1404" s="204">
        <v>289200</v>
      </c>
      <c r="G1404" s="204">
        <v>289200</v>
      </c>
      <c r="H1404" s="175"/>
      <c r="I1404" s="88">
        <f t="shared" si="112"/>
        <v>289200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83">
        <v>5</v>
      </c>
      <c r="C1405" s="109" t="s">
        <v>425</v>
      </c>
      <c r="D1405" s="202" t="s">
        <v>39</v>
      </c>
      <c r="E1405" s="203" t="s">
        <v>93</v>
      </c>
      <c r="F1405" s="204">
        <v>277947.76156258525</v>
      </c>
      <c r="G1405" s="204">
        <v>277947.76156258525</v>
      </c>
      <c r="H1405" s="175"/>
      <c r="I1405" s="88">
        <f t="shared" si="112"/>
        <v>277947.76156258525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83">
        <v>6</v>
      </c>
      <c r="C1406" s="109" t="s">
        <v>426</v>
      </c>
      <c r="D1406" s="202" t="s">
        <v>39</v>
      </c>
      <c r="E1406" s="203" t="s">
        <v>93</v>
      </c>
      <c r="F1406" s="204">
        <v>309000</v>
      </c>
      <c r="G1406" s="204">
        <v>309000</v>
      </c>
      <c r="H1406" s="175"/>
      <c r="I1406" s="88">
        <f t="shared" si="112"/>
        <v>309000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83">
        <v>7</v>
      </c>
      <c r="C1407" s="109" t="s">
        <v>1105</v>
      </c>
      <c r="D1407" s="202" t="s">
        <v>39</v>
      </c>
      <c r="E1407" s="203" t="s">
        <v>93</v>
      </c>
      <c r="F1407" s="204">
        <v>277947.76156258525</v>
      </c>
      <c r="G1407" s="204">
        <v>277947.76156258525</v>
      </c>
      <c r="H1407" s="175"/>
      <c r="I1407" s="88">
        <f t="shared" si="112"/>
        <v>277947.76156258525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83">
        <v>8</v>
      </c>
      <c r="C1408" s="109" t="s">
        <v>1106</v>
      </c>
      <c r="D1408" s="202" t="s">
        <v>39</v>
      </c>
      <c r="E1408" s="203" t="s">
        <v>93</v>
      </c>
      <c r="F1408" s="204">
        <v>345600</v>
      </c>
      <c r="G1408" s="204">
        <v>345600</v>
      </c>
      <c r="H1408" s="175"/>
      <c r="I1408" s="88">
        <f t="shared" si="112"/>
        <v>345600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83">
        <v>9</v>
      </c>
      <c r="C1409" s="109" t="s">
        <v>427</v>
      </c>
      <c r="D1409" s="202" t="s">
        <v>39</v>
      </c>
      <c r="E1409" s="203" t="s">
        <v>93</v>
      </c>
      <c r="F1409" s="204">
        <v>438273.42456634069</v>
      </c>
      <c r="G1409" s="204">
        <v>438273.42456634069</v>
      </c>
      <c r="H1409" s="175"/>
      <c r="I1409" s="88">
        <f t="shared" si="112"/>
        <v>438273.42456634069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83">
        <v>10</v>
      </c>
      <c r="C1410" s="109" t="s">
        <v>428</v>
      </c>
      <c r="D1410" s="202" t="s">
        <v>39</v>
      </c>
      <c r="E1410" s="203" t="s">
        <v>93</v>
      </c>
      <c r="F1410" s="204">
        <v>384600</v>
      </c>
      <c r="G1410" s="204">
        <v>384600</v>
      </c>
      <c r="H1410" s="175"/>
      <c r="I1410" s="88">
        <f t="shared" si="112"/>
        <v>384600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83">
        <v>11</v>
      </c>
      <c r="C1411" s="109" t="s">
        <v>429</v>
      </c>
      <c r="D1411" s="202" t="s">
        <v>39</v>
      </c>
      <c r="E1411" s="203" t="s">
        <v>93</v>
      </c>
      <c r="F1411" s="204">
        <v>466742.46752962429</v>
      </c>
      <c r="G1411" s="204">
        <v>466742.46752962429</v>
      </c>
      <c r="H1411" s="175"/>
      <c r="I1411" s="88">
        <f t="shared" ref="I1411:I1448" si="113">IF($I$5=$G$4,G1411,(IF($I$5=$F$4,F1411,0)))</f>
        <v>466742.46752962429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83">
        <v>12</v>
      </c>
      <c r="C1412" s="109" t="s">
        <v>430</v>
      </c>
      <c r="D1412" s="202" t="s">
        <v>39</v>
      </c>
      <c r="E1412" s="203" t="s">
        <v>93</v>
      </c>
      <c r="F1412" s="204">
        <v>466742.46752962429</v>
      </c>
      <c r="G1412" s="204">
        <v>466742.46752962429</v>
      </c>
      <c r="H1412" s="175"/>
      <c r="I1412" s="154">
        <f t="shared" si="113"/>
        <v>466742.46752962429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83">
        <v>13</v>
      </c>
      <c r="C1413" s="109" t="s">
        <v>431</v>
      </c>
      <c r="D1413" s="202" t="s">
        <v>39</v>
      </c>
      <c r="E1413" s="203" t="s">
        <v>93</v>
      </c>
      <c r="F1413" s="204">
        <v>513941.14402138407</v>
      </c>
      <c r="G1413" s="204">
        <v>513941.14402138407</v>
      </c>
      <c r="H1413" s="175"/>
      <c r="I1413" s="88">
        <f t="shared" si="113"/>
        <v>513941.14402138407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83">
        <v>14</v>
      </c>
      <c r="C1414" s="109" t="s">
        <v>432</v>
      </c>
      <c r="D1414" s="202" t="s">
        <v>39</v>
      </c>
      <c r="E1414" s="203" t="s">
        <v>93</v>
      </c>
      <c r="F1414" s="204">
        <v>502200</v>
      </c>
      <c r="G1414" s="204">
        <v>502200</v>
      </c>
      <c r="H1414" s="175"/>
      <c r="I1414" s="88">
        <f t="shared" si="113"/>
        <v>502200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83">
        <v>15</v>
      </c>
      <c r="C1415" s="109" t="s">
        <v>433</v>
      </c>
      <c r="D1415" s="202" t="s">
        <v>39</v>
      </c>
      <c r="E1415" s="203" t="s">
        <v>93</v>
      </c>
      <c r="F1415" s="204">
        <v>580618.63938275899</v>
      </c>
      <c r="G1415" s="204">
        <v>580618.63938275899</v>
      </c>
      <c r="H1415" s="175"/>
      <c r="I1415" s="88">
        <f t="shared" si="113"/>
        <v>580618.63938275899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83">
        <v>16</v>
      </c>
      <c r="C1416" s="109" t="s">
        <v>434</v>
      </c>
      <c r="D1416" s="202" t="s">
        <v>39</v>
      </c>
      <c r="E1416" s="203" t="s">
        <v>93</v>
      </c>
      <c r="F1416" s="204">
        <v>522000</v>
      </c>
      <c r="G1416" s="204">
        <v>522000</v>
      </c>
      <c r="H1416" s="175"/>
      <c r="I1416" s="88">
        <f t="shared" si="113"/>
        <v>522000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83">
        <v>17</v>
      </c>
      <c r="C1417" s="109" t="s">
        <v>435</v>
      </c>
      <c r="D1417" s="202" t="s">
        <v>39</v>
      </c>
      <c r="E1417" s="203" t="s">
        <v>93</v>
      </c>
      <c r="F1417" s="204">
        <v>768051.19018409075</v>
      </c>
      <c r="G1417" s="204">
        <v>768051.19018409075</v>
      </c>
      <c r="H1417" s="175"/>
      <c r="I1417" s="88">
        <f t="shared" si="113"/>
        <v>768051.19018409075</v>
      </c>
      <c r="J1417" s="163">
        <f t="shared" si="108"/>
        <v>0</v>
      </c>
      <c r="K1417" s="155">
        <f t="shared" si="109"/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si="110"/>
        <v>0</v>
      </c>
      <c r="O1417" s="155">
        <f t="shared" si="111"/>
        <v>0</v>
      </c>
      <c r="P1417" s="155">
        <f>IF(O1417=1,SUM($O$6:O1417),0)</f>
        <v>0</v>
      </c>
    </row>
    <row r="1418" spans="1:16" ht="15" customHeight="1">
      <c r="A1418" s="15"/>
      <c r="B1418" s="183">
        <v>18</v>
      </c>
      <c r="C1418" s="109" t="s">
        <v>436</v>
      </c>
      <c r="D1418" s="202" t="s">
        <v>39</v>
      </c>
      <c r="E1418" s="203" t="s">
        <v>93</v>
      </c>
      <c r="F1418" s="204">
        <v>768051.19018409075</v>
      </c>
      <c r="G1418" s="204">
        <v>768051.19018409075</v>
      </c>
      <c r="H1418" s="175"/>
      <c r="I1418" s="88">
        <f t="shared" si="113"/>
        <v>768051.19018409075</v>
      </c>
      <c r="J1418" s="163">
        <f t="shared" si="108"/>
        <v>0</v>
      </c>
      <c r="K1418" s="155">
        <f t="shared" si="109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0"/>
        <v>0</v>
      </c>
      <c r="O1418" s="155">
        <f t="shared" si="111"/>
        <v>0</v>
      </c>
      <c r="P1418" s="155">
        <f>IF(O1418=1,SUM($O$6:O1418),0)</f>
        <v>0</v>
      </c>
    </row>
    <row r="1419" spans="1:16" ht="15" customHeight="1">
      <c r="A1419" s="15"/>
      <c r="B1419" s="183">
        <v>19</v>
      </c>
      <c r="C1419" s="109" t="s">
        <v>437</v>
      </c>
      <c r="D1419" s="202" t="s">
        <v>39</v>
      </c>
      <c r="E1419" s="203" t="s">
        <v>93</v>
      </c>
      <c r="F1419" s="204">
        <v>755996.11696758063</v>
      </c>
      <c r="G1419" s="204">
        <v>755996.11696758063</v>
      </c>
      <c r="H1419" s="175"/>
      <c r="I1419" s="88">
        <f t="shared" si="113"/>
        <v>755996.11696758063</v>
      </c>
      <c r="J1419" s="163">
        <f t="shared" si="108"/>
        <v>0</v>
      </c>
      <c r="K1419" s="155">
        <f t="shared" si="109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0"/>
        <v>0</v>
      </c>
      <c r="O1419" s="155">
        <f t="shared" si="111"/>
        <v>0</v>
      </c>
      <c r="P1419" s="155">
        <f>IF(O1419=1,SUM($O$6:O1419),0)</f>
        <v>0</v>
      </c>
    </row>
    <row r="1420" spans="1:16" ht="15" customHeight="1">
      <c r="A1420" s="15"/>
      <c r="B1420" s="183">
        <v>20</v>
      </c>
      <c r="C1420" s="109" t="s">
        <v>438</v>
      </c>
      <c r="D1420" s="202" t="s">
        <v>39</v>
      </c>
      <c r="E1420" s="203" t="s">
        <v>93</v>
      </c>
      <c r="F1420" s="204">
        <v>589800</v>
      </c>
      <c r="G1420" s="204">
        <v>589800</v>
      </c>
      <c r="H1420" s="175"/>
      <c r="I1420" s="176">
        <f t="shared" si="113"/>
        <v>589800</v>
      </c>
      <c r="J1420" s="163">
        <f t="shared" si="108"/>
        <v>0</v>
      </c>
      <c r="K1420" s="155">
        <f t="shared" si="109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0"/>
        <v>0</v>
      </c>
      <c r="O1420" s="155">
        <f t="shared" si="111"/>
        <v>0</v>
      </c>
      <c r="P1420" s="155">
        <f>IF(O1420=1,SUM($O$6:O1420),0)</f>
        <v>0</v>
      </c>
    </row>
    <row r="1421" spans="1:16" ht="15" customHeight="1">
      <c r="A1421" s="15"/>
      <c r="B1421" s="183">
        <v>21</v>
      </c>
      <c r="C1421" s="109" t="s">
        <v>439</v>
      </c>
      <c r="D1421" s="202" t="s">
        <v>39</v>
      </c>
      <c r="E1421" s="203" t="s">
        <v>93</v>
      </c>
      <c r="F1421" s="204">
        <v>832055.45603276498</v>
      </c>
      <c r="G1421" s="204">
        <v>832055.45603276498</v>
      </c>
      <c r="H1421" s="175"/>
      <c r="I1421" s="176">
        <f t="shared" si="113"/>
        <v>832055.45603276498</v>
      </c>
      <c r="J1421" s="163">
        <f t="shared" si="108"/>
        <v>0</v>
      </c>
      <c r="K1421" s="155">
        <f t="shared" si="109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0"/>
        <v>0</v>
      </c>
      <c r="O1421" s="155">
        <f t="shared" si="111"/>
        <v>0</v>
      </c>
      <c r="P1421" s="155">
        <f>IF(O1421=1,SUM($O$6:O1421),0)</f>
        <v>0</v>
      </c>
    </row>
    <row r="1422" spans="1:16" ht="15" customHeight="1">
      <c r="A1422" s="15"/>
      <c r="B1422" s="183">
        <v>22</v>
      </c>
      <c r="C1422" s="109" t="s">
        <v>440</v>
      </c>
      <c r="D1422" s="202" t="s">
        <v>39</v>
      </c>
      <c r="E1422" s="203" t="s">
        <v>93</v>
      </c>
      <c r="F1422" s="204">
        <v>636000</v>
      </c>
      <c r="G1422" s="204">
        <v>636000</v>
      </c>
      <c r="H1422" s="175"/>
      <c r="I1422" s="176">
        <f t="shared" si="113"/>
        <v>636000</v>
      </c>
      <c r="J1422" s="163">
        <f t="shared" si="108"/>
        <v>0</v>
      </c>
      <c r="K1422" s="155">
        <f t="shared" si="109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0"/>
        <v>0</v>
      </c>
      <c r="O1422" s="155">
        <f t="shared" si="111"/>
        <v>0</v>
      </c>
      <c r="P1422" s="155">
        <f>IF(O1422=1,SUM($O$6:O1422),0)</f>
        <v>0</v>
      </c>
    </row>
    <row r="1423" spans="1:16" ht="15" customHeight="1">
      <c r="A1423" s="15"/>
      <c r="B1423" s="183">
        <v>23</v>
      </c>
      <c r="C1423" s="109" t="s">
        <v>441</v>
      </c>
      <c r="D1423" s="202" t="s">
        <v>39</v>
      </c>
      <c r="E1423" s="203" t="s">
        <v>93</v>
      </c>
      <c r="F1423" s="204">
        <v>842833.50878142437</v>
      </c>
      <c r="G1423" s="204">
        <v>842833.50878142437</v>
      </c>
      <c r="H1423" s="175"/>
      <c r="I1423" s="176">
        <f t="shared" si="113"/>
        <v>842833.50878142437</v>
      </c>
      <c r="J1423" s="163">
        <f t="shared" si="108"/>
        <v>0</v>
      </c>
      <c r="K1423" s="155">
        <f t="shared" si="109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0"/>
        <v>0</v>
      </c>
      <c r="O1423" s="155">
        <f t="shared" si="111"/>
        <v>0</v>
      </c>
      <c r="P1423" s="155">
        <f>IF(O1423=1,SUM($O$6:O1423),0)</f>
        <v>0</v>
      </c>
    </row>
    <row r="1424" spans="1:16" ht="15" customHeight="1">
      <c r="A1424" s="15"/>
      <c r="B1424" s="183">
        <v>24</v>
      </c>
      <c r="C1424" s="109" t="s">
        <v>442</v>
      </c>
      <c r="D1424" s="202" t="s">
        <v>39</v>
      </c>
      <c r="E1424" s="203" t="s">
        <v>93</v>
      </c>
      <c r="F1424" s="204">
        <v>762000</v>
      </c>
      <c r="G1424" s="204">
        <v>762000</v>
      </c>
      <c r="H1424" s="175"/>
      <c r="I1424" s="176">
        <f t="shared" si="113"/>
        <v>762000</v>
      </c>
      <c r="J1424" s="163">
        <f t="shared" si="108"/>
        <v>0</v>
      </c>
      <c r="K1424" s="155">
        <f t="shared" si="109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0"/>
        <v>0</v>
      </c>
      <c r="O1424" s="155">
        <f t="shared" si="111"/>
        <v>0</v>
      </c>
      <c r="P1424" s="155">
        <f>IF(O1424=1,SUM($O$6:O1424),0)</f>
        <v>0</v>
      </c>
    </row>
    <row r="1425" spans="1:16" ht="15" customHeight="1">
      <c r="A1425" s="15"/>
      <c r="B1425" s="183">
        <v>25</v>
      </c>
      <c r="C1425" s="109" t="s">
        <v>443</v>
      </c>
      <c r="D1425" s="202" t="s">
        <v>39</v>
      </c>
      <c r="E1425" s="203" t="s">
        <v>93</v>
      </c>
      <c r="F1425" s="204">
        <v>902019.15073140874</v>
      </c>
      <c r="G1425" s="204">
        <v>902019.15073140874</v>
      </c>
      <c r="H1425" s="175"/>
      <c r="I1425" s="176">
        <f t="shared" si="113"/>
        <v>902019.15073140874</v>
      </c>
      <c r="J1425" s="163">
        <f t="shared" si="108"/>
        <v>0</v>
      </c>
      <c r="K1425" s="155">
        <f t="shared" si="109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0"/>
        <v>0</v>
      </c>
      <c r="O1425" s="155">
        <f t="shared" si="111"/>
        <v>0</v>
      </c>
      <c r="P1425" s="155">
        <f>IF(O1425=1,SUM($O$6:O1425),0)</f>
        <v>0</v>
      </c>
    </row>
    <row r="1426" spans="1:16" ht="15" customHeight="1">
      <c r="A1426" s="15"/>
      <c r="B1426" s="183">
        <v>26</v>
      </c>
      <c r="C1426" s="109" t="s">
        <v>444</v>
      </c>
      <c r="D1426" s="202" t="s">
        <v>39</v>
      </c>
      <c r="E1426" s="203" t="s">
        <v>93</v>
      </c>
      <c r="F1426" s="204">
        <v>902019.15073140874</v>
      </c>
      <c r="G1426" s="204">
        <v>902019.15073140874</v>
      </c>
      <c r="H1426" s="175"/>
      <c r="I1426" s="176">
        <f t="shared" si="113"/>
        <v>902019.15073140874</v>
      </c>
      <c r="J1426" s="163">
        <f t="shared" si="108"/>
        <v>0</v>
      </c>
      <c r="K1426" s="155">
        <f t="shared" si="109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0"/>
        <v>0</v>
      </c>
      <c r="O1426" s="155">
        <f t="shared" si="111"/>
        <v>0</v>
      </c>
      <c r="P1426" s="155">
        <f>IF(O1426=1,SUM($O$6:O1426),0)</f>
        <v>0</v>
      </c>
    </row>
    <row r="1427" spans="1:16" ht="15" customHeight="1">
      <c r="A1427" s="15"/>
      <c r="B1427" s="183"/>
      <c r="C1427" s="109"/>
      <c r="D1427" s="202" t="s">
        <v>40</v>
      </c>
      <c r="E1427" s="203"/>
      <c r="F1427" s="204">
        <v>0</v>
      </c>
      <c r="G1427" s="204">
        <v>0</v>
      </c>
      <c r="H1427" s="177"/>
      <c r="I1427" s="176">
        <f t="shared" si="113"/>
        <v>0</v>
      </c>
      <c r="J1427" s="163">
        <f t="shared" si="108"/>
        <v>0</v>
      </c>
      <c r="K1427" s="155">
        <f t="shared" si="109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0"/>
        <v>0</v>
      </c>
      <c r="O1427" s="155">
        <f t="shared" si="111"/>
        <v>0</v>
      </c>
      <c r="P1427" s="155">
        <f>IF(O1427=1,SUM($O$6:O1427),0)</f>
        <v>0</v>
      </c>
    </row>
    <row r="1428" spans="1:16" ht="15" customHeight="1">
      <c r="A1428" s="15"/>
      <c r="B1428" s="183" t="s">
        <v>1004</v>
      </c>
      <c r="C1428" s="109" t="s">
        <v>783</v>
      </c>
      <c r="D1428" s="202" t="s">
        <v>40</v>
      </c>
      <c r="E1428" s="203"/>
      <c r="F1428" s="204">
        <v>0</v>
      </c>
      <c r="G1428" s="204">
        <v>0</v>
      </c>
      <c r="H1428" s="177"/>
      <c r="I1428" s="176">
        <f t="shared" si="113"/>
        <v>0</v>
      </c>
      <c r="J1428" s="163">
        <f t="shared" si="108"/>
        <v>0</v>
      </c>
      <c r="K1428" s="155">
        <f t="shared" si="109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0"/>
        <v>0</v>
      </c>
      <c r="O1428" s="155">
        <f t="shared" si="111"/>
        <v>0</v>
      </c>
      <c r="P1428" s="155">
        <f>IF(O1428=1,SUM($O$6:O1428),0)</f>
        <v>0</v>
      </c>
    </row>
    <row r="1429" spans="1:16" ht="15" customHeight="1">
      <c r="A1429" s="15"/>
      <c r="B1429" s="183">
        <v>1</v>
      </c>
      <c r="C1429" s="109" t="s">
        <v>1068</v>
      </c>
      <c r="D1429" s="202" t="s">
        <v>39</v>
      </c>
      <c r="E1429" s="203" t="s">
        <v>11</v>
      </c>
      <c r="F1429" s="204">
        <v>96180</v>
      </c>
      <c r="G1429" s="204">
        <v>96180</v>
      </c>
      <c r="H1429" s="177"/>
      <c r="I1429" s="176">
        <f t="shared" si="113"/>
        <v>96180</v>
      </c>
      <c r="J1429" s="163">
        <f t="shared" si="108"/>
        <v>0</v>
      </c>
      <c r="K1429" s="155">
        <f t="shared" si="109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0"/>
        <v>0</v>
      </c>
      <c r="O1429" s="155">
        <f t="shared" si="111"/>
        <v>0</v>
      </c>
      <c r="P1429" s="155">
        <f>IF(O1429=1,SUM($O$6:O1429),0)</f>
        <v>0</v>
      </c>
    </row>
    <row r="1430" spans="1:16" ht="15" customHeight="1">
      <c r="A1430" s="15"/>
      <c r="B1430" s="183">
        <v>2</v>
      </c>
      <c r="C1430" s="109" t="s">
        <v>964</v>
      </c>
      <c r="D1430" s="202" t="s">
        <v>39</v>
      </c>
      <c r="E1430" s="203" t="s">
        <v>11</v>
      </c>
      <c r="F1430" s="204">
        <v>257820</v>
      </c>
      <c r="G1430" s="204">
        <v>257820</v>
      </c>
      <c r="H1430" s="177"/>
      <c r="I1430" s="176">
        <f t="shared" si="113"/>
        <v>257820</v>
      </c>
      <c r="J1430" s="163">
        <f t="shared" si="108"/>
        <v>0</v>
      </c>
      <c r="K1430" s="155">
        <f t="shared" si="109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0"/>
        <v>0</v>
      </c>
      <c r="O1430" s="155">
        <f t="shared" si="111"/>
        <v>0</v>
      </c>
      <c r="P1430" s="155">
        <f>IF(O1430=1,SUM($O$6:O1430),0)</f>
        <v>0</v>
      </c>
    </row>
    <row r="1431" spans="1:16" ht="15" customHeight="1">
      <c r="A1431" s="15"/>
      <c r="B1431" s="183">
        <v>3</v>
      </c>
      <c r="C1431" s="109" t="s">
        <v>965</v>
      </c>
      <c r="D1431" s="202" t="s">
        <v>39</v>
      </c>
      <c r="E1431" s="203" t="s">
        <v>11</v>
      </c>
      <c r="F1431" s="204">
        <v>299160</v>
      </c>
      <c r="G1431" s="204">
        <v>299160</v>
      </c>
      <c r="H1431" s="177"/>
      <c r="I1431" s="176">
        <f t="shared" si="113"/>
        <v>299160</v>
      </c>
      <c r="J1431" s="163">
        <f t="shared" si="108"/>
        <v>0</v>
      </c>
      <c r="K1431" s="155">
        <f t="shared" si="109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0"/>
        <v>0</v>
      </c>
      <c r="O1431" s="155">
        <f t="shared" si="111"/>
        <v>0</v>
      </c>
      <c r="P1431" s="155">
        <f>IF(O1431=1,SUM($O$6:O1431),0)</f>
        <v>0</v>
      </c>
    </row>
    <row r="1432" spans="1:16" ht="15" customHeight="1">
      <c r="A1432" s="15"/>
      <c r="B1432" s="183">
        <v>4</v>
      </c>
      <c r="C1432" s="109" t="s">
        <v>966</v>
      </c>
      <c r="D1432" s="202" t="s">
        <v>39</v>
      </c>
      <c r="E1432" s="203" t="s">
        <v>11</v>
      </c>
      <c r="F1432" s="204">
        <v>246960</v>
      </c>
      <c r="G1432" s="204">
        <v>246960</v>
      </c>
      <c r="H1432" s="177"/>
      <c r="I1432" s="176">
        <f t="shared" si="113"/>
        <v>246960</v>
      </c>
      <c r="J1432" s="163">
        <f t="shared" ref="J1432:J1471" si="114">IF(D1432="MDU-KD",1,0)</f>
        <v>0</v>
      </c>
      <c r="K1432" s="155">
        <f t="shared" ref="K1432:K1471" si="115">IF(D1432="HDW",1,0)</f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ref="N1432:N1471" si="116">IF(L1432=0,M1432,L1432)</f>
        <v>0</v>
      </c>
      <c r="O1432" s="155">
        <f t="shared" ref="O1432:O1471" si="117">IF(E1432=0,0,IF(LEFT(C1432,11)="Tiang Beton",1,0))</f>
        <v>0</v>
      </c>
      <c r="P1432" s="155">
        <f>IF(O1432=1,SUM($O$6:O1432),0)</f>
        <v>0</v>
      </c>
    </row>
    <row r="1433" spans="1:16" ht="15" customHeight="1">
      <c r="A1433" s="15"/>
      <c r="B1433" s="183">
        <v>5</v>
      </c>
      <c r="C1433" s="109" t="s">
        <v>967</v>
      </c>
      <c r="D1433" s="202" t="s">
        <v>39</v>
      </c>
      <c r="E1433" s="203" t="s">
        <v>11</v>
      </c>
      <c r="F1433" s="204">
        <v>286461</v>
      </c>
      <c r="G1433" s="204">
        <v>286461</v>
      </c>
      <c r="H1433" s="177"/>
      <c r="I1433" s="176">
        <f t="shared" si="113"/>
        <v>286461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83">
        <v>6</v>
      </c>
      <c r="C1434" s="109" t="s">
        <v>968</v>
      </c>
      <c r="D1434" s="202" t="s">
        <v>39</v>
      </c>
      <c r="E1434" s="203" t="s">
        <v>11</v>
      </c>
      <c r="F1434" s="204">
        <v>259308</v>
      </c>
      <c r="G1434" s="204">
        <v>259308</v>
      </c>
      <c r="H1434" s="177"/>
      <c r="I1434" s="176"/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83">
        <v>7</v>
      </c>
      <c r="C1435" s="109" t="s">
        <v>969</v>
      </c>
      <c r="D1435" s="202" t="s">
        <v>39</v>
      </c>
      <c r="E1435" s="203" t="s">
        <v>11</v>
      </c>
      <c r="F1435" s="204">
        <v>300784.05</v>
      </c>
      <c r="G1435" s="204">
        <v>300784.05</v>
      </c>
      <c r="H1435" s="177"/>
      <c r="I1435" s="176"/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83">
        <v>8</v>
      </c>
      <c r="C1436" s="109" t="s">
        <v>445</v>
      </c>
      <c r="D1436" s="202" t="s">
        <v>39</v>
      </c>
      <c r="E1436" s="203" t="s">
        <v>11</v>
      </c>
      <c r="F1436" s="204">
        <v>300600</v>
      </c>
      <c r="G1436" s="204">
        <v>300600</v>
      </c>
      <c r="H1436" s="177"/>
      <c r="I1436" s="176">
        <f t="shared" si="113"/>
        <v>300600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83">
        <v>9</v>
      </c>
      <c r="C1437" s="109" t="s">
        <v>446</v>
      </c>
      <c r="D1437" s="202" t="s">
        <v>39</v>
      </c>
      <c r="E1437" s="203" t="s">
        <v>11</v>
      </c>
      <c r="F1437" s="204">
        <v>358140</v>
      </c>
      <c r="G1437" s="204">
        <v>358140</v>
      </c>
      <c r="H1437" s="177"/>
      <c r="I1437" s="176">
        <f t="shared" si="113"/>
        <v>358140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83">
        <v>10</v>
      </c>
      <c r="C1438" s="109" t="s">
        <v>447</v>
      </c>
      <c r="D1438" s="202" t="s">
        <v>39</v>
      </c>
      <c r="E1438" s="203" t="s">
        <v>11</v>
      </c>
      <c r="F1438" s="204">
        <v>341777.99941898551</v>
      </c>
      <c r="G1438" s="204">
        <v>341777.99941898551</v>
      </c>
      <c r="H1438" s="177"/>
      <c r="I1438" s="176">
        <f t="shared" si="113"/>
        <v>341777.99941898551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83">
        <v>11</v>
      </c>
      <c r="C1439" s="109" t="s">
        <v>448</v>
      </c>
      <c r="D1439" s="202" t="s">
        <v>39</v>
      </c>
      <c r="E1439" s="203" t="s">
        <v>11</v>
      </c>
      <c r="F1439" s="204">
        <v>395879.58401850733</v>
      </c>
      <c r="G1439" s="204">
        <v>395879.58401850733</v>
      </c>
      <c r="H1439" s="177"/>
      <c r="I1439" s="176">
        <f t="shared" si="113"/>
        <v>395879.58401850733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83">
        <v>12</v>
      </c>
      <c r="C1440" s="109" t="s">
        <v>449</v>
      </c>
      <c r="D1440" s="202" t="s">
        <v>39</v>
      </c>
      <c r="E1440" s="203" t="s">
        <v>11</v>
      </c>
      <c r="F1440" s="204">
        <v>6240</v>
      </c>
      <c r="G1440" s="204">
        <v>6240</v>
      </c>
      <c r="H1440" s="177"/>
      <c r="I1440" s="176">
        <f t="shared" si="113"/>
        <v>6240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83">
        <v>13</v>
      </c>
      <c r="C1441" s="109" t="s">
        <v>450</v>
      </c>
      <c r="D1441" s="202" t="s">
        <v>39</v>
      </c>
      <c r="E1441" s="203" t="s">
        <v>11</v>
      </c>
      <c r="F1441" s="204">
        <v>5760</v>
      </c>
      <c r="G1441" s="204">
        <v>5760</v>
      </c>
      <c r="H1441" s="177"/>
      <c r="I1441" s="176">
        <f t="shared" si="113"/>
        <v>5760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83">
        <v>14</v>
      </c>
      <c r="C1442" s="109" t="s">
        <v>451</v>
      </c>
      <c r="D1442" s="202" t="s">
        <v>39</v>
      </c>
      <c r="E1442" s="203" t="s">
        <v>290</v>
      </c>
      <c r="F1442" s="204">
        <v>337284.9788645666</v>
      </c>
      <c r="G1442" s="204">
        <v>337284.9788645666</v>
      </c>
      <c r="H1442" s="177"/>
      <c r="I1442" s="176">
        <f t="shared" si="113"/>
        <v>337284.9788645666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83">
        <v>15</v>
      </c>
      <c r="C1443" s="109" t="s">
        <v>970</v>
      </c>
      <c r="D1443" s="202" t="s">
        <v>39</v>
      </c>
      <c r="E1443" s="203" t="s">
        <v>290</v>
      </c>
      <c r="F1443" s="204">
        <v>269827.98309165332</v>
      </c>
      <c r="G1443" s="204">
        <v>269827.98309165332</v>
      </c>
      <c r="H1443" s="177"/>
      <c r="I1443" s="176">
        <f t="shared" si="113"/>
        <v>269827.98309165332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83">
        <v>16</v>
      </c>
      <c r="C1444" s="109" t="s">
        <v>971</v>
      </c>
      <c r="D1444" s="202" t="s">
        <v>39</v>
      </c>
      <c r="E1444" s="203" t="s">
        <v>466</v>
      </c>
      <c r="F1444" s="204">
        <v>420</v>
      </c>
      <c r="G1444" s="204">
        <v>420</v>
      </c>
      <c r="H1444" s="177"/>
      <c r="I1444" s="176">
        <f t="shared" si="113"/>
        <v>420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83">
        <v>17</v>
      </c>
      <c r="C1445" s="109" t="s">
        <v>972</v>
      </c>
      <c r="D1445" s="202" t="s">
        <v>39</v>
      </c>
      <c r="E1445" s="203" t="s">
        <v>466</v>
      </c>
      <c r="F1445" s="204">
        <v>720</v>
      </c>
      <c r="G1445" s="204">
        <v>720</v>
      </c>
      <c r="H1445" s="177"/>
      <c r="I1445" s="176">
        <f t="shared" si="113"/>
        <v>720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83">
        <v>18</v>
      </c>
      <c r="C1446" s="109" t="s">
        <v>973</v>
      </c>
      <c r="D1446" s="202" t="s">
        <v>39</v>
      </c>
      <c r="E1446" s="203" t="s">
        <v>466</v>
      </c>
      <c r="F1446" s="204">
        <v>15300</v>
      </c>
      <c r="G1446" s="204">
        <v>15300</v>
      </c>
      <c r="H1446" s="177"/>
      <c r="I1446" s="176">
        <f t="shared" si="113"/>
        <v>15300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83">
        <v>19</v>
      </c>
      <c r="C1447" s="109" t="s">
        <v>974</v>
      </c>
      <c r="D1447" s="202" t="s">
        <v>39</v>
      </c>
      <c r="E1447" s="203" t="s">
        <v>466</v>
      </c>
      <c r="F1447" s="204">
        <v>9120</v>
      </c>
      <c r="G1447" s="204">
        <v>9120</v>
      </c>
      <c r="H1447" s="177"/>
      <c r="I1447" s="176">
        <f t="shared" si="113"/>
        <v>9120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83">
        <v>20</v>
      </c>
      <c r="C1448" s="109" t="s">
        <v>1069</v>
      </c>
      <c r="D1448" s="202" t="s">
        <v>39</v>
      </c>
      <c r="E1448" s="203" t="s">
        <v>466</v>
      </c>
      <c r="F1448" s="394">
        <v>2740</v>
      </c>
      <c r="G1448" s="394">
        <v>2740</v>
      </c>
      <c r="H1448" s="177"/>
      <c r="I1448" s="176">
        <f t="shared" si="113"/>
        <v>2740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83"/>
      <c r="C1449" s="109"/>
      <c r="D1449" s="202" t="s">
        <v>40</v>
      </c>
      <c r="E1449" s="203"/>
      <c r="F1449" s="204">
        <v>0</v>
      </c>
      <c r="G1449" s="204">
        <v>0</v>
      </c>
      <c r="H1449" s="96"/>
      <c r="I1449" s="88">
        <f t="shared" ref="I1449:I1454" si="118">IF($I$5=$G$4,G1449,(IF($I$5=$F$4,F1449,0)))</f>
        <v>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83" t="s">
        <v>1004</v>
      </c>
      <c r="C1450" s="109" t="s">
        <v>791</v>
      </c>
      <c r="D1450" s="202" t="s">
        <v>40</v>
      </c>
      <c r="E1450" s="203"/>
      <c r="F1450" s="204">
        <v>0</v>
      </c>
      <c r="G1450" s="204">
        <v>0</v>
      </c>
      <c r="H1450" s="96"/>
      <c r="I1450" s="88">
        <f t="shared" si="118"/>
        <v>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83">
        <v>1</v>
      </c>
      <c r="C1451" s="109" t="s">
        <v>452</v>
      </c>
      <c r="D1451" s="202" t="s">
        <v>39</v>
      </c>
      <c r="E1451" s="203" t="s">
        <v>11</v>
      </c>
      <c r="F1451" s="204">
        <v>15000</v>
      </c>
      <c r="G1451" s="204">
        <v>15000</v>
      </c>
      <c r="H1451" s="96"/>
      <c r="I1451" s="88">
        <f t="shared" si="118"/>
        <v>15000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83">
        <v>2</v>
      </c>
      <c r="C1452" s="109" t="s">
        <v>453</v>
      </c>
      <c r="D1452" s="202" t="s">
        <v>39</v>
      </c>
      <c r="E1452" s="203" t="s">
        <v>11</v>
      </c>
      <c r="F1452" s="204">
        <v>36180</v>
      </c>
      <c r="G1452" s="204">
        <v>36180</v>
      </c>
      <c r="H1452" s="96"/>
      <c r="I1452" s="88">
        <f t="shared" si="118"/>
        <v>36180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83">
        <v>3</v>
      </c>
      <c r="C1453" s="109" t="s">
        <v>975</v>
      </c>
      <c r="D1453" s="202" t="s">
        <v>39</v>
      </c>
      <c r="E1453" s="203" t="s">
        <v>11</v>
      </c>
      <c r="F1453" s="204">
        <v>32640</v>
      </c>
      <c r="G1453" s="204">
        <v>32640</v>
      </c>
      <c r="H1453" s="96"/>
      <c r="I1453" s="88">
        <f t="shared" si="118"/>
        <v>32640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83">
        <v>4</v>
      </c>
      <c r="C1454" s="109" t="s">
        <v>976</v>
      </c>
      <c r="D1454" s="202" t="s">
        <v>39</v>
      </c>
      <c r="E1454" s="203" t="s">
        <v>11</v>
      </c>
      <c r="F1454" s="204">
        <v>63840</v>
      </c>
      <c r="G1454" s="204">
        <v>63840</v>
      </c>
      <c r="H1454" s="96"/>
      <c r="I1454" s="88">
        <f t="shared" si="118"/>
        <v>63840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83">
        <v>5</v>
      </c>
      <c r="C1455" s="109" t="s">
        <v>977</v>
      </c>
      <c r="D1455" s="202" t="s">
        <v>39</v>
      </c>
      <c r="E1455" s="203" t="s">
        <v>11</v>
      </c>
      <c r="F1455" s="204">
        <v>450000</v>
      </c>
      <c r="G1455" s="204">
        <v>450000</v>
      </c>
      <c r="H1455" s="96"/>
      <c r="I1455" s="88">
        <f t="shared" ref="I1455:I1511" si="119">IF($I$5=$G$4,G1455,(IF($I$5=$F$4,F1455,0)))</f>
        <v>450000</v>
      </c>
      <c r="J1455" s="163">
        <f t="shared" si="114"/>
        <v>0</v>
      </c>
      <c r="K1455" s="155">
        <f t="shared" si="115"/>
        <v>0</v>
      </c>
      <c r="L1455" s="155">
        <f>IF(J1455=1,SUM($J$6:J1455),0)</f>
        <v>0</v>
      </c>
      <c r="M1455" s="155">
        <f>IF(K1455=1,SUM($K$6:K1455),0)</f>
        <v>0</v>
      </c>
      <c r="N1455" s="165">
        <f t="shared" si="116"/>
        <v>0</v>
      </c>
      <c r="O1455" s="155">
        <f t="shared" si="117"/>
        <v>0</v>
      </c>
      <c r="P1455" s="155">
        <f>IF(O1455=1,SUM($O$6:O1455),0)</f>
        <v>0</v>
      </c>
    </row>
    <row r="1456" spans="1:16" ht="15" customHeight="1">
      <c r="A1456" s="15"/>
      <c r="B1456" s="183">
        <v>6</v>
      </c>
      <c r="C1456" s="109" t="s">
        <v>1161</v>
      </c>
      <c r="D1456" s="202" t="s">
        <v>39</v>
      </c>
      <c r="E1456" s="203" t="s">
        <v>11</v>
      </c>
      <c r="F1456" s="176">
        <v>985020</v>
      </c>
      <c r="G1456" s="176">
        <v>985020</v>
      </c>
      <c r="H1456" s="96"/>
      <c r="I1456" s="88">
        <f t="shared" si="119"/>
        <v>985020</v>
      </c>
      <c r="J1456" s="163">
        <f t="shared" si="114"/>
        <v>0</v>
      </c>
      <c r="K1456" s="155">
        <f t="shared" si="115"/>
        <v>0</v>
      </c>
      <c r="L1456" s="155">
        <f>IF(J1456=1,SUM($J$6:J1456),0)</f>
        <v>0</v>
      </c>
      <c r="M1456" s="155">
        <f>IF(K1456=1,SUM($K$6:K1456),0)</f>
        <v>0</v>
      </c>
      <c r="N1456" s="165">
        <f t="shared" si="116"/>
        <v>0</v>
      </c>
      <c r="O1456" s="155">
        <f t="shared" si="117"/>
        <v>0</v>
      </c>
      <c r="P1456" s="155">
        <f>IF(O1456=1,SUM($O$6:O1456),0)</f>
        <v>0</v>
      </c>
    </row>
    <row r="1457" spans="1:16" ht="15" customHeight="1">
      <c r="A1457" s="15"/>
      <c r="B1457" s="401">
        <v>5</v>
      </c>
      <c r="C1457" s="397" t="s">
        <v>1586</v>
      </c>
      <c r="D1457" s="402" t="s">
        <v>39</v>
      </c>
      <c r="E1457" s="403" t="s">
        <v>11</v>
      </c>
      <c r="F1457" s="398"/>
      <c r="G1457" s="404">
        <v>92460</v>
      </c>
      <c r="H1457" s="405"/>
      <c r="I1457" s="404">
        <f t="shared" si="119"/>
        <v>92460</v>
      </c>
      <c r="J1457" s="163">
        <f>IF(D1457="MDU-KD",1,0)</f>
        <v>0</v>
      </c>
      <c r="K1457" s="155">
        <f>IF(D1457="HDW",1,0)</f>
        <v>0</v>
      </c>
      <c r="L1457" s="155">
        <f>IF(J1457=1,SUM($J$6:J1457),0)</f>
        <v>0</v>
      </c>
      <c r="M1457" s="155">
        <f>IF(K1457=1,SUM($K$6:K1457),0)</f>
        <v>0</v>
      </c>
      <c r="N1457" s="165">
        <f>IF(L1457=0,M1457,L1457)</f>
        <v>0</v>
      </c>
      <c r="O1457" s="155">
        <f>IF(E1457=0,0,IF(LEFT(C1457,11)="Tiang Beton",1,0))</f>
        <v>0</v>
      </c>
      <c r="P1457" s="155">
        <f>IF(O1457=1,SUM($O$6:O1457),0)</f>
        <v>0</v>
      </c>
    </row>
    <row r="1458" spans="1:16" ht="15" customHeight="1">
      <c r="A1458" s="15"/>
      <c r="B1458" s="401">
        <v>6</v>
      </c>
      <c r="C1458" s="397" t="s">
        <v>1587</v>
      </c>
      <c r="D1458" s="402" t="s">
        <v>39</v>
      </c>
      <c r="E1458" s="403" t="s">
        <v>11</v>
      </c>
      <c r="F1458" s="404"/>
      <c r="G1458" s="404">
        <v>92460</v>
      </c>
      <c r="H1458" s="405"/>
      <c r="I1458" s="404">
        <f t="shared" si="119"/>
        <v>92460</v>
      </c>
      <c r="J1458" s="163">
        <f>IF(D1458="MDU-KD",1,0)</f>
        <v>0</v>
      </c>
      <c r="K1458" s="155">
        <f>IF(D1458="HDW",1,0)</f>
        <v>0</v>
      </c>
      <c r="L1458" s="155">
        <f>IF(J1458=1,SUM($J$6:J1458),0)</f>
        <v>0</v>
      </c>
      <c r="M1458" s="155">
        <f>IF(K1458=1,SUM($K$6:K1458),0)</f>
        <v>0</v>
      </c>
      <c r="N1458" s="165">
        <f>IF(L1458=0,M1458,L1458)</f>
        <v>0</v>
      </c>
      <c r="O1458" s="155">
        <f>IF(E1458=0,0,IF(LEFT(C1458,11)="Tiang Beton",1,0))</f>
        <v>0</v>
      </c>
      <c r="P1458" s="155">
        <f>IF(O1458=1,SUM($O$6:O1458),0)</f>
        <v>0</v>
      </c>
    </row>
    <row r="1459" spans="1:16" ht="15" customHeight="1">
      <c r="A1459" s="15"/>
      <c r="B1459" s="183"/>
      <c r="C1459" s="109" t="s">
        <v>40</v>
      </c>
      <c r="D1459" s="202" t="s">
        <v>40</v>
      </c>
      <c r="E1459" s="203"/>
      <c r="F1459" s="176"/>
      <c r="G1459" s="176"/>
      <c r="H1459" s="96"/>
      <c r="I1459" s="88">
        <f t="shared" si="119"/>
        <v>0</v>
      </c>
      <c r="J1459" s="163">
        <f t="shared" si="114"/>
        <v>0</v>
      </c>
      <c r="K1459" s="155">
        <f t="shared" si="115"/>
        <v>0</v>
      </c>
      <c r="L1459" s="155">
        <f>IF(J1459=1,SUM($J$6:J1459),0)</f>
        <v>0</v>
      </c>
      <c r="M1459" s="155">
        <f>IF(K1459=1,SUM($K$6:K1459),0)</f>
        <v>0</v>
      </c>
      <c r="N1459" s="165">
        <f t="shared" si="116"/>
        <v>0</v>
      </c>
      <c r="O1459" s="155">
        <f t="shared" si="117"/>
        <v>0</v>
      </c>
      <c r="P1459" s="155">
        <f>IF(O1459=1,SUM($O$6:O1459),0)</f>
        <v>0</v>
      </c>
    </row>
    <row r="1460" spans="1:16" ht="15" customHeight="1">
      <c r="A1460" s="15"/>
      <c r="B1460" s="183" t="s">
        <v>1162</v>
      </c>
      <c r="C1460" s="109" t="s">
        <v>979</v>
      </c>
      <c r="D1460" s="202" t="s">
        <v>40</v>
      </c>
      <c r="E1460" s="203"/>
      <c r="F1460" s="176"/>
      <c r="G1460" s="176"/>
      <c r="H1460" s="96"/>
      <c r="I1460" s="88">
        <f t="shared" si="119"/>
        <v>0</v>
      </c>
      <c r="J1460" s="163">
        <f t="shared" si="114"/>
        <v>0</v>
      </c>
      <c r="K1460" s="155">
        <f t="shared" si="115"/>
        <v>0</v>
      </c>
      <c r="L1460" s="155">
        <f>IF(J1460=1,SUM($J$6:J1460),0)</f>
        <v>0</v>
      </c>
      <c r="M1460" s="155">
        <f>IF(K1460=1,SUM($K$6:K1460),0)</f>
        <v>0</v>
      </c>
      <c r="N1460" s="165">
        <f t="shared" si="116"/>
        <v>0</v>
      </c>
      <c r="O1460" s="155">
        <f t="shared" si="117"/>
        <v>0</v>
      </c>
      <c r="P1460" s="155">
        <f>IF(O1460=1,SUM($O$6:O1460),0)</f>
        <v>0</v>
      </c>
    </row>
    <row r="1461" spans="1:16" ht="15" customHeight="1">
      <c r="A1461" s="15"/>
      <c r="B1461" s="183">
        <v>1</v>
      </c>
      <c r="C1461" s="109" t="s">
        <v>1064</v>
      </c>
      <c r="D1461" s="202" t="s">
        <v>39</v>
      </c>
      <c r="E1461" s="203" t="s">
        <v>980</v>
      </c>
      <c r="F1461" s="176">
        <v>2.5000000000000001E-2</v>
      </c>
      <c r="G1461" s="176">
        <v>2.5000000000000001E-2</v>
      </c>
      <c r="H1461" s="96"/>
      <c r="I1461" s="88">
        <f t="shared" si="119"/>
        <v>2.5000000000000001E-2</v>
      </c>
      <c r="J1461" s="163">
        <f t="shared" si="114"/>
        <v>0</v>
      </c>
      <c r="K1461" s="155">
        <f t="shared" si="115"/>
        <v>0</v>
      </c>
      <c r="L1461" s="155">
        <f>IF(J1461=1,SUM($J$6:J1461),0)</f>
        <v>0</v>
      </c>
      <c r="M1461" s="155">
        <f>IF(K1461=1,SUM($K$6:K1461),0)</f>
        <v>0</v>
      </c>
      <c r="N1461" s="165">
        <f t="shared" si="116"/>
        <v>0</v>
      </c>
      <c r="O1461" s="155">
        <f t="shared" si="117"/>
        <v>0</v>
      </c>
      <c r="P1461" s="155">
        <f>IF(O1461=1,SUM($O$6:O1461),0)</f>
        <v>0</v>
      </c>
    </row>
    <row r="1462" spans="1:16" ht="15" customHeight="1">
      <c r="A1462" s="15"/>
      <c r="B1462" s="183">
        <v>2</v>
      </c>
      <c r="C1462" s="109" t="s">
        <v>982</v>
      </c>
      <c r="D1462" s="202" t="s">
        <v>39</v>
      </c>
      <c r="E1462" s="203" t="s">
        <v>981</v>
      </c>
      <c r="F1462" s="176">
        <v>800000</v>
      </c>
      <c r="G1462" s="176">
        <v>800000</v>
      </c>
      <c r="H1462" s="96"/>
      <c r="I1462" s="88">
        <f t="shared" si="119"/>
        <v>800000</v>
      </c>
      <c r="J1462" s="163">
        <f t="shared" si="114"/>
        <v>0</v>
      </c>
      <c r="K1462" s="155">
        <f t="shared" si="115"/>
        <v>0</v>
      </c>
      <c r="L1462" s="155">
        <f>IF(J1462=1,SUM($J$6:J1462),0)</f>
        <v>0</v>
      </c>
      <c r="M1462" s="155">
        <f>IF(K1462=1,SUM($K$6:K1462),0)</f>
        <v>0</v>
      </c>
      <c r="N1462" s="165">
        <f t="shared" si="116"/>
        <v>0</v>
      </c>
      <c r="O1462" s="155">
        <f t="shared" si="117"/>
        <v>0</v>
      </c>
      <c r="P1462" s="155">
        <f>IF(O1462=1,SUM($O$6:O1462),0)</f>
        <v>0</v>
      </c>
    </row>
    <row r="1463" spans="1:16" ht="15" customHeight="1">
      <c r="A1463" s="15"/>
      <c r="B1463" s="183">
        <v>3</v>
      </c>
      <c r="C1463" s="109" t="s">
        <v>983</v>
      </c>
      <c r="D1463" s="202" t="s">
        <v>39</v>
      </c>
      <c r="E1463" s="203" t="s">
        <v>32</v>
      </c>
      <c r="F1463" s="176">
        <v>300000</v>
      </c>
      <c r="G1463" s="176">
        <v>300000</v>
      </c>
      <c r="H1463" s="96"/>
      <c r="I1463" s="88">
        <f t="shared" si="119"/>
        <v>300000</v>
      </c>
      <c r="J1463" s="163">
        <f t="shared" si="114"/>
        <v>0</v>
      </c>
      <c r="K1463" s="155">
        <f t="shared" si="115"/>
        <v>0</v>
      </c>
      <c r="L1463" s="155">
        <f>IF(J1463=1,SUM($J$6:J1463),0)</f>
        <v>0</v>
      </c>
      <c r="M1463" s="155">
        <f>IF(K1463=1,SUM($K$6:K1463),0)</f>
        <v>0</v>
      </c>
      <c r="N1463" s="165">
        <f t="shared" si="116"/>
        <v>0</v>
      </c>
      <c r="O1463" s="155">
        <f t="shared" si="117"/>
        <v>0</v>
      </c>
      <c r="P1463" s="155">
        <f>IF(O1463=1,SUM($O$6:O1463),0)</f>
        <v>0</v>
      </c>
    </row>
    <row r="1464" spans="1:16" ht="15" customHeight="1">
      <c r="A1464" s="15"/>
      <c r="B1464" s="183">
        <v>4</v>
      </c>
      <c r="C1464" s="186" t="s">
        <v>1070</v>
      </c>
      <c r="D1464" s="202" t="s">
        <v>39</v>
      </c>
      <c r="E1464" s="203" t="s">
        <v>1076</v>
      </c>
      <c r="F1464" s="176">
        <v>300000</v>
      </c>
      <c r="G1464" s="176">
        <v>300000</v>
      </c>
      <c r="H1464" s="96"/>
      <c r="I1464" s="88">
        <f t="shared" si="119"/>
        <v>300000</v>
      </c>
      <c r="J1464" s="163">
        <f t="shared" si="114"/>
        <v>0</v>
      </c>
      <c r="K1464" s="155">
        <f t="shared" si="115"/>
        <v>0</v>
      </c>
      <c r="L1464" s="155">
        <f>IF(J1464=1,SUM($J$6:J1464),0)</f>
        <v>0</v>
      </c>
      <c r="M1464" s="155">
        <f>IF(K1464=1,SUM($K$6:K1464),0)</f>
        <v>0</v>
      </c>
      <c r="N1464" s="165">
        <f t="shared" si="116"/>
        <v>0</v>
      </c>
      <c r="O1464" s="155">
        <f t="shared" si="117"/>
        <v>0</v>
      </c>
      <c r="P1464" s="155">
        <f>IF(O1464=1,SUM($O$6:O1464),0)</f>
        <v>0</v>
      </c>
    </row>
    <row r="1465" spans="1:16" ht="15" customHeight="1">
      <c r="A1465" s="15"/>
      <c r="B1465" s="183">
        <v>5</v>
      </c>
      <c r="C1465" s="186" t="s">
        <v>1071</v>
      </c>
      <c r="D1465" s="202" t="s">
        <v>39</v>
      </c>
      <c r="E1465" s="203" t="s">
        <v>1076</v>
      </c>
      <c r="F1465" s="176">
        <v>57250</v>
      </c>
      <c r="G1465" s="176">
        <v>57250</v>
      </c>
      <c r="H1465" s="96"/>
      <c r="I1465" s="88">
        <f t="shared" si="119"/>
        <v>57250</v>
      </c>
      <c r="J1465" s="163">
        <f t="shared" si="114"/>
        <v>0</v>
      </c>
      <c r="K1465" s="155">
        <f t="shared" si="115"/>
        <v>0</v>
      </c>
      <c r="L1465" s="155">
        <f>IF(J1465=1,SUM($J$6:J1465),0)</f>
        <v>0</v>
      </c>
      <c r="M1465" s="155">
        <f>IF(K1465=1,SUM($K$6:K1465),0)</f>
        <v>0</v>
      </c>
      <c r="N1465" s="165">
        <f t="shared" si="116"/>
        <v>0</v>
      </c>
      <c r="O1465" s="155">
        <f t="shared" si="117"/>
        <v>0</v>
      </c>
      <c r="P1465" s="155">
        <f>IF(O1465=1,SUM($O$6:O1465),0)</f>
        <v>0</v>
      </c>
    </row>
    <row r="1466" spans="1:16" ht="15" customHeight="1">
      <c r="A1466" s="15"/>
      <c r="B1466" s="183">
        <v>6</v>
      </c>
      <c r="C1466" s="186" t="s">
        <v>1072</v>
      </c>
      <c r="D1466" s="202" t="s">
        <v>39</v>
      </c>
      <c r="E1466" s="203" t="s">
        <v>8</v>
      </c>
      <c r="F1466" s="176">
        <v>13770</v>
      </c>
      <c r="G1466" s="176">
        <v>13770</v>
      </c>
      <c r="H1466" s="96"/>
      <c r="I1466" s="88">
        <f t="shared" si="119"/>
        <v>13770</v>
      </c>
      <c r="J1466" s="163">
        <f t="shared" si="114"/>
        <v>0</v>
      </c>
      <c r="K1466" s="155">
        <f t="shared" si="115"/>
        <v>0</v>
      </c>
      <c r="L1466" s="155">
        <f>IF(J1466=1,SUM($J$6:J1466),0)</f>
        <v>0</v>
      </c>
      <c r="M1466" s="155">
        <f>IF(K1466=1,SUM($K$6:K1466),0)</f>
        <v>0</v>
      </c>
      <c r="N1466" s="165">
        <f t="shared" si="116"/>
        <v>0</v>
      </c>
      <c r="O1466" s="155">
        <f t="shared" si="117"/>
        <v>0</v>
      </c>
      <c r="P1466" s="155">
        <f>IF(O1466=1,SUM($O$6:O1466),0)</f>
        <v>0</v>
      </c>
    </row>
    <row r="1467" spans="1:16" ht="15" customHeight="1">
      <c r="A1467" s="15"/>
      <c r="B1467" s="183">
        <v>7</v>
      </c>
      <c r="C1467" s="186" t="s">
        <v>1073</v>
      </c>
      <c r="D1467" s="202" t="s">
        <v>39</v>
      </c>
      <c r="E1467" s="203" t="s">
        <v>8</v>
      </c>
      <c r="F1467" s="176">
        <v>29730</v>
      </c>
      <c r="G1467" s="176">
        <v>29730</v>
      </c>
      <c r="H1467" s="96"/>
      <c r="I1467" s="88">
        <f t="shared" si="119"/>
        <v>29730</v>
      </c>
      <c r="J1467" s="163">
        <f t="shared" si="114"/>
        <v>0</v>
      </c>
      <c r="K1467" s="155">
        <f t="shared" si="115"/>
        <v>0</v>
      </c>
      <c r="L1467" s="155">
        <f>IF(J1467=1,SUM($J$6:J1467),0)</f>
        <v>0</v>
      </c>
      <c r="M1467" s="155">
        <f>IF(K1467=1,SUM($K$6:K1467),0)</f>
        <v>0</v>
      </c>
      <c r="N1467" s="165">
        <f t="shared" si="116"/>
        <v>0</v>
      </c>
      <c r="O1467" s="155">
        <f t="shared" si="117"/>
        <v>0</v>
      </c>
      <c r="P1467" s="155">
        <f>IF(O1467=1,SUM($O$6:O1467),0)</f>
        <v>0</v>
      </c>
    </row>
    <row r="1468" spans="1:16" ht="15" customHeight="1">
      <c r="A1468" s="15"/>
      <c r="B1468" s="183">
        <v>8</v>
      </c>
      <c r="C1468" s="186" t="s">
        <v>1074</v>
      </c>
      <c r="D1468" s="202" t="s">
        <v>39</v>
      </c>
      <c r="E1468" s="203" t="s">
        <v>8</v>
      </c>
      <c r="F1468" s="176">
        <v>250000</v>
      </c>
      <c r="G1468" s="176">
        <v>250000</v>
      </c>
      <c r="H1468" s="96"/>
      <c r="I1468" s="88">
        <f t="shared" si="119"/>
        <v>250000</v>
      </c>
      <c r="J1468" s="163">
        <f t="shared" si="114"/>
        <v>0</v>
      </c>
      <c r="K1468" s="155">
        <f t="shared" si="115"/>
        <v>0</v>
      </c>
      <c r="L1468" s="155">
        <f>IF(J1468=1,SUM($J$6:J1468),0)</f>
        <v>0</v>
      </c>
      <c r="M1468" s="155">
        <f>IF(K1468=1,SUM($K$6:K1468),0)</f>
        <v>0</v>
      </c>
      <c r="N1468" s="165">
        <f t="shared" si="116"/>
        <v>0</v>
      </c>
      <c r="O1468" s="155">
        <f t="shared" si="117"/>
        <v>0</v>
      </c>
      <c r="P1468" s="155">
        <f>IF(O1468=1,SUM($O$6:O1468),0)</f>
        <v>0</v>
      </c>
    </row>
    <row r="1469" spans="1:16" ht="15" customHeight="1">
      <c r="A1469" s="15"/>
      <c r="B1469" s="187">
        <v>9</v>
      </c>
      <c r="C1469" s="188" t="s">
        <v>1378</v>
      </c>
      <c r="D1469" s="202" t="s">
        <v>39</v>
      </c>
      <c r="E1469" s="203" t="s">
        <v>8</v>
      </c>
      <c r="F1469" s="176">
        <v>54500</v>
      </c>
      <c r="G1469" s="176">
        <v>54500</v>
      </c>
      <c r="H1469" s="96"/>
      <c r="I1469" s="88">
        <f t="shared" si="119"/>
        <v>54500</v>
      </c>
      <c r="J1469" s="163">
        <f t="shared" si="114"/>
        <v>0</v>
      </c>
      <c r="K1469" s="155">
        <f t="shared" si="115"/>
        <v>0</v>
      </c>
      <c r="L1469" s="155">
        <f>IF(J1469=1,SUM($J$6:J1469),0)</f>
        <v>0</v>
      </c>
      <c r="M1469" s="155">
        <f>IF(K1469=1,SUM($K$6:K1469),0)</f>
        <v>0</v>
      </c>
      <c r="N1469" s="165">
        <f t="shared" si="116"/>
        <v>0</v>
      </c>
      <c r="O1469" s="155">
        <f t="shared" si="117"/>
        <v>0</v>
      </c>
      <c r="P1469" s="155">
        <f>IF(O1469=1,SUM($O$6:O1469),0)</f>
        <v>0</v>
      </c>
    </row>
    <row r="1470" spans="1:16" ht="15" customHeight="1">
      <c r="A1470" s="15"/>
      <c r="B1470" s="187">
        <v>10</v>
      </c>
      <c r="C1470" s="189" t="s">
        <v>1379</v>
      </c>
      <c r="D1470" s="202" t="s">
        <v>39</v>
      </c>
      <c r="E1470" s="203" t="s">
        <v>11</v>
      </c>
      <c r="F1470" s="176">
        <v>816100</v>
      </c>
      <c r="G1470" s="176">
        <v>816100</v>
      </c>
      <c r="H1470" s="96"/>
      <c r="I1470" s="88">
        <f t="shared" si="119"/>
        <v>816100</v>
      </c>
      <c r="J1470" s="163">
        <f t="shared" si="114"/>
        <v>0</v>
      </c>
      <c r="K1470" s="155">
        <f t="shared" si="115"/>
        <v>0</v>
      </c>
      <c r="L1470" s="155">
        <f>IF(J1470=1,SUM($J$6:J1470),0)</f>
        <v>0</v>
      </c>
      <c r="M1470" s="155">
        <f>IF(K1470=1,SUM($K$6:K1470),0)</f>
        <v>0</v>
      </c>
      <c r="N1470" s="165">
        <f t="shared" si="116"/>
        <v>0</v>
      </c>
      <c r="O1470" s="155">
        <f t="shared" si="117"/>
        <v>0</v>
      </c>
      <c r="P1470" s="155">
        <f>IF(O1470=1,SUM($O$6:O1470),0)</f>
        <v>0</v>
      </c>
    </row>
    <row r="1471" spans="1:16" ht="15" customHeight="1">
      <c r="A1471" s="15"/>
      <c r="B1471" s="187">
        <v>11</v>
      </c>
      <c r="C1471" s="189" t="s">
        <v>1380</v>
      </c>
      <c r="D1471" s="202" t="s">
        <v>39</v>
      </c>
      <c r="E1471" s="203" t="s">
        <v>11</v>
      </c>
      <c r="F1471" s="176">
        <v>601800</v>
      </c>
      <c r="G1471" s="176">
        <v>601800</v>
      </c>
      <c r="H1471" s="96"/>
      <c r="I1471" s="88">
        <f t="shared" si="119"/>
        <v>601800</v>
      </c>
      <c r="J1471" s="163">
        <f t="shared" si="114"/>
        <v>0</v>
      </c>
      <c r="K1471" s="155">
        <f t="shared" si="115"/>
        <v>0</v>
      </c>
      <c r="L1471" s="155">
        <f>IF(J1471=1,SUM($J$6:J1471),0)</f>
        <v>0</v>
      </c>
      <c r="M1471" s="155">
        <f>IF(K1471=1,SUM($K$6:K1471),0)</f>
        <v>0</v>
      </c>
      <c r="N1471" s="165">
        <f t="shared" si="116"/>
        <v>0</v>
      </c>
      <c r="O1471" s="155">
        <f t="shared" si="117"/>
        <v>0</v>
      </c>
      <c r="P1471" s="155">
        <f>IF(O1471=1,SUM($O$6:O1471),0)</f>
        <v>0</v>
      </c>
    </row>
    <row r="1472" spans="1:16" ht="15" customHeight="1">
      <c r="A1472" s="15"/>
      <c r="B1472" s="187">
        <v>12</v>
      </c>
      <c r="C1472" s="189" t="s">
        <v>1381</v>
      </c>
      <c r="D1472" s="202" t="s">
        <v>37</v>
      </c>
      <c r="E1472" s="203" t="s">
        <v>8</v>
      </c>
      <c r="F1472" s="176">
        <v>51475</v>
      </c>
      <c r="G1472" s="176">
        <v>51475</v>
      </c>
      <c r="H1472" s="97"/>
      <c r="I1472" s="88">
        <f t="shared" si="119"/>
        <v>51475</v>
      </c>
      <c r="J1472" s="163"/>
      <c r="M1472" s="155"/>
      <c r="N1472" s="165"/>
    </row>
    <row r="1473" spans="1:30" ht="15" customHeight="1">
      <c r="B1473" s="187">
        <v>13</v>
      </c>
      <c r="C1473" s="188" t="s">
        <v>1382</v>
      </c>
      <c r="D1473" s="202" t="s">
        <v>39</v>
      </c>
      <c r="E1473" s="203" t="s">
        <v>93</v>
      </c>
      <c r="F1473" s="209">
        <v>750000</v>
      </c>
      <c r="G1473" s="209">
        <v>750000</v>
      </c>
      <c r="I1473" s="88">
        <f t="shared" si="119"/>
        <v>750000</v>
      </c>
    </row>
    <row r="1474" spans="1:30" ht="15" customHeight="1">
      <c r="B1474" s="187"/>
      <c r="C1474" s="188" t="s">
        <v>40</v>
      </c>
      <c r="D1474" s="202" t="s">
        <v>40</v>
      </c>
      <c r="E1474" s="203"/>
      <c r="F1474" s="176" t="s">
        <v>40</v>
      </c>
      <c r="G1474" s="176" t="s">
        <v>40</v>
      </c>
      <c r="I1474" s="88" t="str">
        <f t="shared" si="119"/>
        <v/>
      </c>
    </row>
    <row r="1475" spans="1:30" ht="15" customHeight="1">
      <c r="A1475" s="16"/>
      <c r="B1475" s="187" t="s">
        <v>1004</v>
      </c>
      <c r="C1475" s="188" t="s">
        <v>1383</v>
      </c>
      <c r="D1475" s="202"/>
      <c r="E1475" s="203"/>
      <c r="F1475" s="176"/>
      <c r="G1475" s="176"/>
      <c r="I1475" s="88">
        <f t="shared" si="119"/>
        <v>0</v>
      </c>
      <c r="J1475" s="169"/>
      <c r="K1475" s="169"/>
      <c r="L1475" s="169"/>
      <c r="M1475" s="170"/>
    </row>
    <row r="1476" spans="1:30" ht="15" customHeight="1">
      <c r="A1476" s="16"/>
      <c r="B1476" s="187">
        <v>1</v>
      </c>
      <c r="C1476" s="188" t="s">
        <v>1384</v>
      </c>
      <c r="D1476" s="202" t="s">
        <v>37</v>
      </c>
      <c r="E1476" s="199" t="s">
        <v>8</v>
      </c>
      <c r="F1476" s="176">
        <v>85000</v>
      </c>
      <c r="G1476" s="176">
        <v>85000</v>
      </c>
      <c r="I1476" s="88">
        <f t="shared" si="119"/>
        <v>85000</v>
      </c>
      <c r="J1476" s="169"/>
      <c r="K1476" s="169"/>
      <c r="L1476" s="169"/>
      <c r="M1476" s="170"/>
    </row>
    <row r="1477" spans="1:30" ht="15" customHeight="1">
      <c r="A1477" s="16"/>
      <c r="B1477" s="187">
        <v>2</v>
      </c>
      <c r="C1477" s="188" t="s">
        <v>1385</v>
      </c>
      <c r="D1477" s="202" t="s">
        <v>39</v>
      </c>
      <c r="E1477" s="203" t="s">
        <v>14</v>
      </c>
      <c r="F1477" s="176">
        <v>15000</v>
      </c>
      <c r="G1477" s="176">
        <v>15000</v>
      </c>
      <c r="I1477" s="88">
        <f t="shared" si="119"/>
        <v>15000</v>
      </c>
      <c r="J1477" s="169"/>
      <c r="K1477" s="169"/>
      <c r="L1477" s="169"/>
      <c r="M1477" s="170"/>
    </row>
    <row r="1478" spans="1:30" ht="15" customHeight="1">
      <c r="A1478" s="22"/>
      <c r="B1478" s="187"/>
      <c r="C1478" s="188"/>
      <c r="D1478" s="202"/>
      <c r="E1478" s="203"/>
      <c r="F1478" s="176"/>
      <c r="G1478" s="176"/>
      <c r="I1478" s="88">
        <f t="shared" si="119"/>
        <v>0</v>
      </c>
      <c r="J1478" s="169"/>
      <c r="K1478" s="169"/>
      <c r="L1478" s="169"/>
      <c r="M1478" s="170"/>
    </row>
    <row r="1479" spans="1:30" ht="15" customHeight="1">
      <c r="A1479" s="22"/>
      <c r="B1479" s="187" t="s">
        <v>1004</v>
      </c>
      <c r="C1479" s="188" t="s">
        <v>1386</v>
      </c>
      <c r="D1479" s="202" t="s">
        <v>39</v>
      </c>
      <c r="E1479" s="203" t="s">
        <v>14</v>
      </c>
      <c r="F1479" s="176">
        <v>83595</v>
      </c>
      <c r="G1479" s="176">
        <v>83595</v>
      </c>
      <c r="I1479" s="88">
        <f t="shared" si="119"/>
        <v>83595</v>
      </c>
    </row>
    <row r="1480" spans="1:30" ht="15" customHeight="1">
      <c r="B1480" s="187" t="s">
        <v>1004</v>
      </c>
      <c r="C1480" s="188" t="s">
        <v>1387</v>
      </c>
      <c r="D1480" s="202" t="s">
        <v>39</v>
      </c>
      <c r="E1480" s="203" t="s">
        <v>14</v>
      </c>
      <c r="F1480" s="176">
        <v>114317</v>
      </c>
      <c r="G1480" s="176">
        <v>114317</v>
      </c>
      <c r="I1480" s="88">
        <f t="shared" si="119"/>
        <v>114317</v>
      </c>
      <c r="N1480" s="145" t="str">
        <f>F4</f>
        <v>RAB SKK 2022</v>
      </c>
    </row>
    <row r="1481" spans="1:30" s="1" customFormat="1" ht="15" customHeight="1">
      <c r="A1481" s="16"/>
      <c r="B1481" s="187" t="s">
        <v>1004</v>
      </c>
      <c r="C1481" s="188" t="s">
        <v>1388</v>
      </c>
      <c r="D1481" s="202" t="s">
        <v>39</v>
      </c>
      <c r="E1481" s="203" t="s">
        <v>14</v>
      </c>
      <c r="F1481" s="176">
        <v>71636</v>
      </c>
      <c r="G1481" s="176">
        <v>71636</v>
      </c>
      <c r="H1481" s="91"/>
      <c r="I1481" s="88">
        <f t="shared" si="119"/>
        <v>71636</v>
      </c>
      <c r="J1481" s="155"/>
      <c r="K1481" s="155"/>
      <c r="L1481" s="155"/>
      <c r="M1481" s="145"/>
      <c r="N1481" s="145" t="str">
        <f>G4</f>
        <v>RAB HSS 2023</v>
      </c>
      <c r="O1481" s="145"/>
      <c r="P1481" s="156"/>
      <c r="Q1481" s="156"/>
      <c r="R1481" s="5"/>
      <c r="S1481" s="5"/>
      <c r="T1481" s="5"/>
      <c r="U1481" s="5"/>
      <c r="V1481" s="5"/>
      <c r="W1481" s="5"/>
      <c r="X1481" s="5"/>
      <c r="Y1481" s="5"/>
      <c r="Z1481" s="5"/>
      <c r="AA1481" s="5"/>
      <c r="AB1481" s="5"/>
      <c r="AC1481" s="5"/>
      <c r="AD1481" s="5"/>
    </row>
    <row r="1482" spans="1:30" s="1" customFormat="1" ht="15" customHeight="1">
      <c r="A1482" s="16"/>
      <c r="B1482" s="187" t="s">
        <v>1004</v>
      </c>
      <c r="C1482" s="188" t="s">
        <v>1389</v>
      </c>
      <c r="D1482" s="202" t="s">
        <v>39</v>
      </c>
      <c r="E1482" s="203" t="s">
        <v>14</v>
      </c>
      <c r="F1482" s="176">
        <v>115253</v>
      </c>
      <c r="G1482" s="176">
        <v>115253</v>
      </c>
      <c r="H1482" s="91"/>
      <c r="I1482" s="88">
        <f t="shared" si="119"/>
        <v>115253</v>
      </c>
      <c r="J1482" s="155"/>
      <c r="K1482" s="155"/>
      <c r="L1482" s="155"/>
      <c r="M1482" s="145"/>
      <c r="N1482" s="145"/>
      <c r="O1482" s="145"/>
      <c r="P1482" s="156"/>
      <c r="Q1482" s="156"/>
      <c r="R1482" s="5"/>
      <c r="S1482" s="5"/>
      <c r="T1482" s="5"/>
      <c r="U1482" s="5"/>
      <c r="V1482" s="5"/>
      <c r="W1482" s="5"/>
      <c r="X1482" s="5"/>
      <c r="Y1482" s="5"/>
      <c r="Z1482" s="5"/>
      <c r="AA1482" s="5"/>
      <c r="AB1482" s="5"/>
      <c r="AC1482" s="5"/>
      <c r="AD1482" s="5"/>
    </row>
    <row r="1483" spans="1:30" ht="15" customHeight="1">
      <c r="B1483" s="187"/>
      <c r="C1483" s="188"/>
      <c r="D1483" s="202"/>
      <c r="E1483" s="203"/>
      <c r="F1483" s="176"/>
      <c r="G1483" s="176"/>
      <c r="I1483" s="88">
        <f t="shared" si="119"/>
        <v>0</v>
      </c>
    </row>
    <row r="1484" spans="1:30" s="1" customFormat="1" ht="15" customHeight="1">
      <c r="A1484" s="16"/>
      <c r="B1484" s="187" t="s">
        <v>1004</v>
      </c>
      <c r="C1484" s="188" t="s">
        <v>1390</v>
      </c>
      <c r="D1484" s="202"/>
      <c r="E1484" s="203"/>
      <c r="F1484" s="176"/>
      <c r="G1484" s="176"/>
      <c r="H1484" s="91"/>
      <c r="I1484" s="88">
        <f t="shared" si="119"/>
        <v>0</v>
      </c>
      <c r="J1484" s="155"/>
      <c r="K1484" s="155"/>
      <c r="L1484" s="155"/>
      <c r="M1484" s="145"/>
      <c r="N1484" s="145"/>
      <c r="O1484" s="145"/>
      <c r="P1484" s="156"/>
      <c r="Q1484" s="156"/>
      <c r="R1484" s="5"/>
      <c r="S1484" s="5"/>
      <c r="T1484" s="5"/>
      <c r="U1484" s="5"/>
      <c r="V1484" s="5"/>
      <c r="W1484" s="5"/>
      <c r="X1484" s="5"/>
      <c r="Y1484" s="5"/>
      <c r="Z1484" s="5"/>
      <c r="AA1484" s="5"/>
      <c r="AB1484" s="5"/>
      <c r="AC1484" s="5"/>
      <c r="AD1484" s="5"/>
    </row>
    <row r="1485" spans="1:30" ht="15" customHeight="1">
      <c r="B1485" s="187">
        <v>1</v>
      </c>
      <c r="C1485" s="188" t="s">
        <v>1391</v>
      </c>
      <c r="D1485" s="202" t="s">
        <v>37</v>
      </c>
      <c r="E1485" s="203" t="s">
        <v>7</v>
      </c>
      <c r="F1485" s="176">
        <v>235000</v>
      </c>
      <c r="G1485" s="176">
        <v>235000</v>
      </c>
      <c r="I1485" s="88">
        <f t="shared" si="119"/>
        <v>235000</v>
      </c>
    </row>
    <row r="1486" spans="1:30" ht="15" customHeight="1">
      <c r="B1486" s="187">
        <v>2</v>
      </c>
      <c r="C1486" s="188" t="s">
        <v>1392</v>
      </c>
      <c r="D1486" s="202" t="s">
        <v>39</v>
      </c>
      <c r="E1486" s="203" t="s">
        <v>14</v>
      </c>
      <c r="F1486" s="176">
        <v>15000</v>
      </c>
      <c r="G1486" s="176">
        <v>15000</v>
      </c>
      <c r="I1486" s="88">
        <f t="shared" si="119"/>
        <v>15000</v>
      </c>
    </row>
    <row r="1487" spans="1:30" ht="15" customHeight="1">
      <c r="B1487" s="187"/>
      <c r="C1487" s="188" t="s">
        <v>40</v>
      </c>
      <c r="D1487" s="202" t="s">
        <v>40</v>
      </c>
      <c r="E1487" s="203"/>
      <c r="F1487" s="176" t="s">
        <v>40</v>
      </c>
      <c r="G1487" s="176" t="s">
        <v>40</v>
      </c>
      <c r="I1487" s="88" t="str">
        <f t="shared" si="119"/>
        <v/>
      </c>
    </row>
    <row r="1488" spans="1:30" ht="15" customHeight="1">
      <c r="B1488" s="187" t="s">
        <v>1004</v>
      </c>
      <c r="C1488" s="188" t="s">
        <v>1393</v>
      </c>
      <c r="D1488" s="202"/>
      <c r="E1488" s="203"/>
      <c r="F1488" s="176"/>
      <c r="G1488" s="176"/>
      <c r="I1488" s="88">
        <f t="shared" si="119"/>
        <v>0</v>
      </c>
    </row>
    <row r="1489" spans="2:9" ht="15" customHeight="1">
      <c r="B1489" s="187">
        <v>1</v>
      </c>
      <c r="C1489" s="188" t="s">
        <v>1394</v>
      </c>
      <c r="D1489" s="202" t="s">
        <v>37</v>
      </c>
      <c r="E1489" s="203" t="s">
        <v>8</v>
      </c>
      <c r="F1489" s="176">
        <v>105000</v>
      </c>
      <c r="G1489" s="176">
        <v>105000</v>
      </c>
      <c r="I1489" s="88">
        <f t="shared" si="119"/>
        <v>105000</v>
      </c>
    </row>
    <row r="1490" spans="2:9" ht="15" customHeight="1">
      <c r="B1490" s="187">
        <v>2</v>
      </c>
      <c r="C1490" s="188" t="s">
        <v>1395</v>
      </c>
      <c r="D1490" s="202" t="s">
        <v>39</v>
      </c>
      <c r="E1490" s="203" t="s">
        <v>11</v>
      </c>
      <c r="F1490" s="176">
        <v>15000</v>
      </c>
      <c r="G1490" s="176">
        <v>15000</v>
      </c>
      <c r="I1490" s="88">
        <f t="shared" si="119"/>
        <v>15000</v>
      </c>
    </row>
    <row r="1491" spans="2:9" ht="15" customHeight="1">
      <c r="B1491" s="187"/>
      <c r="C1491" s="188" t="s">
        <v>40</v>
      </c>
      <c r="D1491" s="202" t="s">
        <v>40</v>
      </c>
      <c r="E1491" s="203"/>
      <c r="F1491" s="176" t="s">
        <v>40</v>
      </c>
      <c r="G1491" s="176" t="s">
        <v>40</v>
      </c>
      <c r="I1491" s="88" t="str">
        <f t="shared" si="119"/>
        <v/>
      </c>
    </row>
    <row r="1492" spans="2:9" ht="15" customHeight="1">
      <c r="B1492" s="187">
        <v>1</v>
      </c>
      <c r="C1492" s="188" t="s">
        <v>1396</v>
      </c>
      <c r="D1492" s="202" t="s">
        <v>37</v>
      </c>
      <c r="E1492" s="203" t="s">
        <v>8</v>
      </c>
      <c r="F1492" s="176">
        <v>180000</v>
      </c>
      <c r="G1492" s="176">
        <v>180000</v>
      </c>
      <c r="I1492" s="88">
        <f t="shared" si="119"/>
        <v>180000</v>
      </c>
    </row>
    <row r="1493" spans="2:9" ht="15" customHeight="1">
      <c r="B1493" s="187">
        <v>2</v>
      </c>
      <c r="C1493" s="188" t="s">
        <v>1397</v>
      </c>
      <c r="D1493" s="202" t="s">
        <v>39</v>
      </c>
      <c r="E1493" s="203" t="s">
        <v>14</v>
      </c>
      <c r="F1493" s="176">
        <v>15000</v>
      </c>
      <c r="G1493" s="176">
        <v>15000</v>
      </c>
      <c r="I1493" s="88">
        <f t="shared" si="119"/>
        <v>15000</v>
      </c>
    </row>
    <row r="1494" spans="2:9" ht="15" customHeight="1">
      <c r="B1494" s="187"/>
      <c r="C1494" s="188" t="s">
        <v>40</v>
      </c>
      <c r="D1494" s="202" t="s">
        <v>40</v>
      </c>
      <c r="E1494" s="203"/>
      <c r="F1494" s="176" t="s">
        <v>40</v>
      </c>
      <c r="G1494" s="176" t="s">
        <v>40</v>
      </c>
      <c r="I1494" s="88" t="str">
        <f t="shared" si="119"/>
        <v/>
      </c>
    </row>
    <row r="1495" spans="2:9" ht="15" customHeight="1">
      <c r="B1495" s="187">
        <v>1</v>
      </c>
      <c r="C1495" s="188" t="s">
        <v>1398</v>
      </c>
      <c r="D1495" s="202" t="s">
        <v>39</v>
      </c>
      <c r="E1495" s="203" t="s">
        <v>14</v>
      </c>
      <c r="F1495" s="176">
        <v>115253</v>
      </c>
      <c r="G1495" s="176">
        <v>115253</v>
      </c>
      <c r="I1495" s="88">
        <f t="shared" si="119"/>
        <v>115253</v>
      </c>
    </row>
    <row r="1496" spans="2:9" ht="15" customHeight="1">
      <c r="B1496" s="187">
        <v>2</v>
      </c>
      <c r="C1496" s="395" t="s">
        <v>1399</v>
      </c>
      <c r="D1496" s="202" t="s">
        <v>39</v>
      </c>
      <c r="E1496" s="203" t="s">
        <v>14</v>
      </c>
      <c r="F1496" s="176">
        <v>115253</v>
      </c>
      <c r="G1496" s="176">
        <v>115253</v>
      </c>
      <c r="I1496" s="88">
        <f t="shared" si="119"/>
        <v>115253</v>
      </c>
    </row>
    <row r="1497" spans="2:9" ht="15" customHeight="1">
      <c r="B1497" s="187">
        <v>3</v>
      </c>
      <c r="C1497" s="395" t="s">
        <v>1400</v>
      </c>
      <c r="D1497" s="202" t="s">
        <v>39</v>
      </c>
      <c r="E1497" s="203" t="s">
        <v>14</v>
      </c>
      <c r="F1497" s="176">
        <v>115253</v>
      </c>
      <c r="G1497" s="176">
        <v>115253</v>
      </c>
      <c r="I1497" s="88">
        <f t="shared" si="119"/>
        <v>115253</v>
      </c>
    </row>
    <row r="1498" spans="2:9" ht="15" customHeight="1">
      <c r="B1498" s="187">
        <v>4</v>
      </c>
      <c r="C1498" s="395" t="s">
        <v>1401</v>
      </c>
      <c r="D1498" s="202" t="s">
        <v>39</v>
      </c>
      <c r="E1498" s="203" t="s">
        <v>14</v>
      </c>
      <c r="F1498" s="176">
        <v>115253</v>
      </c>
      <c r="G1498" s="176">
        <v>115253</v>
      </c>
      <c r="I1498" s="88">
        <f t="shared" si="119"/>
        <v>115253</v>
      </c>
    </row>
    <row r="1499" spans="2:9" ht="15" customHeight="1">
      <c r="B1499" s="187">
        <v>5</v>
      </c>
      <c r="C1499" s="395" t="s">
        <v>1402</v>
      </c>
      <c r="D1499" s="202" t="s">
        <v>39</v>
      </c>
      <c r="E1499" s="203" t="s">
        <v>14</v>
      </c>
      <c r="F1499" s="176">
        <v>115253</v>
      </c>
      <c r="G1499" s="176">
        <v>115253</v>
      </c>
      <c r="I1499" s="88">
        <f t="shared" si="119"/>
        <v>115253</v>
      </c>
    </row>
    <row r="1500" spans="2:9" ht="15" customHeight="1">
      <c r="B1500" s="187">
        <v>6</v>
      </c>
      <c r="C1500" s="188" t="s">
        <v>1403</v>
      </c>
      <c r="D1500" s="202" t="s">
        <v>39</v>
      </c>
      <c r="E1500" s="203" t="s">
        <v>14</v>
      </c>
      <c r="F1500" s="176">
        <v>115253</v>
      </c>
      <c r="G1500" s="176">
        <v>115253</v>
      </c>
      <c r="I1500" s="88">
        <f t="shared" si="119"/>
        <v>115253</v>
      </c>
    </row>
    <row r="1501" spans="2:9" ht="15" customHeight="1">
      <c r="B1501" s="187">
        <v>7</v>
      </c>
      <c r="C1501" s="188" t="s">
        <v>1404</v>
      </c>
      <c r="D1501" s="202" t="s">
        <v>39</v>
      </c>
      <c r="E1501" s="203" t="s">
        <v>14</v>
      </c>
      <c r="F1501" s="176">
        <v>115253</v>
      </c>
      <c r="G1501" s="176">
        <v>115253</v>
      </c>
      <c r="I1501" s="88">
        <f t="shared" si="119"/>
        <v>115253</v>
      </c>
    </row>
    <row r="1502" spans="2:9" ht="15" customHeight="1">
      <c r="B1502" s="187">
        <v>8</v>
      </c>
      <c r="C1502" s="395" t="s">
        <v>1404</v>
      </c>
      <c r="D1502" s="202" t="s">
        <v>39</v>
      </c>
      <c r="E1502" s="203" t="s">
        <v>14</v>
      </c>
      <c r="F1502" s="176">
        <v>115253</v>
      </c>
      <c r="G1502" s="176">
        <v>115253</v>
      </c>
      <c r="I1502" s="88">
        <f t="shared" si="119"/>
        <v>115253</v>
      </c>
    </row>
    <row r="1503" spans="2:9" ht="15" customHeight="1">
      <c r="B1503" s="187"/>
      <c r="C1503" s="188" t="s">
        <v>40</v>
      </c>
      <c r="D1503" s="202" t="s">
        <v>40</v>
      </c>
      <c r="E1503" s="203"/>
      <c r="F1503" s="176">
        <v>0</v>
      </c>
      <c r="G1503" s="176">
        <v>0</v>
      </c>
      <c r="I1503" s="88">
        <f t="shared" si="119"/>
        <v>0</v>
      </c>
    </row>
    <row r="1504" spans="2:9" ht="15" customHeight="1">
      <c r="B1504" s="187" t="s">
        <v>1008</v>
      </c>
      <c r="C1504" s="188" t="s">
        <v>1405</v>
      </c>
      <c r="D1504" s="202"/>
      <c r="E1504" s="203"/>
      <c r="F1504" s="176">
        <v>0</v>
      </c>
      <c r="G1504" s="176">
        <v>0</v>
      </c>
      <c r="I1504" s="88">
        <f t="shared" si="119"/>
        <v>0</v>
      </c>
    </row>
    <row r="1505" spans="2:9" ht="15" customHeight="1">
      <c r="B1505" s="187">
        <v>1</v>
      </c>
      <c r="C1505" s="188" t="s">
        <v>1406</v>
      </c>
      <c r="D1505" s="202" t="s">
        <v>37</v>
      </c>
      <c r="E1505" s="203" t="s">
        <v>8</v>
      </c>
      <c r="F1505" s="176">
        <v>60000</v>
      </c>
      <c r="G1505" s="176">
        <v>60000</v>
      </c>
      <c r="I1505" s="88">
        <f t="shared" si="119"/>
        <v>60000</v>
      </c>
    </row>
    <row r="1506" spans="2:9" ht="15" customHeight="1">
      <c r="B1506" s="187">
        <v>2</v>
      </c>
      <c r="C1506" s="188" t="s">
        <v>1407</v>
      </c>
      <c r="D1506" s="202" t="s">
        <v>37</v>
      </c>
      <c r="E1506" s="203" t="s">
        <v>8</v>
      </c>
      <c r="F1506" s="176">
        <v>25000</v>
      </c>
      <c r="G1506" s="176">
        <v>25000</v>
      </c>
      <c r="I1506" s="88">
        <f t="shared" si="119"/>
        <v>25000</v>
      </c>
    </row>
    <row r="1507" spans="2:9" ht="15" customHeight="1">
      <c r="B1507" s="187">
        <v>3</v>
      </c>
      <c r="C1507" s="188" t="s">
        <v>1408</v>
      </c>
      <c r="D1507" s="202" t="s">
        <v>37</v>
      </c>
      <c r="E1507" s="203" t="s">
        <v>8</v>
      </c>
      <c r="F1507" s="176">
        <v>50000</v>
      </c>
      <c r="G1507" s="176">
        <v>50000</v>
      </c>
      <c r="I1507" s="88">
        <f t="shared" si="119"/>
        <v>50000</v>
      </c>
    </row>
    <row r="1508" spans="2:9" ht="15" customHeight="1">
      <c r="B1508" s="187" t="s">
        <v>1000</v>
      </c>
      <c r="C1508" s="188" t="s">
        <v>1409</v>
      </c>
      <c r="D1508" s="202" t="s">
        <v>39</v>
      </c>
      <c r="E1508" s="203" t="s">
        <v>11</v>
      </c>
      <c r="F1508" s="176">
        <v>12000</v>
      </c>
      <c r="G1508" s="176">
        <v>12000</v>
      </c>
      <c r="I1508" s="88">
        <f t="shared" si="119"/>
        <v>12000</v>
      </c>
    </row>
    <row r="1509" spans="2:9" ht="15" customHeight="1">
      <c r="B1509" s="187">
        <v>5</v>
      </c>
      <c r="C1509" s="188" t="s">
        <v>1410</v>
      </c>
      <c r="D1509" s="202" t="s">
        <v>39</v>
      </c>
      <c r="E1509" s="203" t="s">
        <v>11</v>
      </c>
      <c r="F1509" s="176">
        <v>12000</v>
      </c>
      <c r="G1509" s="176">
        <v>12000</v>
      </c>
      <c r="I1509" s="88">
        <f t="shared" si="119"/>
        <v>12000</v>
      </c>
    </row>
    <row r="1510" spans="2:9" ht="15" customHeight="1">
      <c r="B1510" s="187">
        <v>6</v>
      </c>
      <c r="C1510" s="188" t="s">
        <v>1411</v>
      </c>
      <c r="D1510" s="202" t="s">
        <v>39</v>
      </c>
      <c r="E1510" s="203" t="s">
        <v>11</v>
      </c>
      <c r="F1510" s="176">
        <v>12000</v>
      </c>
      <c r="G1510" s="176">
        <v>12000</v>
      </c>
      <c r="I1510" s="88">
        <f t="shared" si="119"/>
        <v>12000</v>
      </c>
    </row>
    <row r="1511" spans="2:9" ht="15" customHeight="1">
      <c r="I1511" s="88">
        <f t="shared" si="119"/>
        <v>0</v>
      </c>
    </row>
    <row r="1512" spans="2:9" ht="15" customHeight="1"/>
    <row r="1513" spans="2:9" ht="15" customHeight="1"/>
    <row r="1514" spans="2:9" ht="15" customHeight="1"/>
    <row r="1515" spans="2:9" ht="15" customHeight="1"/>
    <row r="1516" spans="2:9" ht="15" customHeight="1"/>
    <row r="1517" spans="2:9" ht="15" customHeight="1"/>
    <row r="1518" spans="2:9" ht="15" customHeight="1"/>
    <row r="1519" spans="2:9" ht="15" customHeight="1"/>
    <row r="1520" spans="2:9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  <row r="1565" ht="15" customHeight="1"/>
    <row r="1566" ht="15" customHeight="1"/>
    <row r="1567" ht="15" customHeight="1"/>
    <row r="1568" ht="15" customHeight="1"/>
    <row r="1569" ht="15" customHeight="1"/>
    <row r="1570" ht="15" customHeight="1"/>
    <row r="1571" ht="15" customHeight="1"/>
    <row r="1572" ht="15" customHeight="1"/>
    <row r="1573" ht="15" customHeight="1"/>
    <row r="1574" ht="15" customHeight="1"/>
    <row r="1575" ht="15" customHeight="1"/>
    <row r="1576" ht="15" customHeight="1"/>
    <row r="1577" ht="15" customHeight="1"/>
    <row r="1578" ht="15" customHeight="1"/>
    <row r="1579" ht="15" customHeight="1"/>
    <row r="1580" ht="15" customHeight="1"/>
    <row r="1581" ht="15" customHeight="1"/>
  </sheetData>
  <sheetProtection insertColumns="0" insertRows="0" sort="0" autoFilter="0"/>
  <protectedRanges>
    <protectedRange sqref="B7:H7 H8:H1419 H1449:H1456 H1459:H1472" name="Range1"/>
    <protectedRange sqref="H1420:H1435" name="Range1_1"/>
    <protectedRange sqref="H1436:H1448" name="Range1_1_1"/>
    <protectedRange sqref="B216 D216:G216 B217:G231 B232 D232:G232 B189 B233:G1044 B1049:G1456 B1459:G1510 B8:G188 B190:G215 D189:G189" name="Range1_1_3"/>
    <protectedRange sqref="B1045:B1048 D1045:G1048" name="Range1_1_2"/>
    <protectedRange sqref="C1045:C1048" name="Range1_1_3_1"/>
    <protectedRange sqref="B1457:F1458" name="Range1_1_3_2"/>
    <protectedRange sqref="G1457:G1458" name="Range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510 J1053:IV1458">
    <cfRule type="cellIs" dxfId="66" priority="10" operator="equal">
      <formula>0</formula>
    </cfRule>
  </conditionalFormatting>
  <conditionalFormatting sqref="B189 E189:G189">
    <cfRule type="cellIs" dxfId="65" priority="51" operator="equal">
      <formula>0</formula>
    </cfRule>
  </conditionalFormatting>
  <conditionalFormatting sqref="B216 D216:G216">
    <cfRule type="cellIs" dxfId="64" priority="60" operator="equal">
      <formula>0</formula>
    </cfRule>
  </conditionalFormatting>
  <conditionalFormatting sqref="B8:C135">
    <cfRule type="cellIs" dxfId="63" priority="117" operator="equal">
      <formula>0</formula>
    </cfRule>
  </conditionalFormatting>
  <conditionalFormatting sqref="B1045:C1065">
    <cfRule type="cellIs" dxfId="62" priority="18" operator="equal">
      <formula>0</formula>
    </cfRule>
  </conditionalFormatting>
  <conditionalFormatting sqref="B1066:E1510">
    <cfRule type="cellIs" dxfId="61" priority="4" operator="equal">
      <formula>0</formula>
    </cfRule>
  </conditionalFormatting>
  <conditionalFormatting sqref="B217:G231">
    <cfRule type="cellIs" dxfId="60" priority="57" operator="equal">
      <formula>0</formula>
    </cfRule>
  </conditionalFormatting>
  <conditionalFormatting sqref="B233:G1044">
    <cfRule type="cellIs" dxfId="59" priority="11" operator="equal">
      <formula>0</formula>
    </cfRule>
  </conditionalFormatting>
  <conditionalFormatting sqref="C143:G149">
    <cfRule type="cellIs" dxfId="58" priority="71" operator="equal">
      <formula>0</formula>
    </cfRule>
  </conditionalFormatting>
  <conditionalFormatting sqref="D1049:E1065">
    <cfRule type="cellIs" dxfId="57" priority="21" operator="equal">
      <formula>0</formula>
    </cfRule>
  </conditionalFormatting>
  <conditionalFormatting sqref="D1045:F1048">
    <cfRule type="cellIs" dxfId="56" priority="30" operator="equal">
      <formula>0</formula>
    </cfRule>
  </conditionalFormatting>
  <conditionalFormatting sqref="D9:G142">
    <cfRule type="cellIs" dxfId="55" priority="77" operator="equal">
      <formula>0</formula>
    </cfRule>
  </conditionalFormatting>
  <conditionalFormatting sqref="D1:IV5 A1:C7 D6:K6 H1459:IV1474 H1475:XFD1502 H1503:H1510 I1503:XFD1511 A1511:H1511 A1512:XFD65553">
    <cfRule type="cellIs" dxfId="54" priority="229" operator="equal">
      <formula>0</formula>
    </cfRule>
  </conditionalFormatting>
  <conditionalFormatting sqref="D7:IV8 C136:C142 B136:B149 B232 D232:G232 B150:G188 B190:G215">
    <cfRule type="cellIs" dxfId="53" priority="128" operator="equal">
      <formula>0</formula>
    </cfRule>
  </conditionalFormatting>
  <conditionalFormatting sqref="F1049:F1510">
    <cfRule type="cellIs" dxfId="52" priority="3" operator="equal">
      <formula>0</formula>
    </cfRule>
  </conditionalFormatting>
  <conditionalFormatting sqref="G1045:G1510">
    <cfRule type="cellIs" dxfId="51" priority="2" operator="equal">
      <formula>0</formula>
    </cfRule>
  </conditionalFormatting>
  <conditionalFormatting sqref="H9:H1433">
    <cfRule type="cellIs" dxfId="50" priority="12" operator="equal">
      <formula>0</formula>
    </cfRule>
  </conditionalFormatting>
  <conditionalFormatting sqref="H1434:I1458">
    <cfRule type="cellIs" dxfId="49" priority="6" operator="equal">
      <formula>0</formula>
    </cfRule>
  </conditionalFormatting>
  <conditionalFormatting sqref="I1053:I1433">
    <cfRule type="cellIs" dxfId="48" priority="191" operator="equal">
      <formula>0</formula>
    </cfRule>
  </conditionalFormatting>
  <conditionalFormatting sqref="I9:IV1052">
    <cfRule type="cellIs" dxfId="47" priority="13" operator="equal">
      <formula>0</formula>
    </cfRule>
  </conditionalFormatting>
  <conditionalFormatting sqref="M6:IV6">
    <cfRule type="cellIs" dxfId="46" priority="206" operator="equal">
      <formula>0</formula>
    </cfRule>
  </conditionalFormatting>
  <conditionalFormatting sqref="D189">
    <cfRule type="cellIs" dxfId="0" priority="1" operator="equal">
      <formula>0</formula>
    </cfRule>
  </conditionalFormatting>
  <dataValidations count="6">
    <dataValidation type="list" allowBlank="1" showInputMessage="1" showErrorMessage="1" errorTitle="PERINGATAN !!!" error="UKURAN MATERIAL  SALAH BOZ...." sqref="IV65468 A65468" xr:uid="{00000000-0002-0000-0000-000000000000}">
      <formula1>#REF!</formula1>
    </dataValidation>
    <dataValidation type="list" allowBlank="1" showInputMessage="1" showErrorMessage="1" errorTitle="PERINGATAN !!!" error="NAMA MATERIAL / UPAH SALAH BOZ...." sqref="IU65468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$N$1479:$N$1482</formula1>
    </dataValidation>
    <dataValidation allowBlank="1" showInputMessage="1" showErrorMessage="1" errorTitle="PERINGATAN !!!" error="MDU / UPAH SALAH BOZ...." sqref="C1477 C1492:C1493 C1496:C1499 C1502" xr:uid="{6C0E6F71-A6FC-4639-B31A-6015B7094B29}"/>
    <dataValidation type="list" allowBlank="1" showInputMessage="1" showErrorMessage="1" errorTitle="PERINGATAN !!!" error="GOLONGAN MATERIAL/JASA SALAH...." sqref="D1459:D1510 D1049:D1456 D8:D1044" xr:uid="{D5D56C12-A30A-4F4A-B9C5-9F594B7C2098}">
      <formula1>$P$1756:$P$1760</formula1>
    </dataValidation>
    <dataValidation type="list" allowBlank="1" showInputMessage="1" showErrorMessage="1" errorTitle="PERINGATAN !!!" error="GOLONGAN MATERIAL/JASA SALAH...." sqref="D1457:D1458" xr:uid="{0D87A9B8-28F0-49CA-A0ED-9594C225EDC4}">
      <formula1>$P$1758:$P$1762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zoomScale="85" zoomScaleNormal="100" zoomScaleSheetLayoutView="85" workbookViewId="0">
      <selection activeCell="C19" sqref="C19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985</v>
      </c>
      <c r="D1" s="115"/>
      <c r="H1" s="111"/>
      <c r="I1" s="111"/>
      <c r="J1" s="111"/>
      <c r="K1" s="111"/>
      <c r="L1" s="111"/>
    </row>
    <row r="2" spans="1:12">
      <c r="C2" s="119" t="str">
        <f>'RAB Standart'!C2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40" t="s">
        <v>1107</v>
      </c>
      <c r="C4" s="540"/>
      <c r="D4" s="540"/>
      <c r="E4" s="540"/>
      <c r="F4" s="540"/>
      <c r="G4" s="540"/>
      <c r="H4" s="540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41" t="s">
        <v>0</v>
      </c>
      <c r="C7" s="541" t="s">
        <v>1</v>
      </c>
      <c r="D7" s="542" t="s">
        <v>34</v>
      </c>
      <c r="E7" s="542" t="s">
        <v>35</v>
      </c>
      <c r="F7" s="542" t="s">
        <v>1108</v>
      </c>
      <c r="G7" s="543" t="s">
        <v>33</v>
      </c>
      <c r="H7" s="539" t="s">
        <v>1015</v>
      </c>
      <c r="I7" s="539" t="s">
        <v>1110</v>
      </c>
      <c r="J7" s="539" t="s">
        <v>999</v>
      </c>
      <c r="K7" s="533" t="s">
        <v>997</v>
      </c>
      <c r="L7" s="534"/>
    </row>
    <row r="8" spans="1:12" ht="15" customHeight="1">
      <c r="B8" s="541"/>
      <c r="C8" s="541"/>
      <c r="D8" s="542"/>
      <c r="E8" s="542"/>
      <c r="F8" s="542"/>
      <c r="G8" s="543"/>
      <c r="H8" s="539"/>
      <c r="I8" s="539"/>
      <c r="J8" s="539"/>
      <c r="K8" s="535"/>
      <c r="L8" s="536"/>
    </row>
    <row r="9" spans="1:12" ht="15" customHeight="1">
      <c r="B9" s="541"/>
      <c r="C9" s="541"/>
      <c r="D9" s="542"/>
      <c r="E9" s="542"/>
      <c r="F9" s="542"/>
      <c r="G9" s="543"/>
      <c r="H9" s="539"/>
      <c r="I9" s="539"/>
      <c r="J9" s="539"/>
      <c r="K9" s="537"/>
      <c r="L9" s="538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1008</v>
      </c>
      <c r="C11" s="131" t="s">
        <v>1109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1P; 2W; 230 V; 5(40) A; kls 1 (combo); register drum</v>
      </c>
      <c r="D12" s="101" t="str">
        <f ca="1">IF(ISERROR(OFFSET('HARGA SATUAN'!$D$6,MATCH(C12,'HARGA SATUAN'!$C$7:$C$1509,0),0)),"",OFFSET('HARGA SATUAN'!$D$6,MATCH(C12,'HARGA SATUAN'!$C$7:$C$1509,0),0))</f>
        <v>MDU-KD</v>
      </c>
      <c r="E12" s="101" t="str">
        <f ca="1">IF(B12="+","Unit",IF(ISERROR(OFFSET('HARGA SATUAN'!$E$6,MATCH(C12,'HARGA SATUAN'!$C$7:$C$1509,0),0)),"",OFFSET('HARGA SATUAN'!$E$6,MATCH(C12,'HARGA SATUAN'!$C$7:$C$1509,0),0)))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SATUAN'!$C$7:$C$1509,0),0)),"",OFFSET('HARGA SATUAN'!$I$6,MATCH(C12,'HARGA SATUAN'!$C$7:$C$1509,0),0))</f>
        <v>168200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KWH Elektronik; 3P; 4W; 57.7-100V/220-400V; 5(10) A; kls 0.5 (Pengukuran Tidak Langsung)</v>
      </c>
      <c r="D13" s="101" t="str">
        <f ca="1">IF(ISERROR(OFFSET('HARGA SATUAN'!$D$6,MATCH(C13,'HARGA SATUAN'!$C$7:$C$1509,0),0)),"",OFFSET('HARGA SATUAN'!$D$6,MATCH(C13,'HARGA SATUAN'!$C$7:$C$1509,0),0))</f>
        <v>MDU-KD</v>
      </c>
      <c r="E13" s="101" t="str">
        <f ca="1">IF(B13="+","Unit",IF(ISERROR(OFFSET('HARGA SATUAN'!$E$6,MATCH(C13,'HARGA SATUAN'!$C$7:$C$1509,0),0)),"",OFFSET('HARGA SATUAN'!$E$6,MATCH(C13,'HARGA SATUAN'!$C$7:$C$1509,0),0)))</f>
        <v>Bh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SATUAN'!$C$7:$C$1509,0),0)),"",OFFSET('HARGA SATUAN'!$I$6,MATCH(C13,'HARGA SATUAN'!$C$7:$C$1509,0),0))</f>
        <v>1497600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MCB 1 Fasa 10 A</v>
      </c>
      <c r="D14" s="101" t="str">
        <f ca="1">IF(ISERROR(OFFSET('HARGA SATUAN'!$D$6,MATCH(C14,'HARGA SATUAN'!$C$7:$C$1509,0),0)),"",OFFSET('HARGA SATUAN'!$D$6,MATCH(C14,'HARGA SATUAN'!$C$7:$C$1509,0),0))</f>
        <v>MDU-KD</v>
      </c>
      <c r="E14" s="101" t="str">
        <f ca="1">IF(B14="+","Unit",IF(ISERROR(OFFSET('HARGA SATUAN'!$E$6,MATCH(C14,'HARGA SATUAN'!$C$7:$C$1509,0),0)),"",OFFSET('HARGA SATUAN'!$E$6,MATCH(C14,'HARGA SATUAN'!$C$7:$C$1509,0),0)))</f>
        <v>Bh</v>
      </c>
      <c r="F14" s="138">
        <f t="shared" ca="1" si="2"/>
        <v>1</v>
      </c>
      <c r="G14" s="41">
        <f ca="1">IF(ISERROR(OFFSET('HARGA SATUAN'!$I$6,MATCH(C14,'HARGA SATUAN'!$C$7:$C$1509,0),0)),"",OFFSET('HARGA SATUAN'!$I$6,MATCH(C14,'HARGA SATUAN'!$C$7:$C$1509,0),0))</f>
        <v>39000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Smart Box Tidak Langsung Daya TM</v>
      </c>
      <c r="D15" s="101" t="str">
        <f ca="1">IF(ISERROR(OFFSET('HARGA SATUAN'!$D$6,MATCH(C15,'HARGA SATUAN'!$C$7:$C$1509,0),0)),"",OFFSET('HARGA SATUAN'!$D$6,MATCH(C15,'HARGA SATUAN'!$C$7:$C$1509,0),0))</f>
        <v>MDU-KD</v>
      </c>
      <c r="E15" s="101" t="str">
        <f ca="1">IF(B15="+","Unit",IF(ISERROR(OFFSET('HARGA SATUAN'!$E$6,MATCH(C15,'HARGA SATUAN'!$C$7:$C$1509,0),0)),"",OFFSET('HARGA SATUAN'!$E$6,MATCH(C15,'HARGA SATUAN'!$C$7:$C$1509,0),0)))</f>
        <v>Unit</v>
      </c>
      <c r="F15" s="138">
        <f t="shared" ca="1" si="2"/>
        <v>1</v>
      </c>
      <c r="G15" s="41">
        <f ca="1">IF(ISERROR(OFFSET('HARGA SATUAN'!$I$6,MATCH(C15,'HARGA SATUAN'!$C$7:$C$1509,0),0)),"",OFFSET('HARGA SATUAN'!$I$6,MATCH(C15,'HARGA SATUAN'!$C$7:$C$1509,0),0))</f>
        <v>3050000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Air Insulated LBS Motorized;24KV;630A;Min-16KA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Cell</v>
      </c>
      <c r="F16" s="138">
        <f t="shared" ca="1" si="2"/>
        <v>1</v>
      </c>
      <c r="G16" s="41">
        <f ca="1">IF(ISERROR(OFFSET('HARGA SATUAN'!$I$6,MATCH(C16,'HARGA SATUAN'!$C$7:$C$1509,0),0)),"",OFFSET('HARGA SATUAN'!$I$6,MATCH(C16,'HARGA SATUAN'!$C$7:$C$1509,0),0))</f>
        <v>34969900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 ht="30">
      <c r="A17" s="112">
        <v>6</v>
      </c>
      <c r="B17" s="134">
        <f t="shared" ca="1" si="0"/>
        <v>6</v>
      </c>
      <c r="C17" s="109" t="str">
        <f t="shared" ca="1" si="1"/>
        <v>Air Insulated CBOG Motorized+Metering;20KV;630A;Min-16KA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Cell</v>
      </c>
      <c r="F17" s="138">
        <f t="shared" ca="1" si="2"/>
        <v>1</v>
      </c>
      <c r="G17" s="41">
        <f ca="1">IF(ISERROR(OFFSET('HARGA SATUAN'!$I$6,MATCH(C17,'HARGA SATUAN'!$C$7:$C$1509,0),0)),"",OFFSET('HARGA SATUAN'!$I$6,MATCH(C17,'HARGA SATUAN'!$C$7:$C$1509,0),0))</f>
        <v>145312800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Trafo 1 Fasa CSP 50 kVA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Bh</v>
      </c>
      <c r="F18" s="138">
        <f t="shared" ca="1" si="2"/>
        <v>1</v>
      </c>
      <c r="G18" s="41">
        <f ca="1">IF(ISERROR(OFFSET('HARGA SATUAN'!$I$6,MATCH(C18,'HARGA SATUAN'!$C$7:$C$1509,0),0)),"",OFFSET('HARGA SATUAN'!$I$6,MATCH(C18,'HARGA SATUAN'!$C$7:$C$1509,0),0))</f>
        <v>27845400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Lightning Arester (Polymer) 21 KV, 10 KA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Bh</v>
      </c>
      <c r="F19" s="138">
        <f t="shared" ca="1" si="2"/>
        <v>3</v>
      </c>
      <c r="G19" s="41">
        <f ca="1">IF(ISERROR(OFFSET('HARGA SATUAN'!$I$6,MATCH(C19,'HARGA SATUAN'!$C$7:$C$1509,0),0)),"",OFFSET('HARGA SATUAN'!$I$6,MATCH(C19,'HARGA SATUAN'!$C$7:$C$1509,0),0))</f>
        <v>725900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>
        <f t="shared" ca="1" si="0"/>
        <v>9</v>
      </c>
      <c r="C20" s="109" t="str">
        <f t="shared" ca="1" si="1"/>
        <v>Isolator Tumpu ( Pin Post ) 20 KV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Bh</v>
      </c>
      <c r="F20" s="138">
        <f t="shared" ca="1" si="2"/>
        <v>1</v>
      </c>
      <c r="G20" s="41">
        <f ca="1">IF(ISERROR(OFFSET('HARGA SATUAN'!$I$6,MATCH(C20,'HARGA SATUAN'!$C$7:$C$1509,0),0)),"",OFFSET('HARGA SATUAN'!$I$6,MATCH(C20,'HARGA SATUAN'!$C$7:$C$1509,0),0))</f>
        <v>235900</v>
      </c>
      <c r="H20" s="136" t="e">
        <f ca="1">IF(B20="","",#REF!)</f>
        <v>#REF!</v>
      </c>
      <c r="I20" s="136" t="e">
        <f ca="1">IF(B20="","",#REF!)</f>
        <v>#REF!</v>
      </c>
      <c r="J20" s="136" t="e">
        <f ca="1">IF(B20="","",#REF!)</f>
        <v>#REF!</v>
      </c>
      <c r="K20" s="136" t="e">
        <f ca="1">IF(B20="","",#REF!)</f>
        <v>#REF!</v>
      </c>
      <c r="L20" s="136" t="e">
        <f ca="1">IF(C20="","",#REF!)</f>
        <v>#REF!</v>
      </c>
    </row>
    <row r="21" spans="1:12" s="137" customFormat="1">
      <c r="A21" s="112">
        <v>10</v>
      </c>
      <c r="B21" s="134">
        <f t="shared" ca="1" si="0"/>
        <v>10</v>
      </c>
      <c r="C21" s="109" t="str">
        <f t="shared" ca="1" si="1"/>
        <v>Isolator Tarik ( Porcelain ) 20 KV + Primary Dead End Clamp 150-240 mm²</v>
      </c>
      <c r="D21" s="101" t="str">
        <f ca="1">IF(ISERROR(OFFSET('HARGA SATUAN'!$D$6,MATCH(C21,'HARGA SATUAN'!$C$7:$C$1509,0),0)),"",OFFSET('HARGA SATUAN'!$D$6,MATCH(C21,'HARGA SATUAN'!$C$7:$C$1509,0),0))</f>
        <v>MDU-KD</v>
      </c>
      <c r="E21" s="101" t="str">
        <f ca="1">IF(B21="+","Unit",IF(ISERROR(OFFSET('HARGA SATUAN'!$E$6,MATCH(C21,'HARGA SATUAN'!$C$7:$C$1509,0),0)),"",OFFSET('HARGA SATUAN'!$E$6,MATCH(C21,'HARGA SATUAN'!$C$7:$C$1509,0),0)))</f>
        <v>Set</v>
      </c>
      <c r="F21" s="138">
        <f t="shared" ca="1" si="2"/>
        <v>6</v>
      </c>
      <c r="G21" s="41">
        <f ca="1">IF(ISERROR(OFFSET('HARGA SATUAN'!$I$6,MATCH(C21,'HARGA SATUAN'!$C$7:$C$1509,0),0)),"",OFFSET('HARGA SATUAN'!$I$6,MATCH(C21,'HARGA SATUAN'!$C$7:$C$1509,0),0))</f>
        <v>430000</v>
      </c>
      <c r="H21" s="136" t="e">
        <f ca="1">IF(B21="","",#REF!)</f>
        <v>#REF!</v>
      </c>
      <c r="I21" s="136" t="e">
        <f ca="1">IF(B21="","",#REF!)</f>
        <v>#REF!</v>
      </c>
      <c r="J21" s="136" t="e">
        <f ca="1">IF(B21="","",#REF!)</f>
        <v>#REF!</v>
      </c>
      <c r="K21" s="136" t="e">
        <f ca="1">IF(B21="","",#REF!)</f>
        <v>#REF!</v>
      </c>
      <c r="L21" s="136" t="e">
        <f ca="1">IF(C21="","",#REF!)</f>
        <v>#REF!</v>
      </c>
    </row>
    <row r="22" spans="1:12" s="137" customFormat="1" ht="30">
      <c r="A22" s="112">
        <v>11</v>
      </c>
      <c r="B22" s="134">
        <f t="shared" ca="1" si="0"/>
        <v>11</v>
      </c>
      <c r="C22" s="109" t="str">
        <f t="shared" ca="1" si="1"/>
        <v>AAAC 70 mm²</v>
      </c>
      <c r="D22" s="101" t="str">
        <f ca="1">IF(ISERROR(OFFSET('HARGA SATUAN'!$D$6,MATCH(C22,'HARGA SATUAN'!$C$7:$C$1509,0),0)),"",OFFSET('HARGA SATUAN'!$D$6,MATCH(C22,'HARGA SATUAN'!$C$7:$C$1509,0),0))</f>
        <v>MDU-KD</v>
      </c>
      <c r="E22" s="101" t="str">
        <f ca="1">IF(B22="+","Unit",IF(ISERROR(OFFSET('HARGA SATUAN'!$E$6,MATCH(C22,'HARGA SATUAN'!$C$7:$C$1509,0),0)),"",OFFSET('HARGA SATUAN'!$E$6,MATCH(C22,'HARGA SATUAN'!$C$7:$C$1509,0),0)))</f>
        <v>Mtr</v>
      </c>
      <c r="F22" s="138">
        <f t="shared" ca="1" si="2"/>
        <v>18</v>
      </c>
      <c r="G22" s="41">
        <f ca="1">IF(ISERROR(OFFSET('HARGA SATUAN'!$I$6,MATCH(C22,'HARGA SATUAN'!$C$7:$C$1509,0),0)),"",OFFSET('HARGA SATUAN'!$I$6,MATCH(C22,'HARGA SATUAN'!$C$7:$C$1509,0),0))</f>
        <v>14200</v>
      </c>
      <c r="H22" s="136" t="e">
        <f ca="1">IF(B22="","",#REF!)</f>
        <v>#REF!</v>
      </c>
      <c r="I22" s="136" t="e">
        <f ca="1">IF(B22="","",#REF!)</f>
        <v>#REF!</v>
      </c>
      <c r="J22" s="136" t="e">
        <f ca="1">IF(B22="","",#REF!)</f>
        <v>#REF!</v>
      </c>
      <c r="K22" s="136" t="e">
        <f ca="1">IF(B22="","",#REF!)</f>
        <v>#REF!</v>
      </c>
      <c r="L22" s="136" t="e">
        <f ca="1">IF(C22="","",#REF!)</f>
        <v>#REF!</v>
      </c>
    </row>
    <row r="23" spans="1:12" s="137" customFormat="1">
      <c r="A23" s="112">
        <v>12</v>
      </c>
      <c r="B23" s="134">
        <f t="shared" ca="1" si="0"/>
        <v>12</v>
      </c>
      <c r="C23" s="109" t="str">
        <f t="shared" ca="1" si="1"/>
        <v>AAAC 150 mm²</v>
      </c>
      <c r="D23" s="101" t="str">
        <f ca="1">IF(ISERROR(OFFSET('HARGA SATUAN'!$D$6,MATCH(C23,'HARGA SATUAN'!$C$7:$C$1509,0),0)),"",OFFSET('HARGA SATUAN'!$D$6,MATCH(C23,'HARGA SATUAN'!$C$7:$C$1509,0),0))</f>
        <v>MDU-KD</v>
      </c>
      <c r="E23" s="101" t="str">
        <f ca="1">IF(B23="+","Unit",IF(ISERROR(OFFSET('HARGA SATUAN'!$E$6,MATCH(C23,'HARGA SATUAN'!$C$7:$C$1509,0),0)),"",OFFSET('HARGA SATUAN'!$E$6,MATCH(C23,'HARGA SATUAN'!$C$7:$C$1509,0),0)))</f>
        <v>Mtr</v>
      </c>
      <c r="F23" s="138">
        <f t="shared" ca="1" si="2"/>
        <v>30</v>
      </c>
      <c r="G23" s="41">
        <f ca="1">IF(ISERROR(OFFSET('HARGA SATUAN'!$I$6,MATCH(C23,'HARGA SATUAN'!$C$7:$C$1509,0),0)),"",OFFSET('HARGA SATUAN'!$I$6,MATCH(C23,'HARGA SATUAN'!$C$7:$C$1509,0),0))</f>
        <v>25300</v>
      </c>
      <c r="H23" s="136" t="e">
        <f ca="1">IF(B23="","",#REF!)</f>
        <v>#REF!</v>
      </c>
      <c r="I23" s="136" t="e">
        <f ca="1">IF(B23="","",#REF!)</f>
        <v>#REF!</v>
      </c>
      <c r="J23" s="136" t="e">
        <f ca="1">IF(B23="","",#REF!)</f>
        <v>#REF!</v>
      </c>
      <c r="K23" s="136" t="e">
        <f ca="1">IF(B23="","",#REF!)</f>
        <v>#REF!</v>
      </c>
      <c r="L23" s="136" t="e">
        <f ca="1">IF(C23="","",#REF!)</f>
        <v>#REF!</v>
      </c>
    </row>
    <row r="24" spans="1:12" s="137" customFormat="1">
      <c r="A24" s="112">
        <v>13</v>
      </c>
      <c r="B24" s="134">
        <f t="shared" ca="1" si="0"/>
        <v>13</v>
      </c>
      <c r="C24" s="109" t="str">
        <f t="shared" ca="1" si="1"/>
        <v>AAAC 240 mm²</v>
      </c>
      <c r="D24" s="101" t="str">
        <f ca="1">IF(ISERROR(OFFSET('HARGA SATUAN'!$D$6,MATCH(C24,'HARGA SATUAN'!$C$7:$C$1509,0),0)),"",OFFSET('HARGA SATUAN'!$D$6,MATCH(C24,'HARGA SATUAN'!$C$7:$C$1509,0),0))</f>
        <v>MDU-KD</v>
      </c>
      <c r="E24" s="101" t="str">
        <f ca="1">IF(B24="+","Unit",IF(ISERROR(OFFSET('HARGA SATUAN'!$E$6,MATCH(C24,'HARGA SATUAN'!$C$7:$C$1509,0),0)),"",OFFSET('HARGA SATUAN'!$E$6,MATCH(C24,'HARGA SATUAN'!$C$7:$C$1509,0),0)))</f>
        <v>Mtr</v>
      </c>
      <c r="F24" s="138">
        <f t="shared" ca="1" si="2"/>
        <v>90</v>
      </c>
      <c r="G24" s="41">
        <f ca="1">IF(ISERROR(OFFSET('HARGA SATUAN'!$I$6,MATCH(C24,'HARGA SATUAN'!$C$7:$C$1509,0),0)),"",OFFSET('HARGA SATUAN'!$I$6,MATCH(C24,'HARGA SATUAN'!$C$7:$C$1509,0),0))</f>
        <v>36900</v>
      </c>
      <c r="H24" s="136" t="e">
        <f ca="1">IF(B24="","",#REF!)</f>
        <v>#REF!</v>
      </c>
      <c r="I24" s="136" t="e">
        <f ca="1">IF(B24="","",#REF!)</f>
        <v>#REF!</v>
      </c>
      <c r="J24" s="136" t="e">
        <f ca="1">IF(B24="","",#REF!)</f>
        <v>#REF!</v>
      </c>
      <c r="K24" s="136" t="e">
        <f ca="1">IF(B24="","",#REF!)</f>
        <v>#REF!</v>
      </c>
      <c r="L24" s="136" t="e">
        <f ca="1">IF(C24="","",#REF!)</f>
        <v>#REF!</v>
      </c>
    </row>
    <row r="25" spans="1:12" s="137" customFormat="1">
      <c r="A25" s="112">
        <v>14</v>
      </c>
      <c r="B25" s="134">
        <f t="shared" ca="1" si="0"/>
        <v>14</v>
      </c>
      <c r="C25" s="109" t="str">
        <f t="shared" ca="1" si="1"/>
        <v>NFA2X-T 2 x 70 + N 70 mm²</v>
      </c>
      <c r="D25" s="101" t="str">
        <f ca="1">IF(ISERROR(OFFSET('HARGA SATUAN'!$D$6,MATCH(C25,'HARGA SATUAN'!$C$7:$C$1509,0),0)),"",OFFSET('HARGA SATUAN'!$D$6,MATCH(C25,'HARGA SATUAN'!$C$7:$C$1509,0),0))</f>
        <v>MDU-KD</v>
      </c>
      <c r="E25" s="101" t="str">
        <f ca="1">IF(B25="+","Unit",IF(ISERROR(OFFSET('HARGA SATUAN'!$E$6,MATCH(C25,'HARGA SATUAN'!$C$7:$C$1509,0),0)),"",OFFSET('HARGA SATUAN'!$E$6,MATCH(C25,'HARGA SATUAN'!$C$7:$C$1509,0),0)))</f>
        <v>Mtr</v>
      </c>
      <c r="F25" s="138">
        <f t="shared" ca="1" si="2"/>
        <v>2</v>
      </c>
      <c r="G25" s="41">
        <f ca="1">IF(ISERROR(OFFSET('HARGA SATUAN'!$I$6,MATCH(C25,'HARGA SATUAN'!$C$7:$C$1509,0),0)),"",OFFSET('HARGA SATUAN'!$I$6,MATCH(C25,'HARGA SATUAN'!$C$7:$C$1509,0),0))</f>
        <v>53300</v>
      </c>
      <c r="H25" s="136" t="e">
        <f ca="1">IF(B25="","",#REF!)</f>
        <v>#REF!</v>
      </c>
      <c r="I25" s="136" t="e">
        <f ca="1">IF(B25="","",#REF!)</f>
        <v>#REF!</v>
      </c>
      <c r="J25" s="136" t="e">
        <f ca="1">IF(B25="","",#REF!)</f>
        <v>#REF!</v>
      </c>
      <c r="K25" s="136" t="e">
        <f ca="1">IF(B25="","",#REF!)</f>
        <v>#REF!</v>
      </c>
      <c r="L25" s="136" t="e">
        <f ca="1">IF(C25="","",#REF!)</f>
        <v>#REF!</v>
      </c>
    </row>
    <row r="26" spans="1:12" s="137" customFormat="1">
      <c r="A26" s="112">
        <v>15</v>
      </c>
      <c r="B26" s="134">
        <f t="shared" ca="1" si="0"/>
        <v>15</v>
      </c>
      <c r="C26" s="109" t="str">
        <f t="shared" ca="1" si="1"/>
        <v>NFA2X 2 x 10 mm²</v>
      </c>
      <c r="D26" s="101" t="str">
        <f ca="1">IF(ISERROR(OFFSET('HARGA SATUAN'!$D$6,MATCH(C26,'HARGA SATUAN'!$C$7:$C$1509,0),0)),"",OFFSET('HARGA SATUAN'!$D$6,MATCH(C26,'HARGA SATUAN'!$C$7:$C$1509,0),0))</f>
        <v>MDU-KD</v>
      </c>
      <c r="E26" s="101" t="str">
        <f ca="1">IF(B26="+","Unit",IF(ISERROR(OFFSET('HARGA SATUAN'!$E$6,MATCH(C26,'HARGA SATUAN'!$C$7:$C$1509,0),0)),"",OFFSET('HARGA SATUAN'!$E$6,MATCH(C26,'HARGA SATUAN'!$C$7:$C$1509,0),0)))</f>
        <v>Mtr</v>
      </c>
      <c r="F26" s="138">
        <f t="shared" ca="1" si="2"/>
        <v>35</v>
      </c>
      <c r="G26" s="41">
        <f ca="1">IF(ISERROR(OFFSET('HARGA SATUAN'!$I$6,MATCH(C26,'HARGA SATUAN'!$C$7:$C$1509,0),0)),"",OFFSET('HARGA SATUAN'!$I$6,MATCH(C26,'HARGA SATUAN'!$C$7:$C$1509,0),0))</f>
        <v>4300</v>
      </c>
      <c r="H26" s="136" t="e">
        <f ca="1">IF(B26="","",#REF!)</f>
        <v>#REF!</v>
      </c>
      <c r="I26" s="136" t="e">
        <f ca="1">IF(B26="","",#REF!)</f>
        <v>#REF!</v>
      </c>
      <c r="J26" s="136" t="e">
        <f ca="1">IF(B26="","",#REF!)</f>
        <v>#REF!</v>
      </c>
      <c r="K26" s="136" t="e">
        <f ca="1">IF(B26="","",#REF!)</f>
        <v>#REF!</v>
      </c>
      <c r="L26" s="136" t="e">
        <f ca="1">IF(C26="","",#REF!)</f>
        <v>#REF!</v>
      </c>
    </row>
    <row r="27" spans="1:12" s="137" customFormat="1">
      <c r="A27" s="112">
        <v>16</v>
      </c>
      <c r="B27" s="134">
        <f t="shared" ca="1" si="0"/>
        <v>16</v>
      </c>
      <c r="C27" s="109" t="str">
        <f t="shared" ca="1" si="1"/>
        <v>Kabel NYY 1 x 70 mm²</v>
      </c>
      <c r="D27" s="101" t="str">
        <f ca="1">IF(ISERROR(OFFSET('HARGA SATUAN'!$D$6,MATCH(C27,'HARGA SATUAN'!$C$7:$C$1509,0),0)),"",OFFSET('HARGA SATUAN'!$D$6,MATCH(C27,'HARGA SATUAN'!$C$7:$C$1509,0),0))</f>
        <v>MDU-KD</v>
      </c>
      <c r="E27" s="101" t="str">
        <f ca="1">IF(B27="+","Unit",IF(ISERROR(OFFSET('HARGA SATUAN'!$E$6,MATCH(C27,'HARGA SATUAN'!$C$7:$C$1509,0),0)),"",OFFSET('HARGA SATUAN'!$E$6,MATCH(C27,'HARGA SATUAN'!$C$7:$C$1509,0),0)))</f>
        <v>Mtr</v>
      </c>
      <c r="F27" s="138">
        <f t="shared" ca="1" si="2"/>
        <v>25</v>
      </c>
      <c r="G27" s="41">
        <f ca="1">IF(ISERROR(OFFSET('HARGA SATUAN'!$I$6,MATCH(C27,'HARGA SATUAN'!$C$7:$C$1509,0),0)),"",OFFSET('HARGA SATUAN'!$I$6,MATCH(C27,'HARGA SATUAN'!$C$7:$C$1509,0),0))</f>
        <v>94700</v>
      </c>
      <c r="H27" s="136" t="e">
        <f ca="1">IF(B27="","",#REF!)</f>
        <v>#REF!</v>
      </c>
      <c r="I27" s="136" t="e">
        <f ca="1">IF(B27="","",#REF!)</f>
        <v>#REF!</v>
      </c>
      <c r="J27" s="136" t="e">
        <f ca="1">IF(B27="","",#REF!)</f>
        <v>#REF!</v>
      </c>
      <c r="K27" s="136" t="e">
        <f ca="1">IF(B27="","",#REF!)</f>
        <v>#REF!</v>
      </c>
      <c r="L27" s="136" t="e">
        <f ca="1">IF(C27="","",#REF!)</f>
        <v>#REF!</v>
      </c>
    </row>
    <row r="28" spans="1:12" s="137" customFormat="1">
      <c r="A28" s="112">
        <v>17</v>
      </c>
      <c r="B28" s="134">
        <f t="shared" ca="1" si="0"/>
        <v>17</v>
      </c>
      <c r="C28" s="109" t="str">
        <f t="shared" ca="1" si="1"/>
        <v>Modem 3G/4G</v>
      </c>
      <c r="D28" s="101" t="str">
        <f ca="1">IF(ISERROR(OFFSET('HARGA SATUAN'!$D$6,MATCH(C28,'HARGA SATUAN'!$C$7:$C$1509,0),0)),"",OFFSET('HARGA SATUAN'!$D$6,MATCH(C28,'HARGA SATUAN'!$C$7:$C$1509,0),0))</f>
        <v>HDW</v>
      </c>
      <c r="E28" s="101" t="str">
        <f ca="1">IF(B28="+","Unit",IF(ISERROR(OFFSET('HARGA SATUAN'!$E$6,MATCH(C28,'HARGA SATUAN'!$C$7:$C$1509,0),0)),"",OFFSET('HARGA SATUAN'!$E$6,MATCH(C28,'HARGA SATUAN'!$C$7:$C$1509,0),0)))</f>
        <v>Unit</v>
      </c>
      <c r="F28" s="138">
        <f t="shared" ca="1" si="2"/>
        <v>1</v>
      </c>
      <c r="G28" s="41">
        <f ca="1">IF(ISERROR(OFFSET('HARGA SATUAN'!$I$6,MATCH(C28,'HARGA SATUAN'!$C$7:$C$1509,0),0)),"",OFFSET('HARGA SATUAN'!$I$6,MATCH(C28,'HARGA SATUAN'!$C$7:$C$1509,0),0))</f>
        <v>1113900</v>
      </c>
      <c r="H28" s="136" t="e">
        <f ca="1">IF(B28="","",#REF!)</f>
        <v>#REF!</v>
      </c>
      <c r="I28" s="136" t="e">
        <f ca="1">IF(B28="","",#REF!)</f>
        <v>#REF!</v>
      </c>
      <c r="J28" s="136" t="e">
        <f ca="1">IF(B28="","",#REF!)</f>
        <v>#REF!</v>
      </c>
      <c r="K28" s="136" t="e">
        <f ca="1">IF(B28="","",#REF!)</f>
        <v>#REF!</v>
      </c>
      <c r="L28" s="136" t="e">
        <f ca="1">IF(C28="","",#REF!)</f>
        <v>#REF!</v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38">
        <f t="shared" ca="1" si="2"/>
        <v>1</v>
      </c>
      <c r="G29" s="41">
        <f ca="1">IF(ISERROR(OFFSET('HARGA SATUAN'!$I$6,MATCH(C29,'HARGA SATUAN'!$C$7:$C$1509,0),0)),"",OFFSET('HARGA SATUAN'!$I$6,MATCH(C29,'HARGA SATUAN'!$C$7:$C$1509,0),0))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38">
        <f t="shared" ca="1" si="2"/>
        <v>1</v>
      </c>
      <c r="G30" s="41">
        <f ca="1">IF(ISERROR(OFFSET('HARGA SATUAN'!$I$6,MATCH(C30,'HARGA SATUAN'!$C$7:$C$1509,0),0)),"",OFFSET('HARGA SATUAN'!$I$6,MATCH(C30,'HARGA SATUAN'!$C$7:$C$1509,0),0))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38">
        <f t="shared" ca="1" si="2"/>
        <v>1</v>
      </c>
      <c r="G31" s="41">
        <f ca="1">IF(ISERROR(OFFSET('HARGA SATUAN'!$I$6,MATCH(C31,'HARGA SATUAN'!$C$7:$C$1509,0),0)),"",OFFSET('HARGA SATUAN'!$I$6,MATCH(C31,'HARGA SATUAN'!$C$7:$C$1509,0),0))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38">
        <f t="shared" ca="1" si="2"/>
        <v>1</v>
      </c>
      <c r="G32" s="41">
        <f ca="1">IF(ISERROR(OFFSET('HARGA SATUAN'!$I$6,MATCH(C32,'HARGA SATUAN'!$C$7:$C$1509,0),0)),"",OFFSET('HARGA SATUAN'!$I$6,MATCH(C32,'HARGA SATUAN'!$C$7:$C$1509,0),0))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38">
        <f t="shared" ca="1" si="2"/>
        <v>1</v>
      </c>
      <c r="G33" s="41">
        <f ca="1">IF(ISERROR(OFFSET('HARGA SATUAN'!$I$6,MATCH(C33,'HARGA SATUAN'!$C$7:$C$1509,0),0)),"",OFFSET('HARGA SATUAN'!$I$6,MATCH(C33,'HARGA SATUAN'!$C$7:$C$1509,0),0))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38">
        <f t="shared" ca="1" si="2"/>
        <v>1</v>
      </c>
      <c r="G34" s="41">
        <f ca="1">IF(ISERROR(OFFSET('HARGA SATUAN'!$I$6,MATCH(C34,'HARGA SATUAN'!$C$7:$C$1509,0),0)),"",OFFSET('HARGA SATUAN'!$I$6,MATCH(C34,'HARGA SATUAN'!$C$7:$C$1509,0),0))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38">
        <f t="shared" ca="1" si="2"/>
        <v>1</v>
      </c>
      <c r="G35" s="41">
        <f ca="1">IF(ISERROR(OFFSET('HARGA SATUAN'!$I$6,MATCH(C35,'HARGA SATUAN'!$C$7:$C$1509,0),0)),"",OFFSET('HARGA SATUAN'!$I$6,MATCH(C35,'HARGA SATUAN'!$C$7:$C$1509,0),0))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38">
        <f t="shared" ca="1" si="2"/>
        <v>1</v>
      </c>
      <c r="G36" s="41">
        <f ca="1">IF(ISERROR(OFFSET('HARGA SATUAN'!$I$6,MATCH(C36,'HARGA SATUAN'!$C$7:$C$1509,0),0)),"",OFFSET('HARGA SATUAN'!$I$6,MATCH(C36,'HARGA SATUAN'!$C$7:$C$1509,0),0))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38">
        <f t="shared" ca="1" si="2"/>
        <v>1</v>
      </c>
      <c r="G37" s="41">
        <f ca="1">IF(ISERROR(OFFSET('HARGA SATUAN'!$I$6,MATCH(C37,'HARGA SATUAN'!$C$7:$C$1509,0),0)),"",OFFSET('HARGA SATUAN'!$I$6,MATCH(C37,'HARGA SATUAN'!$C$7:$C$1509,0),0))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38">
        <f t="shared" ca="1" si="2"/>
        <v>1</v>
      </c>
      <c r="G38" s="41">
        <f ca="1">IF(ISERROR(OFFSET('HARGA SATUAN'!$I$6,MATCH(C38,'HARGA SATUAN'!$C$7:$C$1509,0),0)),"",OFFSET('HARGA SATUAN'!$I$6,MATCH(C38,'HARGA SATUAN'!$C$7:$C$1509,0),0))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38">
        <f t="shared" ca="1" si="2"/>
        <v>1</v>
      </c>
      <c r="G39" s="41">
        <f ca="1">IF(ISERROR(OFFSET('HARGA SATUAN'!$I$6,MATCH(C39,'HARGA SATUAN'!$C$7:$C$1509,0),0)),"",OFFSET('HARGA SATUAN'!$I$6,MATCH(C39,'HARGA SATUAN'!$C$7:$C$1509,0),0))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38">
        <f t="shared" ca="1" si="2"/>
        <v>1</v>
      </c>
      <c r="G40" s="41">
        <f ca="1">IF(ISERROR(OFFSET('HARGA SATUAN'!$I$6,MATCH(C40,'HARGA SATUAN'!$C$7:$C$1509,0),0)),"",OFFSET('HARGA SATUAN'!$I$6,MATCH(C40,'HARGA SATUAN'!$C$7:$C$1509,0),0))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38">
        <f t="shared" ca="1" si="2"/>
        <v>1</v>
      </c>
      <c r="G41" s="41">
        <f ca="1">IF(ISERROR(OFFSET('HARGA SATUAN'!$I$6,MATCH(C41,'HARGA SATUAN'!$C$7:$C$1509,0),0)),"",OFFSET('HARGA SATUAN'!$I$6,MATCH(C41,'HARGA SATUAN'!$C$7:$C$1509,0),0))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38">
        <f t="shared" ca="1" si="2"/>
        <v>1</v>
      </c>
      <c r="G42" s="41">
        <f ca="1">IF(ISERROR(OFFSET('HARGA SATUAN'!$I$6,MATCH(C42,'HARGA SATUAN'!$C$7:$C$1509,0),0)),"",OFFSET('HARGA SATUAN'!$I$6,MATCH(C42,'HARGA SATUAN'!$C$7:$C$1509,0),0))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38">
        <f t="shared" ca="1" si="2"/>
        <v>1</v>
      </c>
      <c r="G43" s="41">
        <f ca="1">IF(ISERROR(OFFSET('HARGA SATUAN'!$I$6,MATCH(C43,'HARGA SATUAN'!$C$7:$C$1509,0),0)),"",OFFSET('HARGA SATUAN'!$I$6,MATCH(C43,'HARGA SATUAN'!$C$7:$C$1509,0),0))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38">
        <f t="shared" ca="1" si="2"/>
        <v>1</v>
      </c>
      <c r="G44" s="41">
        <f ca="1">IF(ISERROR(OFFSET('HARGA SATUAN'!$I$6,MATCH(C44,'HARGA SATUAN'!$C$7:$C$1509,0),0)),"",OFFSET('HARGA SATUAN'!$I$6,MATCH(C44,'HARGA SATUAN'!$C$7:$C$1509,0),0))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38">
        <f t="shared" ca="1" si="2"/>
        <v>1</v>
      </c>
      <c r="G45" s="41">
        <f ca="1">IF(ISERROR(OFFSET('HARGA SATUAN'!$I$6,MATCH(C45,'HARGA SATUAN'!$C$7:$C$1509,0),0)),"",OFFSET('HARGA SATUAN'!$I$6,MATCH(C45,'HARGA SATUAN'!$C$7:$C$1509,0),0))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38">
        <f t="shared" ca="1" si="2"/>
        <v>1</v>
      </c>
      <c r="G46" s="41">
        <f ca="1">IF(ISERROR(OFFSET('HARGA SATUAN'!$I$6,MATCH(C46,'HARGA SATUAN'!$C$7:$C$1509,0),0)),"",OFFSET('HARGA SATUAN'!$I$6,MATCH(C46,'HARGA SATUAN'!$C$7:$C$1509,0),0))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38">
        <f t="shared" ca="1" si="2"/>
        <v>1</v>
      </c>
      <c r="G47" s="41">
        <f ca="1">IF(ISERROR(OFFSET('HARGA SATUAN'!$I$6,MATCH(C47,'HARGA SATUAN'!$C$7:$C$1509,0),0)),"",OFFSET('HARGA SATUAN'!$I$6,MATCH(C47,'HARGA SATUAN'!$C$7:$C$1509,0),0))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38">
        <f t="shared" ca="1" si="2"/>
        <v>1</v>
      </c>
      <c r="G48" s="41">
        <f ca="1">IF(ISERROR(OFFSET('HARGA SATUAN'!$I$6,MATCH(C48,'HARGA SATUAN'!$C$7:$C$1509,0),0)),"",OFFSET('HARGA SATUAN'!$I$6,MATCH(C48,'HARGA SATUAN'!$C$7:$C$1509,0),0))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38">
        <f t="shared" ca="1" si="2"/>
        <v>1</v>
      </c>
      <c r="G49" s="41">
        <f ca="1">IF(ISERROR(OFFSET('HARGA SATUAN'!$I$6,MATCH(C49,'HARGA SATUAN'!$C$7:$C$1509,0),0)),"",OFFSET('HARGA SATUAN'!$I$6,MATCH(C49,'HARGA SATUAN'!$C$7:$C$1509,0),0))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38">
        <f t="shared" ca="1" si="2"/>
        <v>1</v>
      </c>
      <c r="G50" s="41">
        <f ca="1">IF(ISERROR(OFFSET('HARGA SATUAN'!$I$6,MATCH(C50,'HARGA SATUAN'!$C$7:$C$1509,0),0)),"",OFFSET('HARGA SATUAN'!$I$6,MATCH(C50,'HARGA SATUAN'!$C$7:$C$1509,0),0))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38">
        <f t="shared" ca="1" si="2"/>
        <v>1</v>
      </c>
      <c r="G51" s="41">
        <f ca="1">IF(ISERROR(OFFSET('HARGA SATUAN'!$I$6,MATCH(C51,'HARGA SATUAN'!$C$7:$C$1509,0),0)),"",OFFSET('HARGA SATUAN'!$I$6,MATCH(C51,'HARGA SATUAN'!$C$7:$C$1509,0),0))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38">
        <f t="shared" ca="1" si="2"/>
        <v>1</v>
      </c>
      <c r="G52" s="41">
        <f ca="1">IF(ISERROR(OFFSET('HARGA SATUAN'!$I$6,MATCH(C52,'HARGA SATUAN'!$C$7:$C$1509,0),0)),"",OFFSET('HARGA SATUAN'!$I$6,MATCH(C52,'HARGA SATUAN'!$C$7:$C$1509,0),0))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38">
        <f t="shared" ca="1" si="2"/>
        <v>1</v>
      </c>
      <c r="G53" s="41">
        <f ca="1">IF(ISERROR(OFFSET('HARGA SATUAN'!$I$6,MATCH(C53,'HARGA SATUAN'!$C$7:$C$1509,0),0)),"",OFFSET('HARGA SATUAN'!$I$6,MATCH(C53,'HARGA SATUAN'!$C$7:$C$1509,0),0))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38">
        <f t="shared" ca="1" si="2"/>
        <v>1</v>
      </c>
      <c r="G54" s="41">
        <f ca="1">IF(ISERROR(OFFSET('HARGA SATUAN'!$I$6,MATCH(C54,'HARGA SATUAN'!$C$7:$C$1509,0),0)),"",OFFSET('HARGA SATUAN'!$I$6,MATCH(C54,'HARGA SATUAN'!$C$7:$C$1509,0),0))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38">
        <f t="shared" ca="1" si="2"/>
        <v>1</v>
      </c>
      <c r="G55" s="41">
        <f ca="1">IF(ISERROR(OFFSET('HARGA SATUAN'!$I$6,MATCH(C55,'HARGA SATUAN'!$C$7:$C$1509,0),0)),"",OFFSET('HARGA SATUAN'!$I$6,MATCH(C55,'HARGA SATUAN'!$C$7:$C$1509,0),0))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38">
        <f t="shared" ca="1" si="2"/>
        <v>1</v>
      </c>
      <c r="G56" s="41">
        <f ca="1">IF(ISERROR(OFFSET('HARGA SATUAN'!$I$6,MATCH(C56,'HARGA SATUAN'!$C$7:$C$1509,0),0)),"",OFFSET('HARGA SATUAN'!$I$6,MATCH(C56,'HARGA SATUAN'!$C$7:$C$1509,0),0))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38">
        <f t="shared" ca="1" si="2"/>
        <v>1</v>
      </c>
      <c r="G57" s="41">
        <f ca="1">IF(ISERROR(OFFSET('HARGA SATUAN'!$I$6,MATCH(C57,'HARGA SATUAN'!$C$7:$C$1509,0),0)),"",OFFSET('HARGA SATUAN'!$I$6,MATCH(C57,'HARGA SATUAN'!$C$7:$C$1509,0),0))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38">
        <f t="shared" ca="1" si="2"/>
        <v>1</v>
      </c>
      <c r="G58" s="41">
        <f ca="1">IF(ISERROR(OFFSET('HARGA SATUAN'!$I$6,MATCH(C58,'HARGA SATUAN'!$C$7:$C$1509,0),0)),"",OFFSET('HARGA SATUAN'!$I$6,MATCH(C58,'HARGA SATUAN'!$C$7:$C$1509,0),0))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38">
        <f t="shared" ca="1" si="2"/>
        <v>1</v>
      </c>
      <c r="G59" s="41">
        <f ca="1">IF(ISERROR(OFFSET('HARGA SATUAN'!$I$6,MATCH(C59,'HARGA SATUAN'!$C$7:$C$1509,0),0)),"",OFFSET('HARGA SATUAN'!$I$6,MATCH(C59,'HARGA SATUAN'!$C$7:$C$1509,0),0))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38">
        <f t="shared" ca="1" si="2"/>
        <v>1</v>
      </c>
      <c r="G60" s="41">
        <f ca="1">IF(ISERROR(OFFSET('HARGA SATUAN'!$I$6,MATCH(C60,'HARGA SATUAN'!$C$7:$C$1509,0),0)),"",OFFSET('HARGA SATUAN'!$I$6,MATCH(C60,'HARGA SATUAN'!$C$7:$C$1509,0),0))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38">
        <f t="shared" ca="1" si="2"/>
        <v>1</v>
      </c>
      <c r="G61" s="41">
        <f ca="1">IF(ISERROR(OFFSET('HARGA SATUAN'!$I$6,MATCH(C61,'HARGA SATUAN'!$C$7:$C$1509,0),0)),"",OFFSET('HARGA SATUAN'!$I$6,MATCH(C61,'HARGA SATUAN'!$C$7:$C$1509,0),0))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38">
        <f t="shared" ca="1" si="2"/>
        <v>1</v>
      </c>
      <c r="G62" s="41">
        <f ca="1">IF(ISERROR(OFFSET('HARGA SATUAN'!$I$6,MATCH(C62,'HARGA SATUAN'!$C$7:$C$1509,0),0)),"",OFFSET('HARGA SATUAN'!$I$6,MATCH(C62,'HARGA SATUAN'!$C$7:$C$1509,0),0))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38">
        <f t="shared" ca="1" si="2"/>
        <v>1</v>
      </c>
      <c r="G63" s="41">
        <f ca="1">IF(ISERROR(OFFSET('HARGA SATUAN'!$I$6,MATCH(C63,'HARGA SATUAN'!$C$7:$C$1509,0),0)),"",OFFSET('HARGA SATUAN'!$I$6,MATCH(C63,'HARGA SATUAN'!$C$7:$C$1509,0),0))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38">
        <f t="shared" ca="1" si="2"/>
        <v>1</v>
      </c>
      <c r="G64" s="41">
        <f ca="1">IF(ISERROR(OFFSET('HARGA SATUAN'!$I$6,MATCH(C64,'HARGA SATUAN'!$C$7:$C$1509,0),0)),"",OFFSET('HARGA SATUAN'!$I$6,MATCH(C64,'HARGA SATUAN'!$C$7:$C$1509,0),0))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38">
        <f t="shared" ca="1" si="2"/>
        <v>1</v>
      </c>
      <c r="G65" s="41">
        <f ca="1">IF(ISERROR(OFFSET('HARGA SATUAN'!$I$6,MATCH(C65,'HARGA SATUAN'!$C$7:$C$1509,0),0)),"",OFFSET('HARGA SATUAN'!$I$6,MATCH(C65,'HARGA SATUAN'!$C$7:$C$1509,0),0))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38">
        <f t="shared" ca="1" si="2"/>
        <v>1</v>
      </c>
      <c r="G66" s="41">
        <f ca="1">IF(ISERROR(OFFSET('HARGA SATUAN'!$I$6,MATCH(C66,'HARGA SATUAN'!$C$7:$C$1509,0),0)),"",OFFSET('HARGA SATUAN'!$I$6,MATCH(C66,'HARGA SATUAN'!$C$7:$C$1509,0),0))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38">
        <f t="shared" ca="1" si="2"/>
        <v>1</v>
      </c>
      <c r="G67" s="41">
        <f ca="1">IF(ISERROR(OFFSET('HARGA SATUAN'!$I$6,MATCH(C67,'HARGA SATUAN'!$C$7:$C$1509,0),0)),"",OFFSET('HARGA SATUAN'!$I$6,MATCH(C67,'HARGA SATUAN'!$C$7:$C$1509,0),0))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38">
        <f t="shared" ca="1" si="2"/>
        <v>1</v>
      </c>
      <c r="G68" s="41">
        <f ca="1">IF(ISERROR(OFFSET('HARGA SATUAN'!$I$6,MATCH(C68,'HARGA SATUAN'!$C$7:$C$1509,0),0)),"",OFFSET('HARGA SATUAN'!$I$6,MATCH(C68,'HARGA SATUAN'!$C$7:$C$1509,0),0))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38">
        <f t="shared" ca="1" si="2"/>
        <v>1</v>
      </c>
      <c r="G69" s="41">
        <f ca="1">IF(ISERROR(OFFSET('HARGA SATUAN'!$I$6,MATCH(C69,'HARGA SATUAN'!$C$7:$C$1509,0),0)),"",OFFSET('HARGA SATUAN'!$I$6,MATCH(C69,'HARGA SATUAN'!$C$7:$C$1509,0),0))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38">
        <f t="shared" ca="1" si="2"/>
        <v>1</v>
      </c>
      <c r="G70" s="41">
        <f ca="1">IF(ISERROR(OFFSET('HARGA SATUAN'!$I$6,MATCH(C70,'HARGA SATUAN'!$C$7:$C$1509,0),0)),"",OFFSET('HARGA SATUAN'!$I$6,MATCH(C70,'HARGA SATUAN'!$C$7:$C$1509,0),0))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38">
        <f t="shared" ca="1" si="2"/>
        <v>1</v>
      </c>
      <c r="G71" s="41">
        <f ca="1">IF(ISERROR(OFFSET('HARGA SATUAN'!$I$6,MATCH(C71,'HARGA SATUAN'!$C$7:$C$1509,0),0)),"",OFFSET('HARGA SATUAN'!$I$6,MATCH(C71,'HARGA SATUAN'!$C$7:$C$1509,0),0))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38">
        <f t="shared" ca="1" si="2"/>
        <v>1</v>
      </c>
      <c r="G72" s="41">
        <f ca="1">IF(ISERROR(OFFSET('HARGA SATUAN'!$I$6,MATCH(C72,'HARGA SATUAN'!$C$7:$C$1509,0),0)),"",OFFSET('HARGA SATUAN'!$I$6,MATCH(C72,'HARGA SATUAN'!$C$7:$C$1509,0),0))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38">
        <f t="shared" ca="1" si="2"/>
        <v>1</v>
      </c>
      <c r="G73" s="41">
        <f ca="1">IF(ISERROR(OFFSET('HARGA SATUAN'!$I$6,MATCH(C73,'HARGA SATUAN'!$C$7:$C$1509,0),0)),"",OFFSET('HARGA SATUAN'!$I$6,MATCH(C73,'HARGA SATUAN'!$C$7:$C$1509,0),0))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38">
        <f t="shared" ca="1" si="2"/>
        <v>1</v>
      </c>
      <c r="G74" s="41">
        <f ca="1">IF(ISERROR(OFFSET('HARGA SATUAN'!$I$6,MATCH(C74,'HARGA SATUAN'!$C$7:$C$1509,0),0)),"",OFFSET('HARGA SATUAN'!$I$6,MATCH(C74,'HARGA SATUAN'!$C$7:$C$1509,0),0))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38">
        <f t="shared" ca="1" si="2"/>
        <v>1</v>
      </c>
      <c r="G75" s="41">
        <f ca="1">IF(ISERROR(OFFSET('HARGA SATUAN'!$I$6,MATCH(C75,'HARGA SATUAN'!$C$7:$C$1509,0),0)),"",OFFSET('HARGA SATUAN'!$I$6,MATCH(C75,'HARGA SATUAN'!$C$7:$C$1509,0),0))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38">
        <f t="shared" ca="1" si="2"/>
        <v>1</v>
      </c>
      <c r="G76" s="41">
        <f ca="1">IF(ISERROR(OFFSET('HARGA SATUAN'!$I$6,MATCH(C76,'HARGA SATUAN'!$C$7:$C$1509,0),0)),"",OFFSET('HARGA SATUAN'!$I$6,MATCH(C76,'HARGA SATUAN'!$C$7:$C$1509,0),0))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38">
        <f t="shared" ref="F77:F140" ca="1" si="5">IF(ISERROR(OFFSET($D$713,MATCH(A77,$F$714:$F$1320,0),0)),"",OFFSET($D$713,MATCH(A77,$F$714:$F$1320,0),0))</f>
        <v>1</v>
      </c>
      <c r="G77" s="41">
        <f ca="1">IF(ISERROR(OFFSET('HARGA SATUAN'!$I$6,MATCH(C77,'HARGA SATUAN'!$C$7:$C$1509,0),0)),"",OFFSET('HARGA SATUAN'!$I$6,MATCH(C77,'HARGA SATUAN'!$C$7:$C$1509,0),0))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38">
        <f t="shared" ca="1" si="5"/>
        <v>1</v>
      </c>
      <c r="G78" s="41">
        <f ca="1">IF(ISERROR(OFFSET('HARGA SATUAN'!$I$6,MATCH(C78,'HARGA SATUAN'!$C$7:$C$1509,0),0)),"",OFFSET('HARGA SATUAN'!$I$6,MATCH(C78,'HARGA SATUAN'!$C$7:$C$1509,0),0))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38">
        <f t="shared" ca="1" si="5"/>
        <v>1</v>
      </c>
      <c r="G79" s="41">
        <f ca="1">IF(ISERROR(OFFSET('HARGA SATUAN'!$I$6,MATCH(C79,'HARGA SATUAN'!$C$7:$C$1509,0),0)),"",OFFSET('HARGA SATUAN'!$I$6,MATCH(C79,'HARGA SATUAN'!$C$7:$C$1509,0),0))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38">
        <f t="shared" ca="1" si="5"/>
        <v>1</v>
      </c>
      <c r="G80" s="41">
        <f ca="1">IF(ISERROR(OFFSET('HARGA SATUAN'!$I$6,MATCH(C80,'HARGA SATUAN'!$C$7:$C$1509,0),0)),"",OFFSET('HARGA SATUAN'!$I$6,MATCH(C80,'HARGA SATUAN'!$C$7:$C$1509,0),0))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38">
        <f t="shared" ca="1" si="5"/>
        <v>1</v>
      </c>
      <c r="G81" s="41">
        <f ca="1">IF(ISERROR(OFFSET('HARGA SATUAN'!$I$6,MATCH(C81,'HARGA SATUAN'!$C$7:$C$1509,0),0)),"",OFFSET('HARGA SATUAN'!$I$6,MATCH(C81,'HARGA SATUAN'!$C$7:$C$1509,0),0))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38">
        <f t="shared" ca="1" si="5"/>
        <v>1</v>
      </c>
      <c r="G82" s="41">
        <f ca="1">IF(ISERROR(OFFSET('HARGA SATUAN'!$I$6,MATCH(C82,'HARGA SATUAN'!$C$7:$C$1509,0),0)),"",OFFSET('HARGA SATUAN'!$I$6,MATCH(C82,'HARGA SATUAN'!$C$7:$C$1509,0),0))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38">
        <f t="shared" ca="1" si="5"/>
        <v>1</v>
      </c>
      <c r="G83" s="41">
        <f ca="1">IF(ISERROR(OFFSET('HARGA SATUAN'!$I$6,MATCH(C83,'HARGA SATUAN'!$C$7:$C$1509,0),0)),"",OFFSET('HARGA SATUAN'!$I$6,MATCH(C83,'HARGA SATUAN'!$C$7:$C$1509,0),0))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38">
        <f t="shared" ca="1" si="5"/>
        <v>1</v>
      </c>
      <c r="G84" s="41">
        <f ca="1">IF(ISERROR(OFFSET('HARGA SATUAN'!$I$6,MATCH(C84,'HARGA SATUAN'!$C$7:$C$1509,0),0)),"",OFFSET('HARGA SATUAN'!$I$6,MATCH(C84,'HARGA SATUAN'!$C$7:$C$1509,0),0))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38">
        <f t="shared" ca="1" si="5"/>
        <v>1</v>
      </c>
      <c r="G85" s="41">
        <f ca="1">IF(ISERROR(OFFSET('HARGA SATUAN'!$I$6,MATCH(C85,'HARGA SATUAN'!$C$7:$C$1509,0),0)),"",OFFSET('HARGA SATUAN'!$I$6,MATCH(C85,'HARGA SATUAN'!$C$7:$C$1509,0),0))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38">
        <f t="shared" ca="1" si="5"/>
        <v>1</v>
      </c>
      <c r="G86" s="41">
        <f ca="1">IF(ISERROR(OFFSET('HARGA SATUAN'!$I$6,MATCH(C86,'HARGA SATUAN'!$C$7:$C$1509,0),0)),"",OFFSET('HARGA SATUAN'!$I$6,MATCH(C86,'HARGA SATUAN'!$C$7:$C$1509,0),0))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38">
        <f t="shared" ca="1" si="5"/>
        <v>1</v>
      </c>
      <c r="G87" s="41">
        <f ca="1">IF(ISERROR(OFFSET('HARGA SATUAN'!$I$6,MATCH(C87,'HARGA SATUAN'!$C$7:$C$1509,0),0)),"",OFFSET('HARGA SATUAN'!$I$6,MATCH(C87,'HARGA SATUAN'!$C$7:$C$1509,0),0))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38">
        <f t="shared" ca="1" si="5"/>
        <v>1</v>
      </c>
      <c r="G88" s="41">
        <f ca="1">IF(ISERROR(OFFSET('HARGA SATUAN'!$I$6,MATCH(C88,'HARGA SATUAN'!$C$7:$C$1509,0),0)),"",OFFSET('HARGA SATUAN'!$I$6,MATCH(C88,'HARGA SATUAN'!$C$7:$C$1509,0),0))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38">
        <f t="shared" ca="1" si="5"/>
        <v>1</v>
      </c>
      <c r="G89" s="41">
        <f ca="1">IF(ISERROR(OFFSET('HARGA SATUAN'!$I$6,MATCH(C89,'HARGA SATUAN'!$C$7:$C$1509,0),0)),"",OFFSET('HARGA SATUAN'!$I$6,MATCH(C89,'HARGA SATUAN'!$C$7:$C$1509,0),0))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38">
        <f t="shared" ca="1" si="5"/>
        <v>1</v>
      </c>
      <c r="G90" s="41">
        <f ca="1">IF(ISERROR(OFFSET('HARGA SATUAN'!$I$6,MATCH(C90,'HARGA SATUAN'!$C$7:$C$1509,0),0)),"",OFFSET('HARGA SATUAN'!$I$6,MATCH(C90,'HARGA SATUAN'!$C$7:$C$1509,0),0))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38">
        <f t="shared" ca="1" si="5"/>
        <v>1</v>
      </c>
      <c r="G91" s="41">
        <f ca="1">IF(ISERROR(OFFSET('HARGA SATUAN'!$I$6,MATCH(C91,'HARGA SATUAN'!$C$7:$C$1509,0),0)),"",OFFSET('HARGA SATUAN'!$I$6,MATCH(C91,'HARGA SATUAN'!$C$7:$C$1509,0),0))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38">
        <f t="shared" ca="1" si="5"/>
        <v>1</v>
      </c>
      <c r="G92" s="41">
        <f ca="1">IF(ISERROR(OFFSET('HARGA SATUAN'!$I$6,MATCH(C92,'HARGA SATUAN'!$C$7:$C$1509,0),0)),"",OFFSET('HARGA SATUAN'!$I$6,MATCH(C92,'HARGA SATUAN'!$C$7:$C$1509,0),0))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38">
        <f t="shared" ca="1" si="5"/>
        <v>1</v>
      </c>
      <c r="G93" s="41">
        <f ca="1">IF(ISERROR(OFFSET('HARGA SATUAN'!$I$6,MATCH(C93,'HARGA SATUAN'!$C$7:$C$1509,0),0)),"",OFFSET('HARGA SATUAN'!$I$6,MATCH(C93,'HARGA SATUAN'!$C$7:$C$1509,0),0))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38">
        <f t="shared" ca="1" si="5"/>
        <v>1</v>
      </c>
      <c r="G94" s="41">
        <f ca="1">IF(ISERROR(OFFSET('HARGA SATUAN'!$I$6,MATCH(C94,'HARGA SATUAN'!$C$7:$C$1509,0),0)),"",OFFSET('HARGA SATUAN'!$I$6,MATCH(C94,'HARGA SATUAN'!$C$7:$C$1509,0),0))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38">
        <f t="shared" ca="1" si="5"/>
        <v>1</v>
      </c>
      <c r="G95" s="41">
        <f ca="1">IF(ISERROR(OFFSET('HARGA SATUAN'!$I$6,MATCH(C95,'HARGA SATUAN'!$C$7:$C$1509,0),0)),"",OFFSET('HARGA SATUAN'!$I$6,MATCH(C95,'HARGA SATUAN'!$C$7:$C$1509,0),0))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38">
        <f t="shared" ca="1" si="5"/>
        <v>1</v>
      </c>
      <c r="G96" s="41">
        <f ca="1">IF(ISERROR(OFFSET('HARGA SATUAN'!$I$6,MATCH(C96,'HARGA SATUAN'!$C$7:$C$1509,0),0)),"",OFFSET('HARGA SATUAN'!$I$6,MATCH(C96,'HARGA SATUAN'!$C$7:$C$1509,0),0))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38">
        <f t="shared" ca="1" si="5"/>
        <v>1</v>
      </c>
      <c r="G97" s="41">
        <f ca="1">IF(ISERROR(OFFSET('HARGA SATUAN'!$I$6,MATCH(C97,'HARGA SATUAN'!$C$7:$C$1509,0),0)),"",OFFSET('HARGA SATUAN'!$I$6,MATCH(C97,'HARGA SATUAN'!$C$7:$C$1509,0),0))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38">
        <f t="shared" ca="1" si="5"/>
        <v>1</v>
      </c>
      <c r="G98" s="41">
        <f ca="1">IF(ISERROR(OFFSET('HARGA SATUAN'!$I$6,MATCH(C98,'HARGA SATUAN'!$C$7:$C$1509,0),0)),"",OFFSET('HARGA SATUAN'!$I$6,MATCH(C98,'HARGA SATUAN'!$C$7:$C$1509,0),0))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38">
        <f t="shared" ca="1" si="5"/>
        <v>1</v>
      </c>
      <c r="G99" s="41">
        <f ca="1">IF(ISERROR(OFFSET('HARGA SATUAN'!$I$6,MATCH(C99,'HARGA SATUAN'!$C$7:$C$1509,0),0)),"",OFFSET('HARGA SATUAN'!$I$6,MATCH(C99,'HARGA SATUAN'!$C$7:$C$1509,0),0))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38">
        <f t="shared" ca="1" si="5"/>
        <v>1</v>
      </c>
      <c r="G100" s="41">
        <f ca="1">IF(ISERROR(OFFSET('HARGA SATUAN'!$I$6,MATCH(C100,'HARGA SATUAN'!$C$7:$C$1509,0),0)),"",OFFSET('HARGA SATUAN'!$I$6,MATCH(C100,'HARGA SATUAN'!$C$7:$C$1509,0),0))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38">
        <f t="shared" ca="1" si="5"/>
        <v>1</v>
      </c>
      <c r="G101" s="41">
        <f ca="1">IF(ISERROR(OFFSET('HARGA SATUAN'!$I$6,MATCH(C101,'HARGA SATUAN'!$C$7:$C$1509,0),0)),"",OFFSET('HARGA SATUAN'!$I$6,MATCH(C101,'HARGA SATUAN'!$C$7:$C$1509,0),0))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38">
        <f t="shared" ca="1" si="5"/>
        <v>1</v>
      </c>
      <c r="G102" s="41">
        <f ca="1">IF(ISERROR(OFFSET('HARGA SATUAN'!$I$6,MATCH(C102,'HARGA SATUAN'!$C$7:$C$1509,0),0)),"",OFFSET('HARGA SATUAN'!$I$6,MATCH(C102,'HARGA SATUAN'!$C$7:$C$1509,0),0))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38">
        <f t="shared" ca="1" si="5"/>
        <v>1</v>
      </c>
      <c r="G103" s="41">
        <f ca="1">IF(ISERROR(OFFSET('HARGA SATUAN'!$I$6,MATCH(C103,'HARGA SATUAN'!$C$7:$C$1509,0),0)),"",OFFSET('HARGA SATUAN'!$I$6,MATCH(C103,'HARGA SATUAN'!$C$7:$C$1509,0),0))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38">
        <f t="shared" ca="1" si="5"/>
        <v>1</v>
      </c>
      <c r="G104" s="41">
        <f ca="1">IF(ISERROR(OFFSET('HARGA SATUAN'!$I$6,MATCH(C104,'HARGA SATUAN'!$C$7:$C$1509,0),0)),"",OFFSET('HARGA SATUAN'!$I$6,MATCH(C104,'HARGA SATUAN'!$C$7:$C$1509,0),0))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38">
        <f t="shared" ca="1" si="5"/>
        <v>1</v>
      </c>
      <c r="G105" s="41">
        <f ca="1">IF(ISERROR(OFFSET('HARGA SATUAN'!$I$6,MATCH(C105,'HARGA SATUAN'!$C$7:$C$1509,0),0)),"",OFFSET('HARGA SATUAN'!$I$6,MATCH(C105,'HARGA SATUAN'!$C$7:$C$1509,0),0))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38">
        <f t="shared" ca="1" si="5"/>
        <v>1</v>
      </c>
      <c r="G106" s="41">
        <f ca="1">IF(ISERROR(OFFSET('HARGA SATUAN'!$I$6,MATCH(C106,'HARGA SATUAN'!$C$7:$C$1509,0),0)),"",OFFSET('HARGA SATUAN'!$I$6,MATCH(C106,'HARGA SATUAN'!$C$7:$C$1509,0),0))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38">
        <f t="shared" ca="1" si="5"/>
        <v>1</v>
      </c>
      <c r="G107" s="41">
        <f ca="1">IF(ISERROR(OFFSET('HARGA SATUAN'!$I$6,MATCH(C107,'HARGA SATUAN'!$C$7:$C$1509,0),0)),"",OFFSET('HARGA SATUAN'!$I$6,MATCH(C107,'HARGA SATUAN'!$C$7:$C$1509,0),0))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38">
        <f t="shared" ca="1" si="5"/>
        <v>1</v>
      </c>
      <c r="G108" s="41">
        <f ca="1">IF(ISERROR(OFFSET('HARGA SATUAN'!$I$6,MATCH(C108,'HARGA SATUAN'!$C$7:$C$1509,0),0)),"",OFFSET('HARGA SATUAN'!$I$6,MATCH(C108,'HARGA SATUAN'!$C$7:$C$1509,0),0))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38">
        <f t="shared" ca="1" si="5"/>
        <v>1</v>
      </c>
      <c r="G109" s="41">
        <f ca="1">IF(ISERROR(OFFSET('HARGA SATUAN'!$I$6,MATCH(C109,'HARGA SATUAN'!$C$7:$C$1509,0),0)),"",OFFSET('HARGA SATUAN'!$I$6,MATCH(C109,'HARGA SATUAN'!$C$7:$C$1509,0),0))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38">
        <f t="shared" ca="1" si="5"/>
        <v>1</v>
      </c>
      <c r="G110" s="41">
        <f ca="1">IF(ISERROR(OFFSET('HARGA SATUAN'!$I$6,MATCH(C110,'HARGA SATUAN'!$C$7:$C$1509,0),0)),"",OFFSET('HARGA SATUAN'!$I$6,MATCH(C110,'HARGA SATUAN'!$C$7:$C$1509,0),0))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38">
        <f t="shared" ca="1" si="5"/>
        <v>1</v>
      </c>
      <c r="G111" s="41">
        <f ca="1">IF(ISERROR(OFFSET('HARGA SATUAN'!$I$6,MATCH(C111,'HARGA SATUAN'!$C$7:$C$1509,0),0)),"",OFFSET('HARGA SATUAN'!$I$6,MATCH(C111,'HARGA SATUAN'!$C$7:$C$1509,0),0))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38">
        <f t="shared" ca="1" si="5"/>
        <v>1</v>
      </c>
      <c r="G112" s="41">
        <f ca="1">IF(ISERROR(OFFSET('HARGA SATUAN'!$I$6,MATCH(C112,'HARGA SATUAN'!$C$7:$C$1509,0),0)),"",OFFSET('HARGA SATUAN'!$I$6,MATCH(C112,'HARGA SATUAN'!$C$7:$C$1509,0),0))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38">
        <f t="shared" ca="1" si="5"/>
        <v>1</v>
      </c>
      <c r="G113" s="41">
        <f ca="1">IF(ISERROR(OFFSET('HARGA SATUAN'!$I$6,MATCH(C113,'HARGA SATUAN'!$C$7:$C$1509,0),0)),"",OFFSET('HARGA SATUAN'!$I$6,MATCH(C113,'HARGA SATUAN'!$C$7:$C$1509,0),0))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38">
        <f t="shared" ca="1" si="5"/>
        <v>1</v>
      </c>
      <c r="G114" s="41">
        <f ca="1">IF(ISERROR(OFFSET('HARGA SATUAN'!$I$6,MATCH(C114,'HARGA SATUAN'!$C$7:$C$1509,0),0)),"",OFFSET('HARGA SATUAN'!$I$6,MATCH(C114,'HARGA SATUAN'!$C$7:$C$1509,0),0))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38">
        <f t="shared" ca="1" si="5"/>
        <v>1</v>
      </c>
      <c r="G115" s="41">
        <f ca="1">IF(ISERROR(OFFSET('HARGA SATUAN'!$I$6,MATCH(C115,'HARGA SATUAN'!$C$7:$C$1509,0),0)),"",OFFSET('HARGA SATUAN'!$I$6,MATCH(C115,'HARGA SATUAN'!$C$7:$C$1509,0),0))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38">
        <f t="shared" ca="1" si="5"/>
        <v>1</v>
      </c>
      <c r="G116" s="41">
        <f ca="1">IF(ISERROR(OFFSET('HARGA SATUAN'!$I$6,MATCH(C116,'HARGA SATUAN'!$C$7:$C$1509,0),0)),"",OFFSET('HARGA SATUAN'!$I$6,MATCH(C116,'HARGA SATUAN'!$C$7:$C$1509,0),0))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38">
        <f t="shared" ca="1" si="5"/>
        <v>1</v>
      </c>
      <c r="G117" s="41">
        <f ca="1">IF(ISERROR(OFFSET('HARGA SATUAN'!$I$6,MATCH(C117,'HARGA SATUAN'!$C$7:$C$1509,0),0)),"",OFFSET('HARGA SATUAN'!$I$6,MATCH(C117,'HARGA SATUAN'!$C$7:$C$1509,0),0))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38">
        <f t="shared" ca="1" si="5"/>
        <v>1</v>
      </c>
      <c r="G118" s="41">
        <f ca="1">IF(ISERROR(OFFSET('HARGA SATUAN'!$I$6,MATCH(C118,'HARGA SATUAN'!$C$7:$C$1509,0),0)),"",OFFSET('HARGA SATUAN'!$I$6,MATCH(C118,'HARGA SATUAN'!$C$7:$C$1509,0),0))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38">
        <f t="shared" ca="1" si="5"/>
        <v>1</v>
      </c>
      <c r="G119" s="41">
        <f ca="1">IF(ISERROR(OFFSET('HARGA SATUAN'!$I$6,MATCH(C119,'HARGA SATUAN'!$C$7:$C$1509,0),0)),"",OFFSET('HARGA SATUAN'!$I$6,MATCH(C119,'HARGA SATUAN'!$C$7:$C$1509,0),0))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38">
        <f t="shared" ca="1" si="5"/>
        <v>1</v>
      </c>
      <c r="G120" s="41">
        <f ca="1">IF(ISERROR(OFFSET('HARGA SATUAN'!$I$6,MATCH(C120,'HARGA SATUAN'!$C$7:$C$1509,0),0)),"",OFFSET('HARGA SATUAN'!$I$6,MATCH(C120,'HARGA SATUAN'!$C$7:$C$1509,0),0))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38">
        <f t="shared" ca="1" si="5"/>
        <v>1</v>
      </c>
      <c r="G121" s="41">
        <f ca="1">IF(ISERROR(OFFSET('HARGA SATUAN'!$I$6,MATCH(C121,'HARGA SATUAN'!$C$7:$C$1509,0),0)),"",OFFSET('HARGA SATUAN'!$I$6,MATCH(C121,'HARGA SATUAN'!$C$7:$C$1509,0),0))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38">
        <f t="shared" ca="1" si="5"/>
        <v>1</v>
      </c>
      <c r="G122" s="41">
        <f ca="1">IF(ISERROR(OFFSET('HARGA SATUAN'!$I$6,MATCH(C122,'HARGA SATUAN'!$C$7:$C$1509,0),0)),"",OFFSET('HARGA SATUAN'!$I$6,MATCH(C122,'HARGA SATUAN'!$C$7:$C$1509,0),0))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38">
        <f t="shared" ca="1" si="5"/>
        <v>1</v>
      </c>
      <c r="G123" s="41">
        <f ca="1">IF(ISERROR(OFFSET('HARGA SATUAN'!$I$6,MATCH(C123,'HARGA SATUAN'!$C$7:$C$1509,0),0)),"",OFFSET('HARGA SATUAN'!$I$6,MATCH(C123,'HARGA SATUAN'!$C$7:$C$1509,0),0))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38">
        <f t="shared" ca="1" si="5"/>
        <v>1</v>
      </c>
      <c r="G124" s="41">
        <f ca="1">IF(ISERROR(OFFSET('HARGA SATUAN'!$I$6,MATCH(C124,'HARGA SATUAN'!$C$7:$C$1509,0),0)),"",OFFSET('HARGA SATUAN'!$I$6,MATCH(C124,'HARGA SATUAN'!$C$7:$C$1509,0),0))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38">
        <f t="shared" ca="1" si="5"/>
        <v>1</v>
      </c>
      <c r="G125" s="41">
        <f ca="1">IF(ISERROR(OFFSET('HARGA SATUAN'!$I$6,MATCH(C125,'HARGA SATUAN'!$C$7:$C$1509,0),0)),"",OFFSET('HARGA SATUAN'!$I$6,MATCH(C125,'HARGA SATUAN'!$C$7:$C$1509,0),0))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38">
        <f t="shared" ca="1" si="5"/>
        <v>1</v>
      </c>
      <c r="G126" s="41">
        <f ca="1">IF(ISERROR(OFFSET('HARGA SATUAN'!$I$6,MATCH(C126,'HARGA SATUAN'!$C$7:$C$1509,0),0)),"",OFFSET('HARGA SATUAN'!$I$6,MATCH(C126,'HARGA SATUAN'!$C$7:$C$1509,0),0))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38">
        <f t="shared" ca="1" si="5"/>
        <v>1</v>
      </c>
      <c r="G127" s="41">
        <f ca="1">IF(ISERROR(OFFSET('HARGA SATUAN'!$I$6,MATCH(C127,'HARGA SATUAN'!$C$7:$C$1509,0),0)),"",OFFSET('HARGA SATUAN'!$I$6,MATCH(C127,'HARGA SATUAN'!$C$7:$C$1509,0),0))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38">
        <f t="shared" ca="1" si="5"/>
        <v>1</v>
      </c>
      <c r="G128" s="41">
        <f ca="1">IF(ISERROR(OFFSET('HARGA SATUAN'!$I$6,MATCH(C128,'HARGA SATUAN'!$C$7:$C$1509,0),0)),"",OFFSET('HARGA SATUAN'!$I$6,MATCH(C128,'HARGA SATUAN'!$C$7:$C$1509,0),0))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38">
        <f t="shared" ca="1" si="5"/>
        <v>1</v>
      </c>
      <c r="G129" s="41">
        <f ca="1">IF(ISERROR(OFFSET('HARGA SATUAN'!$I$6,MATCH(C129,'HARGA SATUAN'!$C$7:$C$1509,0),0)),"",OFFSET('HARGA SATUAN'!$I$6,MATCH(C129,'HARGA SATUAN'!$C$7:$C$1509,0),0))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38">
        <f t="shared" ca="1" si="5"/>
        <v>1</v>
      </c>
      <c r="G130" s="41">
        <f ca="1">IF(ISERROR(OFFSET('HARGA SATUAN'!$I$6,MATCH(C130,'HARGA SATUAN'!$C$7:$C$1509,0),0)),"",OFFSET('HARGA SATUAN'!$I$6,MATCH(C130,'HARGA SATUAN'!$C$7:$C$1509,0),0))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38">
        <f t="shared" ca="1" si="5"/>
        <v>1</v>
      </c>
      <c r="G131" s="41">
        <f ca="1">IF(ISERROR(OFFSET('HARGA SATUAN'!$I$6,MATCH(C131,'HARGA SATUAN'!$C$7:$C$1509,0),0)),"",OFFSET('HARGA SATUAN'!$I$6,MATCH(C131,'HARGA SATUAN'!$C$7:$C$1509,0),0))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38">
        <f t="shared" ca="1" si="5"/>
        <v>1</v>
      </c>
      <c r="G132" s="41">
        <f ca="1">IF(ISERROR(OFFSET('HARGA SATUAN'!$I$6,MATCH(C132,'HARGA SATUAN'!$C$7:$C$1509,0),0)),"",OFFSET('HARGA SATUAN'!$I$6,MATCH(C132,'HARGA SATUAN'!$C$7:$C$1509,0),0))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38">
        <f t="shared" ca="1" si="5"/>
        <v>1</v>
      </c>
      <c r="G133" s="41">
        <f ca="1">IF(ISERROR(OFFSET('HARGA SATUAN'!$I$6,MATCH(C133,'HARGA SATUAN'!$C$7:$C$1509,0),0)),"",OFFSET('HARGA SATUAN'!$I$6,MATCH(C133,'HARGA SATUAN'!$C$7:$C$1509,0),0))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38">
        <f t="shared" ca="1" si="5"/>
        <v>1</v>
      </c>
      <c r="G134" s="41">
        <f ca="1">IF(ISERROR(OFFSET('HARGA SATUAN'!$I$6,MATCH(C134,'HARGA SATUAN'!$C$7:$C$1509,0),0)),"",OFFSET('HARGA SATUAN'!$I$6,MATCH(C134,'HARGA SATUAN'!$C$7:$C$1509,0),0))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38">
        <f t="shared" ca="1" si="5"/>
        <v>1</v>
      </c>
      <c r="G135" s="41">
        <f ca="1">IF(ISERROR(OFFSET('HARGA SATUAN'!$I$6,MATCH(C135,'HARGA SATUAN'!$C$7:$C$1509,0),0)),"",OFFSET('HARGA SATUAN'!$I$6,MATCH(C135,'HARGA SATUAN'!$C$7:$C$1509,0),0))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38">
        <f t="shared" ca="1" si="5"/>
        <v>1</v>
      </c>
      <c r="G136" s="41">
        <f ca="1">IF(ISERROR(OFFSET('HARGA SATUAN'!$I$6,MATCH(C136,'HARGA SATUAN'!$C$7:$C$1509,0),0)),"",OFFSET('HARGA SATUAN'!$I$6,MATCH(C136,'HARGA SATUAN'!$C$7:$C$1509,0),0))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38">
        <f t="shared" ca="1" si="5"/>
        <v>1</v>
      </c>
      <c r="G137" s="41">
        <f ca="1">IF(ISERROR(OFFSET('HARGA SATUAN'!$I$6,MATCH(C137,'HARGA SATUAN'!$C$7:$C$1509,0),0)),"",OFFSET('HARGA SATUAN'!$I$6,MATCH(C137,'HARGA SATUAN'!$C$7:$C$1509,0),0))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38">
        <f t="shared" ca="1" si="5"/>
        <v>1</v>
      </c>
      <c r="G138" s="41">
        <f ca="1">IF(ISERROR(OFFSET('HARGA SATUAN'!$I$6,MATCH(C138,'HARGA SATUAN'!$C$7:$C$1509,0),0)),"",OFFSET('HARGA SATUAN'!$I$6,MATCH(C138,'HARGA SATUAN'!$C$7:$C$1509,0),0))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38">
        <f t="shared" ca="1" si="5"/>
        <v>1</v>
      </c>
      <c r="G139" s="41">
        <f ca="1">IF(ISERROR(OFFSET('HARGA SATUAN'!$I$6,MATCH(C139,'HARGA SATUAN'!$C$7:$C$1509,0),0)),"",OFFSET('HARGA SATUAN'!$I$6,MATCH(C139,'HARGA SATUAN'!$C$7:$C$1509,0),0))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38">
        <f t="shared" ca="1" si="5"/>
        <v>1</v>
      </c>
      <c r="G140" s="41">
        <f ca="1">IF(ISERROR(OFFSET('HARGA SATUAN'!$I$6,MATCH(C140,'HARGA SATUAN'!$C$7:$C$1509,0),0)),"",OFFSET('HARGA SATUAN'!$I$6,MATCH(C140,'HARGA SATUAN'!$C$7:$C$1509,0),0))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38">
        <f t="shared" ref="F141:F204" ca="1" si="8">IF(ISERROR(OFFSET($D$713,MATCH(A141,$F$714:$F$1320,0),0)),"",OFFSET($D$713,MATCH(A141,$F$714:$F$1320,0),0))</f>
        <v>1</v>
      </c>
      <c r="G141" s="41">
        <f ca="1">IF(ISERROR(OFFSET('HARGA SATUAN'!$I$6,MATCH(C141,'HARGA SATUAN'!$C$7:$C$1509,0),0)),"",OFFSET('HARGA SATUAN'!$I$6,MATCH(C141,'HARGA SATUAN'!$C$7:$C$1509,0),0))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38">
        <f t="shared" ca="1" si="8"/>
        <v>1</v>
      </c>
      <c r="G142" s="41">
        <f ca="1">IF(ISERROR(OFFSET('HARGA SATUAN'!$I$6,MATCH(C142,'HARGA SATUAN'!$C$7:$C$1509,0),0)),"",OFFSET('HARGA SATUAN'!$I$6,MATCH(C142,'HARGA SATUAN'!$C$7:$C$1509,0),0))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38">
        <f t="shared" ca="1" si="8"/>
        <v>1</v>
      </c>
      <c r="G143" s="41">
        <f ca="1">IF(ISERROR(OFFSET('HARGA SATUAN'!$I$6,MATCH(C143,'HARGA SATUAN'!$C$7:$C$1509,0),0)),"",OFFSET('HARGA SATUAN'!$I$6,MATCH(C143,'HARGA SATUAN'!$C$7:$C$1509,0),0))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38">
        <f t="shared" ca="1" si="8"/>
        <v>1</v>
      </c>
      <c r="G144" s="41">
        <f ca="1">IF(ISERROR(OFFSET('HARGA SATUAN'!$I$6,MATCH(C144,'HARGA SATUAN'!$C$7:$C$1509,0),0)),"",OFFSET('HARGA SATUAN'!$I$6,MATCH(C144,'HARGA SATUAN'!$C$7:$C$1509,0),0))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38">
        <f t="shared" ca="1" si="8"/>
        <v>1</v>
      </c>
      <c r="G145" s="41">
        <f ca="1">IF(ISERROR(OFFSET('HARGA SATUAN'!$I$6,MATCH(C145,'HARGA SATUAN'!$C$7:$C$1509,0),0)),"",OFFSET('HARGA SATUAN'!$I$6,MATCH(C145,'HARGA SATUAN'!$C$7:$C$1509,0),0))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38">
        <f t="shared" ca="1" si="8"/>
        <v>1</v>
      </c>
      <c r="G146" s="41">
        <f ca="1">IF(ISERROR(OFFSET('HARGA SATUAN'!$I$6,MATCH(C146,'HARGA SATUAN'!$C$7:$C$1509,0),0)),"",OFFSET('HARGA SATUAN'!$I$6,MATCH(C146,'HARGA SATUAN'!$C$7:$C$1509,0),0))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38">
        <f t="shared" ca="1" si="8"/>
        <v>1</v>
      </c>
      <c r="G147" s="41">
        <f ca="1">IF(ISERROR(OFFSET('HARGA SATUAN'!$I$6,MATCH(C147,'HARGA SATUAN'!$C$7:$C$1509,0),0)),"",OFFSET('HARGA SATUAN'!$I$6,MATCH(C147,'HARGA SATUAN'!$C$7:$C$1509,0),0))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38">
        <f t="shared" ca="1" si="8"/>
        <v>1</v>
      </c>
      <c r="G148" s="41">
        <f ca="1">IF(ISERROR(OFFSET('HARGA SATUAN'!$I$6,MATCH(C148,'HARGA SATUAN'!$C$7:$C$1509,0),0)),"",OFFSET('HARGA SATUAN'!$I$6,MATCH(C148,'HARGA SATUAN'!$C$7:$C$1509,0),0))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38">
        <f t="shared" ca="1" si="8"/>
        <v>1</v>
      </c>
      <c r="G149" s="41">
        <f ca="1">IF(ISERROR(OFFSET('HARGA SATUAN'!$I$6,MATCH(C149,'HARGA SATUAN'!$C$7:$C$1509,0),0)),"",OFFSET('HARGA SATUAN'!$I$6,MATCH(C149,'HARGA SATUAN'!$C$7:$C$1509,0),0))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38">
        <f t="shared" ca="1" si="8"/>
        <v>1</v>
      </c>
      <c r="G150" s="41">
        <f ca="1">IF(ISERROR(OFFSET('HARGA SATUAN'!$I$6,MATCH(C150,'HARGA SATUAN'!$C$7:$C$1509,0),0)),"",OFFSET('HARGA SATUAN'!$I$6,MATCH(C150,'HARGA SATUAN'!$C$7:$C$1509,0),0))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38">
        <f t="shared" ca="1" si="8"/>
        <v>1</v>
      </c>
      <c r="G151" s="41">
        <f ca="1">IF(ISERROR(OFFSET('HARGA SATUAN'!$I$6,MATCH(C151,'HARGA SATUAN'!$C$7:$C$1509,0),0)),"",OFFSET('HARGA SATUAN'!$I$6,MATCH(C151,'HARGA SATUAN'!$C$7:$C$1509,0),0))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38">
        <f t="shared" ca="1" si="8"/>
        <v>1</v>
      </c>
      <c r="G152" s="41">
        <f ca="1">IF(ISERROR(OFFSET('HARGA SATUAN'!$I$6,MATCH(C152,'HARGA SATUAN'!$C$7:$C$1509,0),0)),"",OFFSET('HARGA SATUAN'!$I$6,MATCH(C152,'HARGA SATUAN'!$C$7:$C$1509,0),0))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38">
        <f t="shared" ca="1" si="8"/>
        <v>1</v>
      </c>
      <c r="G153" s="41">
        <f ca="1">IF(ISERROR(OFFSET('HARGA SATUAN'!$I$6,MATCH(C153,'HARGA SATUAN'!$C$7:$C$1509,0),0)),"",OFFSET('HARGA SATUAN'!$I$6,MATCH(C153,'HARGA SATUAN'!$C$7:$C$1509,0),0))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38">
        <f t="shared" ca="1" si="8"/>
        <v>1</v>
      </c>
      <c r="G154" s="41">
        <f ca="1">IF(ISERROR(OFFSET('HARGA SATUAN'!$I$6,MATCH(C154,'HARGA SATUAN'!$C$7:$C$1509,0),0)),"",OFFSET('HARGA SATUAN'!$I$6,MATCH(C154,'HARGA SATUAN'!$C$7:$C$1509,0),0))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38">
        <f t="shared" ca="1" si="8"/>
        <v>1</v>
      </c>
      <c r="G155" s="41">
        <f ca="1">IF(ISERROR(OFFSET('HARGA SATUAN'!$I$6,MATCH(C155,'HARGA SATUAN'!$C$7:$C$1509,0),0)),"",OFFSET('HARGA SATUAN'!$I$6,MATCH(C155,'HARGA SATUAN'!$C$7:$C$1509,0),0))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38">
        <f t="shared" ca="1" si="8"/>
        <v>1</v>
      </c>
      <c r="G156" s="41">
        <f ca="1">IF(ISERROR(OFFSET('HARGA SATUAN'!$I$6,MATCH(C156,'HARGA SATUAN'!$C$7:$C$1509,0),0)),"",OFFSET('HARGA SATUAN'!$I$6,MATCH(C156,'HARGA SATUAN'!$C$7:$C$1509,0),0))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38">
        <f t="shared" ca="1" si="8"/>
        <v>1</v>
      </c>
      <c r="G157" s="41">
        <f ca="1">IF(ISERROR(OFFSET('HARGA SATUAN'!$I$6,MATCH(C157,'HARGA SATUAN'!$C$7:$C$1509,0),0)),"",OFFSET('HARGA SATUAN'!$I$6,MATCH(C157,'HARGA SATUAN'!$C$7:$C$1509,0),0))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38">
        <f t="shared" ca="1" si="8"/>
        <v>1</v>
      </c>
      <c r="G158" s="41">
        <f ca="1">IF(ISERROR(OFFSET('HARGA SATUAN'!$I$6,MATCH(C158,'HARGA SATUAN'!$C$7:$C$1509,0),0)),"",OFFSET('HARGA SATUAN'!$I$6,MATCH(C158,'HARGA SATUAN'!$C$7:$C$1509,0),0))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38">
        <f t="shared" ca="1" si="8"/>
        <v>1</v>
      </c>
      <c r="G159" s="41">
        <f ca="1">IF(ISERROR(OFFSET('HARGA SATUAN'!$I$6,MATCH(C159,'HARGA SATUAN'!$C$7:$C$1509,0),0)),"",OFFSET('HARGA SATUAN'!$I$6,MATCH(C159,'HARGA SATUAN'!$C$7:$C$1509,0),0))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38">
        <f t="shared" ca="1" si="8"/>
        <v>1</v>
      </c>
      <c r="G160" s="41">
        <f ca="1">IF(ISERROR(OFFSET('HARGA SATUAN'!$I$6,MATCH(C160,'HARGA SATUAN'!$C$7:$C$1509,0),0)),"",OFFSET('HARGA SATUAN'!$I$6,MATCH(C160,'HARGA SATUAN'!$C$7:$C$1509,0),0))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38">
        <f t="shared" ca="1" si="8"/>
        <v>1</v>
      </c>
      <c r="G161" s="41">
        <f ca="1">IF(ISERROR(OFFSET('HARGA SATUAN'!$I$6,MATCH(C161,'HARGA SATUAN'!$C$7:$C$1509,0),0)),"",OFFSET('HARGA SATUAN'!$I$6,MATCH(C161,'HARGA SATUAN'!$C$7:$C$1509,0),0))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38">
        <f t="shared" ca="1" si="8"/>
        <v>1</v>
      </c>
      <c r="G162" s="41">
        <f ca="1">IF(ISERROR(OFFSET('HARGA SATUAN'!$I$6,MATCH(C162,'HARGA SATUAN'!$C$7:$C$1509,0),0)),"",OFFSET('HARGA SATUAN'!$I$6,MATCH(C162,'HARGA SATUAN'!$C$7:$C$1509,0),0))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38">
        <f t="shared" ca="1" si="8"/>
        <v>1</v>
      </c>
      <c r="G163" s="41">
        <f ca="1">IF(ISERROR(OFFSET('HARGA SATUAN'!$I$6,MATCH(C163,'HARGA SATUAN'!$C$7:$C$1509,0),0)),"",OFFSET('HARGA SATUAN'!$I$6,MATCH(C163,'HARGA SATUAN'!$C$7:$C$1509,0),0))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38">
        <f t="shared" ca="1" si="8"/>
        <v>1</v>
      </c>
      <c r="G164" s="41">
        <f ca="1">IF(ISERROR(OFFSET('HARGA SATUAN'!$I$6,MATCH(C164,'HARGA SATUAN'!$C$7:$C$1509,0),0)),"",OFFSET('HARGA SATUAN'!$I$6,MATCH(C164,'HARGA SATUAN'!$C$7:$C$1509,0),0))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38">
        <f t="shared" ca="1" si="8"/>
        <v>1</v>
      </c>
      <c r="G165" s="41">
        <f ca="1">IF(ISERROR(OFFSET('HARGA SATUAN'!$I$6,MATCH(C165,'HARGA SATUAN'!$C$7:$C$1509,0),0)),"",OFFSET('HARGA SATUAN'!$I$6,MATCH(C165,'HARGA SATUAN'!$C$7:$C$1509,0),0))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SATUAN'!$C$7:$C$1509,0),0)),"",OFFSET('HARGA SATUAN'!$D$6,MATCH(C166,'HARGA SATUAN'!$C$7:$C$1509,0),0))</f>
        <v/>
      </c>
      <c r="E166" s="101">
        <f ca="1">IF(B166="+","Unit",IF(ISERROR(OFFSET('HARGA SATUAN'!$E$6,MATCH(C166,'HARGA SATUAN'!$C$7:$C$1509,0),0)),"",OFFSET('HARGA SATUAN'!$E$6,MATCH(C166,'HARGA SATUAN'!$C$7:$C$1509,0),0)))</f>
        <v>0</v>
      </c>
      <c r="F166" s="138">
        <f t="shared" ca="1" si="8"/>
        <v>1</v>
      </c>
      <c r="G166" s="41">
        <f ca="1">IF(ISERROR(OFFSET('HARGA SATUAN'!$I$6,MATCH(C166,'HARGA SATUAN'!$C$7:$C$1509,0),0)),"",OFFSET('HARGA SATUAN'!$I$6,MATCH(C166,'HARGA SATUAN'!$C$7:$C$1509,0),0))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SATUAN'!$C$7:$C$1509,0),0)),"",OFFSET('HARGA SATUAN'!$D$6,MATCH(C167,'HARGA SATUAN'!$C$7:$C$1509,0),0))</f>
        <v/>
      </c>
      <c r="E167" s="101">
        <f ca="1">IF(B167="+","Unit",IF(ISERROR(OFFSET('HARGA SATUAN'!$E$6,MATCH(C167,'HARGA SATUAN'!$C$7:$C$1509,0),0)),"",OFFSET('HARGA SATUAN'!$E$6,MATCH(C167,'HARGA SATUAN'!$C$7:$C$1509,0),0)))</f>
        <v>0</v>
      </c>
      <c r="F167" s="138">
        <f t="shared" ca="1" si="8"/>
        <v>1</v>
      </c>
      <c r="G167" s="41">
        <f ca="1">IF(ISERROR(OFFSET('HARGA SATUAN'!$I$6,MATCH(C167,'HARGA SATUAN'!$C$7:$C$1509,0),0)),"",OFFSET('HARGA SATUAN'!$I$6,MATCH(C167,'HARGA SATUAN'!$C$7:$C$1509,0),0))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SATUAN'!$C$7:$C$1509,0),0)),"",OFFSET('HARGA SATUAN'!$D$6,MATCH(C168,'HARGA SATUAN'!$C$7:$C$1509,0),0))</f>
        <v/>
      </c>
      <c r="E168" s="101">
        <f ca="1">IF(B168="+","Unit",IF(ISERROR(OFFSET('HARGA SATUAN'!$E$6,MATCH(C168,'HARGA SATUAN'!$C$7:$C$1509,0),0)),"",OFFSET('HARGA SATUAN'!$E$6,MATCH(C168,'HARGA SATUAN'!$C$7:$C$1509,0),0)))</f>
        <v>0</v>
      </c>
      <c r="F168" s="138">
        <f t="shared" ca="1" si="8"/>
        <v>1</v>
      </c>
      <c r="G168" s="41">
        <f ca="1">IF(ISERROR(OFFSET('HARGA SATUAN'!$I$6,MATCH(C168,'HARGA SATUAN'!$C$7:$C$1509,0),0)),"",OFFSET('HARGA SATUAN'!$I$6,MATCH(C168,'HARGA SATUAN'!$C$7:$C$1509,0),0))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SATUAN'!$C$7:$C$1509,0),0)),"",OFFSET('HARGA SATUAN'!$D$6,MATCH(C169,'HARGA SATUAN'!$C$7:$C$1509,0),0))</f>
        <v/>
      </c>
      <c r="E169" s="101">
        <f ca="1">IF(B169="+","Unit",IF(ISERROR(OFFSET('HARGA SATUAN'!$E$6,MATCH(C169,'HARGA SATUAN'!$C$7:$C$1509,0),0)),"",OFFSET('HARGA SATUAN'!$E$6,MATCH(C169,'HARGA SATUAN'!$C$7:$C$1509,0),0)))</f>
        <v>0</v>
      </c>
      <c r="F169" s="138">
        <f t="shared" ca="1" si="8"/>
        <v>1</v>
      </c>
      <c r="G169" s="41">
        <f ca="1">IF(ISERROR(OFFSET('HARGA SATUAN'!$I$6,MATCH(C169,'HARGA SATUAN'!$C$7:$C$1509,0),0)),"",OFFSET('HARGA SATUAN'!$I$6,MATCH(C169,'HARGA SATUAN'!$C$7:$C$1509,0),0))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SATUAN'!$C$7:$C$1509,0),0)),"",OFFSET('HARGA SATUAN'!$D$6,MATCH(C170,'HARGA SATUAN'!$C$7:$C$1509,0),0))</f>
        <v/>
      </c>
      <c r="E170" s="101">
        <f ca="1">IF(B170="+","Unit",IF(ISERROR(OFFSET('HARGA SATUAN'!$E$6,MATCH(C170,'HARGA SATUAN'!$C$7:$C$1509,0),0)),"",OFFSET('HARGA SATUAN'!$E$6,MATCH(C170,'HARGA SATUAN'!$C$7:$C$1509,0),0)))</f>
        <v>0</v>
      </c>
      <c r="F170" s="138">
        <f t="shared" ca="1" si="8"/>
        <v>1</v>
      </c>
      <c r="G170" s="41">
        <f ca="1">IF(ISERROR(OFFSET('HARGA SATUAN'!$I$6,MATCH(C170,'HARGA SATUAN'!$C$7:$C$1509,0),0)),"",OFFSET('HARGA SATUAN'!$I$6,MATCH(C170,'HARGA SATUAN'!$C$7:$C$1509,0),0))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SATUAN'!$C$7:$C$1509,0),0)),"",OFFSET('HARGA SATUAN'!$D$6,MATCH(C171,'HARGA SATUAN'!$C$7:$C$1509,0),0))</f>
        <v/>
      </c>
      <c r="E171" s="101">
        <f ca="1">IF(B171="+","Unit",IF(ISERROR(OFFSET('HARGA SATUAN'!$E$6,MATCH(C171,'HARGA SATUAN'!$C$7:$C$1509,0),0)),"",OFFSET('HARGA SATUAN'!$E$6,MATCH(C171,'HARGA SATUAN'!$C$7:$C$1509,0),0)))</f>
        <v>0</v>
      </c>
      <c r="F171" s="138">
        <f t="shared" ca="1" si="8"/>
        <v>1</v>
      </c>
      <c r="G171" s="41">
        <f ca="1">IF(ISERROR(OFFSET('HARGA SATUAN'!$I$6,MATCH(C171,'HARGA SATUAN'!$C$7:$C$1509,0),0)),"",OFFSET('HARGA SATUAN'!$I$6,MATCH(C171,'HARGA SATUAN'!$C$7:$C$1509,0),0))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SATUAN'!$C$7:$C$1509,0),0)),"",OFFSET('HARGA SATUAN'!$D$6,MATCH(C172,'HARGA SATUAN'!$C$7:$C$1509,0),0))</f>
        <v/>
      </c>
      <c r="E172" s="101">
        <f ca="1">IF(B172="+","Unit",IF(ISERROR(OFFSET('HARGA SATUAN'!$E$6,MATCH(C172,'HARGA SATUAN'!$C$7:$C$1509,0),0)),"",OFFSET('HARGA SATUAN'!$E$6,MATCH(C172,'HARGA SATUAN'!$C$7:$C$1509,0),0)))</f>
        <v>0</v>
      </c>
      <c r="F172" s="138">
        <f t="shared" ca="1" si="8"/>
        <v>1</v>
      </c>
      <c r="G172" s="41">
        <f ca="1">IF(ISERROR(OFFSET('HARGA SATUAN'!$I$6,MATCH(C172,'HARGA SATUAN'!$C$7:$C$1509,0),0)),"",OFFSET('HARGA SATUAN'!$I$6,MATCH(C172,'HARGA SATUAN'!$C$7:$C$1509,0),0))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SATUAN'!$C$7:$C$1509,0),0)),"",OFFSET('HARGA SATUAN'!$D$6,MATCH(C173,'HARGA SATUAN'!$C$7:$C$1509,0),0))</f>
        <v/>
      </c>
      <c r="E173" s="101">
        <f ca="1">IF(B173="+","Unit",IF(ISERROR(OFFSET('HARGA SATUAN'!$E$6,MATCH(C173,'HARGA SATUAN'!$C$7:$C$1509,0),0)),"",OFFSET('HARGA SATUAN'!$E$6,MATCH(C173,'HARGA SATUAN'!$C$7:$C$1509,0),0)))</f>
        <v>0</v>
      </c>
      <c r="F173" s="138">
        <f t="shared" ca="1" si="8"/>
        <v>1</v>
      </c>
      <c r="G173" s="41">
        <f ca="1">IF(ISERROR(OFFSET('HARGA SATUAN'!$I$6,MATCH(C173,'HARGA SATUAN'!$C$7:$C$1509,0),0)),"",OFFSET('HARGA SATUAN'!$I$6,MATCH(C173,'HARGA SATUAN'!$C$7:$C$1509,0),0))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SATUAN'!$C$7:$C$1509,0),0)),"",OFFSET('HARGA SATUAN'!$D$6,MATCH(C174,'HARGA SATUAN'!$C$7:$C$1509,0),0))</f>
        <v/>
      </c>
      <c r="E174" s="101">
        <f ca="1">IF(B174="+","Unit",IF(ISERROR(OFFSET('HARGA SATUAN'!$E$6,MATCH(C174,'HARGA SATUAN'!$C$7:$C$1509,0),0)),"",OFFSET('HARGA SATUAN'!$E$6,MATCH(C174,'HARGA SATUAN'!$C$7:$C$1509,0),0)))</f>
        <v>0</v>
      </c>
      <c r="F174" s="138">
        <f t="shared" ca="1" si="8"/>
        <v>1</v>
      </c>
      <c r="G174" s="41">
        <f ca="1">IF(ISERROR(OFFSET('HARGA SATUAN'!$I$6,MATCH(C174,'HARGA SATUAN'!$C$7:$C$1509,0),0)),"",OFFSET('HARGA SATUAN'!$I$6,MATCH(C174,'HARGA SATUAN'!$C$7:$C$1509,0),0))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SATUAN'!$C$7:$C$1509,0),0)),"",OFFSET('HARGA SATUAN'!$D$6,MATCH(C175,'HARGA SATUAN'!$C$7:$C$1509,0),0))</f>
        <v/>
      </c>
      <c r="E175" s="101">
        <f ca="1">IF(B175="+","Unit",IF(ISERROR(OFFSET('HARGA SATUAN'!$E$6,MATCH(C175,'HARGA SATUAN'!$C$7:$C$1509,0),0)),"",OFFSET('HARGA SATUAN'!$E$6,MATCH(C175,'HARGA SATUAN'!$C$7:$C$1509,0),0)))</f>
        <v>0</v>
      </c>
      <c r="F175" s="138">
        <f t="shared" ca="1" si="8"/>
        <v>1</v>
      </c>
      <c r="G175" s="41">
        <f ca="1">IF(ISERROR(OFFSET('HARGA SATUAN'!$I$6,MATCH(C175,'HARGA SATUAN'!$C$7:$C$1509,0),0)),"",OFFSET('HARGA SATUAN'!$I$6,MATCH(C175,'HARGA SATUAN'!$C$7:$C$1509,0),0))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SATUAN'!$C$7:$C$1509,0),0)),"",OFFSET('HARGA SATUAN'!$D$6,MATCH(C176,'HARGA SATUAN'!$C$7:$C$1509,0),0))</f>
        <v/>
      </c>
      <c r="E176" s="101">
        <f ca="1">IF(B176="+","Unit",IF(ISERROR(OFFSET('HARGA SATUAN'!$E$6,MATCH(C176,'HARGA SATUAN'!$C$7:$C$1509,0),0)),"",OFFSET('HARGA SATUAN'!$E$6,MATCH(C176,'HARGA SATUAN'!$C$7:$C$1509,0),0)))</f>
        <v>0</v>
      </c>
      <c r="F176" s="138">
        <f t="shared" ca="1" si="8"/>
        <v>1</v>
      </c>
      <c r="G176" s="41">
        <f ca="1">IF(ISERROR(OFFSET('HARGA SATUAN'!$I$6,MATCH(C176,'HARGA SATUAN'!$C$7:$C$1509,0),0)),"",OFFSET('HARGA SATUAN'!$I$6,MATCH(C176,'HARGA SATUAN'!$C$7:$C$1509,0),0))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SATUAN'!$C$7:$C$1509,0),0)),"",OFFSET('HARGA SATUAN'!$D$6,MATCH(C177,'HARGA SATUAN'!$C$7:$C$1509,0),0))</f>
        <v/>
      </c>
      <c r="E177" s="101">
        <f ca="1">IF(B177="+","Unit",IF(ISERROR(OFFSET('HARGA SATUAN'!$E$6,MATCH(C177,'HARGA SATUAN'!$C$7:$C$1509,0),0)),"",OFFSET('HARGA SATUAN'!$E$6,MATCH(C177,'HARGA SATUAN'!$C$7:$C$1509,0),0)))</f>
        <v>0</v>
      </c>
      <c r="F177" s="138">
        <f t="shared" ca="1" si="8"/>
        <v>1</v>
      </c>
      <c r="G177" s="41">
        <f ca="1">IF(ISERROR(OFFSET('HARGA SATUAN'!$I$6,MATCH(C177,'HARGA SATUAN'!$C$7:$C$1509,0),0)),"",OFFSET('HARGA SATUAN'!$I$6,MATCH(C177,'HARGA SATUAN'!$C$7:$C$1509,0),0))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SATUAN'!$C$7:$C$1509,0),0)),"",OFFSET('HARGA SATUAN'!$D$6,MATCH(C178,'HARGA SATUAN'!$C$7:$C$1509,0),0))</f>
        <v/>
      </c>
      <c r="E178" s="101">
        <f ca="1">IF(B178="+","Unit",IF(ISERROR(OFFSET('HARGA SATUAN'!$E$6,MATCH(C178,'HARGA SATUAN'!$C$7:$C$1509,0),0)),"",OFFSET('HARGA SATUAN'!$E$6,MATCH(C178,'HARGA SATUAN'!$C$7:$C$1509,0),0)))</f>
        <v>0</v>
      </c>
      <c r="F178" s="138">
        <f t="shared" ca="1" si="8"/>
        <v>1</v>
      </c>
      <c r="G178" s="41">
        <f ca="1">IF(ISERROR(OFFSET('HARGA SATUAN'!$I$6,MATCH(C178,'HARGA SATUAN'!$C$7:$C$1509,0),0)),"",OFFSET('HARGA SATUAN'!$I$6,MATCH(C178,'HARGA SATUAN'!$C$7:$C$1509,0),0))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SATUAN'!$C$7:$C$1509,0),0)),"",OFFSET('HARGA SATUAN'!$D$6,MATCH(C179,'HARGA SATUAN'!$C$7:$C$1509,0),0))</f>
        <v/>
      </c>
      <c r="E179" s="101">
        <f ca="1">IF(B179="+","Unit",IF(ISERROR(OFFSET('HARGA SATUAN'!$E$6,MATCH(C179,'HARGA SATUAN'!$C$7:$C$1509,0),0)),"",OFFSET('HARGA SATUAN'!$E$6,MATCH(C179,'HARGA SATUAN'!$C$7:$C$1509,0),0)))</f>
        <v>0</v>
      </c>
      <c r="F179" s="138">
        <f t="shared" ca="1" si="8"/>
        <v>1</v>
      </c>
      <c r="G179" s="41">
        <f ca="1">IF(ISERROR(OFFSET('HARGA SATUAN'!$I$6,MATCH(C179,'HARGA SATUAN'!$C$7:$C$1509,0),0)),"",OFFSET('HARGA SATUAN'!$I$6,MATCH(C179,'HARGA SATUAN'!$C$7:$C$1509,0),0))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SATUAN'!$C$7:$C$1509,0),0)),"",OFFSET('HARGA SATUAN'!$D$6,MATCH(C180,'HARGA SATUAN'!$C$7:$C$1509,0),0))</f>
        <v/>
      </c>
      <c r="E180" s="101">
        <f ca="1">IF(B180="+","Unit",IF(ISERROR(OFFSET('HARGA SATUAN'!$E$6,MATCH(C180,'HARGA SATUAN'!$C$7:$C$1509,0),0)),"",OFFSET('HARGA SATUAN'!$E$6,MATCH(C180,'HARGA SATUAN'!$C$7:$C$1509,0),0)))</f>
        <v>0</v>
      </c>
      <c r="F180" s="138">
        <f t="shared" ca="1" si="8"/>
        <v>1</v>
      </c>
      <c r="G180" s="41">
        <f ca="1">IF(ISERROR(OFFSET('HARGA SATUAN'!$I$6,MATCH(C180,'HARGA SATUAN'!$C$7:$C$1509,0),0)),"",OFFSET('HARGA SATUAN'!$I$6,MATCH(C180,'HARGA SATUAN'!$C$7:$C$1509,0),0))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SATUAN'!$C$7:$C$1509,0),0)),"",OFFSET('HARGA SATUAN'!$D$6,MATCH(C181,'HARGA SATUAN'!$C$7:$C$1509,0),0))</f>
        <v/>
      </c>
      <c r="E181" s="101">
        <f ca="1">IF(B181="+","Unit",IF(ISERROR(OFFSET('HARGA SATUAN'!$E$6,MATCH(C181,'HARGA SATUAN'!$C$7:$C$1509,0),0)),"",OFFSET('HARGA SATUAN'!$E$6,MATCH(C181,'HARGA SATUAN'!$C$7:$C$1509,0),0)))</f>
        <v>0</v>
      </c>
      <c r="F181" s="138">
        <f t="shared" ca="1" si="8"/>
        <v>1</v>
      </c>
      <c r="G181" s="41">
        <f ca="1">IF(ISERROR(OFFSET('HARGA SATUAN'!$I$6,MATCH(C181,'HARGA SATUAN'!$C$7:$C$1509,0),0)),"",OFFSET('HARGA SATUAN'!$I$6,MATCH(C181,'HARGA SATUAN'!$C$7:$C$1509,0),0))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SATUAN'!$C$7:$C$1509,0),0)),"",OFFSET('HARGA SATUAN'!$D$6,MATCH(C182,'HARGA SATUAN'!$C$7:$C$1509,0),0))</f>
        <v/>
      </c>
      <c r="E182" s="101">
        <f ca="1">IF(B182="+","Unit",IF(ISERROR(OFFSET('HARGA SATUAN'!$E$6,MATCH(C182,'HARGA SATUAN'!$C$7:$C$1509,0),0)),"",OFFSET('HARGA SATUAN'!$E$6,MATCH(C182,'HARGA SATUAN'!$C$7:$C$1509,0),0)))</f>
        <v>0</v>
      </c>
      <c r="F182" s="138">
        <f t="shared" ca="1" si="8"/>
        <v>1</v>
      </c>
      <c r="G182" s="41">
        <f ca="1">IF(ISERROR(OFFSET('HARGA SATUAN'!$I$6,MATCH(C182,'HARGA SATUAN'!$C$7:$C$1509,0),0)),"",OFFSET('HARGA SATUAN'!$I$6,MATCH(C182,'HARGA SATUAN'!$C$7:$C$1509,0),0))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SATUAN'!$C$7:$C$1509,0),0)),"",OFFSET('HARGA SATUAN'!$D$6,MATCH(C183,'HARGA SATUAN'!$C$7:$C$1509,0),0))</f>
        <v/>
      </c>
      <c r="E183" s="101">
        <f ca="1">IF(B183="+","Unit",IF(ISERROR(OFFSET('HARGA SATUAN'!$E$6,MATCH(C183,'HARGA SATUAN'!$C$7:$C$1509,0),0)),"",OFFSET('HARGA SATUAN'!$E$6,MATCH(C183,'HARGA SATUAN'!$C$7:$C$1509,0),0)))</f>
        <v>0</v>
      </c>
      <c r="F183" s="138">
        <f t="shared" ca="1" si="8"/>
        <v>1</v>
      </c>
      <c r="G183" s="41">
        <f ca="1">IF(ISERROR(OFFSET('HARGA SATUAN'!$I$6,MATCH(C183,'HARGA SATUAN'!$C$7:$C$1509,0),0)),"",OFFSET('HARGA SATUAN'!$I$6,MATCH(C183,'HARGA SATUAN'!$C$7:$C$1509,0),0))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SATUAN'!$C$7:$C$1509,0),0)),"",OFFSET('HARGA SATUAN'!$D$6,MATCH(C184,'HARGA SATUAN'!$C$7:$C$1509,0),0))</f>
        <v/>
      </c>
      <c r="E184" s="101">
        <f ca="1">IF(B184="+","Unit",IF(ISERROR(OFFSET('HARGA SATUAN'!$E$6,MATCH(C184,'HARGA SATUAN'!$C$7:$C$1509,0),0)),"",OFFSET('HARGA SATUAN'!$E$6,MATCH(C184,'HARGA SATUAN'!$C$7:$C$1509,0),0)))</f>
        <v>0</v>
      </c>
      <c r="F184" s="138">
        <f t="shared" ca="1" si="8"/>
        <v>1</v>
      </c>
      <c r="G184" s="41">
        <f ca="1">IF(ISERROR(OFFSET('HARGA SATUAN'!$I$6,MATCH(C184,'HARGA SATUAN'!$C$7:$C$1509,0),0)),"",OFFSET('HARGA SATUAN'!$I$6,MATCH(C184,'HARGA SATUAN'!$C$7:$C$1509,0),0))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SATUAN'!$C$7:$C$1509,0),0)),"",OFFSET('HARGA SATUAN'!$D$6,MATCH(C185,'HARGA SATUAN'!$C$7:$C$1509,0),0))</f>
        <v/>
      </c>
      <c r="E185" s="101">
        <f ca="1">IF(B185="+","Unit",IF(ISERROR(OFFSET('HARGA SATUAN'!$E$6,MATCH(C185,'HARGA SATUAN'!$C$7:$C$1509,0),0)),"",OFFSET('HARGA SATUAN'!$E$6,MATCH(C185,'HARGA SATUAN'!$C$7:$C$1509,0),0)))</f>
        <v>0</v>
      </c>
      <c r="F185" s="138">
        <f t="shared" ca="1" si="8"/>
        <v>1</v>
      </c>
      <c r="G185" s="41">
        <f ca="1">IF(ISERROR(OFFSET('HARGA SATUAN'!$I$6,MATCH(C185,'HARGA SATUAN'!$C$7:$C$1509,0),0)),"",OFFSET('HARGA SATUAN'!$I$6,MATCH(C185,'HARGA SATUAN'!$C$7:$C$1509,0),0))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SATUAN'!$C$7:$C$1509,0),0)),"",OFFSET('HARGA SATUAN'!$D$6,MATCH(C186,'HARGA SATUAN'!$C$7:$C$1509,0),0))</f>
        <v/>
      </c>
      <c r="E186" s="101">
        <f ca="1">IF(B186="+","Unit",IF(ISERROR(OFFSET('HARGA SATUAN'!$E$6,MATCH(C186,'HARGA SATUAN'!$C$7:$C$1509,0),0)),"",OFFSET('HARGA SATUAN'!$E$6,MATCH(C186,'HARGA SATUAN'!$C$7:$C$1509,0),0)))</f>
        <v>0</v>
      </c>
      <c r="F186" s="138">
        <f t="shared" ca="1" si="8"/>
        <v>1</v>
      </c>
      <c r="G186" s="41">
        <f ca="1">IF(ISERROR(OFFSET('HARGA SATUAN'!$I$6,MATCH(C186,'HARGA SATUAN'!$C$7:$C$1509,0),0)),"",OFFSET('HARGA SATUAN'!$I$6,MATCH(C186,'HARGA SATUAN'!$C$7:$C$1509,0),0))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SATUAN'!$C$7:$C$1509,0),0)),"",OFFSET('HARGA SATUAN'!$D$6,MATCH(C187,'HARGA SATUAN'!$C$7:$C$1509,0),0))</f>
        <v/>
      </c>
      <c r="E187" s="101">
        <f ca="1">IF(B187="+","Unit",IF(ISERROR(OFFSET('HARGA SATUAN'!$E$6,MATCH(C187,'HARGA SATUAN'!$C$7:$C$1509,0),0)),"",OFFSET('HARGA SATUAN'!$E$6,MATCH(C187,'HARGA SATUAN'!$C$7:$C$1509,0),0)))</f>
        <v>0</v>
      </c>
      <c r="F187" s="138">
        <f t="shared" ca="1" si="8"/>
        <v>1</v>
      </c>
      <c r="G187" s="41">
        <f ca="1">IF(ISERROR(OFFSET('HARGA SATUAN'!$I$6,MATCH(C187,'HARGA SATUAN'!$C$7:$C$1509,0),0)),"",OFFSET('HARGA SATUAN'!$I$6,MATCH(C187,'HARGA SATUAN'!$C$7:$C$1509,0),0))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SATUAN'!$C$7:$C$1509,0),0)),"",OFFSET('HARGA SATUAN'!$D$6,MATCH(C188,'HARGA SATUAN'!$C$7:$C$1509,0),0))</f>
        <v/>
      </c>
      <c r="E188" s="101">
        <f ca="1">IF(B188="+","Unit",IF(ISERROR(OFFSET('HARGA SATUAN'!$E$6,MATCH(C188,'HARGA SATUAN'!$C$7:$C$1509,0),0)),"",OFFSET('HARGA SATUAN'!$E$6,MATCH(C188,'HARGA SATUAN'!$C$7:$C$1509,0),0)))</f>
        <v>0</v>
      </c>
      <c r="F188" s="138">
        <f t="shared" ca="1" si="8"/>
        <v>1</v>
      </c>
      <c r="G188" s="41">
        <f ca="1">IF(ISERROR(OFFSET('HARGA SATUAN'!$I$6,MATCH(C188,'HARGA SATUAN'!$C$7:$C$1509,0),0)),"",OFFSET('HARGA SATUAN'!$I$6,MATCH(C188,'HARGA SATUAN'!$C$7:$C$1509,0),0))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SATUAN'!$C$7:$C$1509,0),0)),"",OFFSET('HARGA SATUAN'!$D$6,MATCH(C189,'HARGA SATUAN'!$C$7:$C$1509,0),0))</f>
        <v/>
      </c>
      <c r="E189" s="101">
        <f ca="1">IF(B189="+","Unit",IF(ISERROR(OFFSET('HARGA SATUAN'!$E$6,MATCH(C189,'HARGA SATUAN'!$C$7:$C$1509,0),0)),"",OFFSET('HARGA SATUAN'!$E$6,MATCH(C189,'HARGA SATUAN'!$C$7:$C$1509,0),0)))</f>
        <v>0</v>
      </c>
      <c r="F189" s="138">
        <f t="shared" ca="1" si="8"/>
        <v>1</v>
      </c>
      <c r="G189" s="41">
        <f ca="1">IF(ISERROR(OFFSET('HARGA SATUAN'!$I$6,MATCH(C189,'HARGA SATUAN'!$C$7:$C$1509,0),0)),"",OFFSET('HARGA SATUAN'!$I$6,MATCH(C189,'HARGA SATUAN'!$C$7:$C$1509,0),0))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SATUAN'!$C$7:$C$1509,0),0)),"",OFFSET('HARGA SATUAN'!$D$6,MATCH(C190,'HARGA SATUAN'!$C$7:$C$1509,0),0))</f>
        <v/>
      </c>
      <c r="E190" s="101">
        <f ca="1">IF(B190="+","Unit",IF(ISERROR(OFFSET('HARGA SATUAN'!$E$6,MATCH(C190,'HARGA SATUAN'!$C$7:$C$1509,0),0)),"",OFFSET('HARGA SATUAN'!$E$6,MATCH(C190,'HARGA SATUAN'!$C$7:$C$1509,0),0)))</f>
        <v>0</v>
      </c>
      <c r="F190" s="138">
        <f t="shared" ca="1" si="8"/>
        <v>1</v>
      </c>
      <c r="G190" s="41">
        <f ca="1">IF(ISERROR(OFFSET('HARGA SATUAN'!$I$6,MATCH(C190,'HARGA SATUAN'!$C$7:$C$1509,0),0)),"",OFFSET('HARGA SATUAN'!$I$6,MATCH(C190,'HARGA SATUAN'!$C$7:$C$1509,0),0))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SATUAN'!$C$7:$C$1509,0),0)),"",OFFSET('HARGA SATUAN'!$D$6,MATCH(C191,'HARGA SATUAN'!$C$7:$C$1509,0),0))</f>
        <v/>
      </c>
      <c r="E191" s="101">
        <f ca="1">IF(B191="+","Unit",IF(ISERROR(OFFSET('HARGA SATUAN'!$E$6,MATCH(C191,'HARGA SATUAN'!$C$7:$C$1509,0),0)),"",OFFSET('HARGA SATUAN'!$E$6,MATCH(C191,'HARGA SATUAN'!$C$7:$C$1509,0),0)))</f>
        <v>0</v>
      </c>
      <c r="F191" s="138">
        <f t="shared" ca="1" si="8"/>
        <v>1</v>
      </c>
      <c r="G191" s="41">
        <f ca="1">IF(ISERROR(OFFSET('HARGA SATUAN'!$I$6,MATCH(C191,'HARGA SATUAN'!$C$7:$C$1509,0),0)),"",OFFSET('HARGA SATUAN'!$I$6,MATCH(C191,'HARGA SATUAN'!$C$7:$C$1509,0),0))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SATUAN'!$C$7:$C$1509,0),0)),"",OFFSET('HARGA SATUAN'!$D$6,MATCH(C192,'HARGA SATUAN'!$C$7:$C$1509,0),0))</f>
        <v/>
      </c>
      <c r="E192" s="101">
        <f ca="1">IF(B192="+","Unit",IF(ISERROR(OFFSET('HARGA SATUAN'!$E$6,MATCH(C192,'HARGA SATUAN'!$C$7:$C$1509,0),0)),"",OFFSET('HARGA SATUAN'!$E$6,MATCH(C192,'HARGA SATUAN'!$C$7:$C$1509,0),0)))</f>
        <v>0</v>
      </c>
      <c r="F192" s="138">
        <f t="shared" ca="1" si="8"/>
        <v>1</v>
      </c>
      <c r="G192" s="41">
        <f ca="1">IF(ISERROR(OFFSET('HARGA SATUAN'!$I$6,MATCH(C192,'HARGA SATUAN'!$C$7:$C$1509,0),0)),"",OFFSET('HARGA SATUAN'!$I$6,MATCH(C192,'HARGA SATUAN'!$C$7:$C$1509,0),0))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SATUAN'!$C$7:$C$1509,0),0)),"",OFFSET('HARGA SATUAN'!$D$6,MATCH(C193,'HARGA SATUAN'!$C$7:$C$1509,0),0))</f>
        <v/>
      </c>
      <c r="E193" s="101">
        <f ca="1">IF(B193="+","Unit",IF(ISERROR(OFFSET('HARGA SATUAN'!$E$6,MATCH(C193,'HARGA SATUAN'!$C$7:$C$1509,0),0)),"",OFFSET('HARGA SATUAN'!$E$6,MATCH(C193,'HARGA SATUAN'!$C$7:$C$1509,0),0)))</f>
        <v>0</v>
      </c>
      <c r="F193" s="138">
        <f t="shared" ca="1" si="8"/>
        <v>1</v>
      </c>
      <c r="G193" s="41">
        <f ca="1">IF(ISERROR(OFFSET('HARGA SATUAN'!$I$6,MATCH(C193,'HARGA SATUAN'!$C$7:$C$1509,0),0)),"",OFFSET('HARGA SATUAN'!$I$6,MATCH(C193,'HARGA SATUAN'!$C$7:$C$1509,0),0))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SATUAN'!$C$7:$C$1509,0),0)),"",OFFSET('HARGA SATUAN'!$D$6,MATCH(C194,'HARGA SATUAN'!$C$7:$C$1509,0),0))</f>
        <v/>
      </c>
      <c r="E194" s="101">
        <f ca="1">IF(B194="+","Unit",IF(ISERROR(OFFSET('HARGA SATUAN'!$E$6,MATCH(C194,'HARGA SATUAN'!$C$7:$C$1509,0),0)),"",OFFSET('HARGA SATUAN'!$E$6,MATCH(C194,'HARGA SATUAN'!$C$7:$C$1509,0),0)))</f>
        <v>0</v>
      </c>
      <c r="F194" s="138">
        <f t="shared" ca="1" si="8"/>
        <v>1</v>
      </c>
      <c r="G194" s="41">
        <f ca="1">IF(ISERROR(OFFSET('HARGA SATUAN'!$I$6,MATCH(C194,'HARGA SATUAN'!$C$7:$C$1509,0),0)),"",OFFSET('HARGA SATUAN'!$I$6,MATCH(C194,'HARGA SATUAN'!$C$7:$C$1509,0),0))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SATUAN'!$C$7:$C$1509,0),0)),"",OFFSET('HARGA SATUAN'!$D$6,MATCH(C195,'HARGA SATUAN'!$C$7:$C$1509,0),0))</f>
        <v/>
      </c>
      <c r="E195" s="101">
        <f ca="1">IF(B195="+","Unit",IF(ISERROR(OFFSET('HARGA SATUAN'!$E$6,MATCH(C195,'HARGA SATUAN'!$C$7:$C$1509,0),0)),"",OFFSET('HARGA SATUAN'!$E$6,MATCH(C195,'HARGA SATUAN'!$C$7:$C$1509,0),0)))</f>
        <v>0</v>
      </c>
      <c r="F195" s="138">
        <f t="shared" ca="1" si="8"/>
        <v>1</v>
      </c>
      <c r="G195" s="41">
        <f ca="1">IF(ISERROR(OFFSET('HARGA SATUAN'!$I$6,MATCH(C195,'HARGA SATUAN'!$C$7:$C$1509,0),0)),"",OFFSET('HARGA SATUAN'!$I$6,MATCH(C195,'HARGA SATUAN'!$C$7:$C$1509,0),0))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SATUAN'!$C$7:$C$1509,0),0)),"",OFFSET('HARGA SATUAN'!$D$6,MATCH(C196,'HARGA SATUAN'!$C$7:$C$1509,0),0))</f>
        <v/>
      </c>
      <c r="E196" s="101">
        <f ca="1">IF(B196="+","Unit",IF(ISERROR(OFFSET('HARGA SATUAN'!$E$6,MATCH(C196,'HARGA SATUAN'!$C$7:$C$1509,0),0)),"",OFFSET('HARGA SATUAN'!$E$6,MATCH(C196,'HARGA SATUAN'!$C$7:$C$1509,0),0)))</f>
        <v>0</v>
      </c>
      <c r="F196" s="138">
        <f t="shared" ca="1" si="8"/>
        <v>1</v>
      </c>
      <c r="G196" s="41">
        <f ca="1">IF(ISERROR(OFFSET('HARGA SATUAN'!$I$6,MATCH(C196,'HARGA SATUAN'!$C$7:$C$1509,0),0)),"",OFFSET('HARGA SATUAN'!$I$6,MATCH(C196,'HARGA SATUAN'!$C$7:$C$1509,0),0))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SATUAN'!$C$7:$C$1509,0),0)),"",OFFSET('HARGA SATUAN'!$D$6,MATCH(C197,'HARGA SATUAN'!$C$7:$C$1509,0),0))</f>
        <v/>
      </c>
      <c r="E197" s="101">
        <f ca="1">IF(B197="+","Unit",IF(ISERROR(OFFSET('HARGA SATUAN'!$E$6,MATCH(C197,'HARGA SATUAN'!$C$7:$C$1509,0),0)),"",OFFSET('HARGA SATUAN'!$E$6,MATCH(C197,'HARGA SATUAN'!$C$7:$C$1509,0),0)))</f>
        <v>0</v>
      </c>
      <c r="F197" s="138">
        <f t="shared" ca="1" si="8"/>
        <v>1</v>
      </c>
      <c r="G197" s="41">
        <f ca="1">IF(ISERROR(OFFSET('HARGA SATUAN'!$I$6,MATCH(C197,'HARGA SATUAN'!$C$7:$C$1509,0),0)),"",OFFSET('HARGA SATUAN'!$I$6,MATCH(C197,'HARGA SATUAN'!$C$7:$C$1509,0),0))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SATUAN'!$C$7:$C$1509,0),0)),"",OFFSET('HARGA SATUAN'!$D$6,MATCH(C198,'HARGA SATUAN'!$C$7:$C$1509,0),0))</f>
        <v/>
      </c>
      <c r="E198" s="101">
        <f ca="1">IF(B198="+","Unit",IF(ISERROR(OFFSET('HARGA SATUAN'!$E$6,MATCH(C198,'HARGA SATUAN'!$C$7:$C$1509,0),0)),"",OFFSET('HARGA SATUAN'!$E$6,MATCH(C198,'HARGA SATUAN'!$C$7:$C$1509,0),0)))</f>
        <v>0</v>
      </c>
      <c r="F198" s="138">
        <f t="shared" ca="1" si="8"/>
        <v>1</v>
      </c>
      <c r="G198" s="41">
        <f ca="1">IF(ISERROR(OFFSET('HARGA SATUAN'!$I$6,MATCH(C198,'HARGA SATUAN'!$C$7:$C$1509,0),0)),"",OFFSET('HARGA SATUAN'!$I$6,MATCH(C198,'HARGA SATUAN'!$C$7:$C$1509,0),0))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SATUAN'!$C$7:$C$1509,0),0)),"",OFFSET('HARGA SATUAN'!$D$6,MATCH(C199,'HARGA SATUAN'!$C$7:$C$1509,0),0))</f>
        <v/>
      </c>
      <c r="E199" s="101">
        <f ca="1">IF(B199="+","Unit",IF(ISERROR(OFFSET('HARGA SATUAN'!$E$6,MATCH(C199,'HARGA SATUAN'!$C$7:$C$1509,0),0)),"",OFFSET('HARGA SATUAN'!$E$6,MATCH(C199,'HARGA SATUAN'!$C$7:$C$1509,0),0)))</f>
        <v>0</v>
      </c>
      <c r="F199" s="138">
        <f t="shared" ca="1" si="8"/>
        <v>1</v>
      </c>
      <c r="G199" s="41">
        <f ca="1">IF(ISERROR(OFFSET('HARGA SATUAN'!$I$6,MATCH(C199,'HARGA SATUAN'!$C$7:$C$1509,0),0)),"",OFFSET('HARGA SATUAN'!$I$6,MATCH(C199,'HARGA SATUAN'!$C$7:$C$1509,0),0))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SATUAN'!$C$7:$C$1509,0),0)),"",OFFSET('HARGA SATUAN'!$D$6,MATCH(C200,'HARGA SATUAN'!$C$7:$C$1509,0),0))</f>
        <v/>
      </c>
      <c r="E200" s="101">
        <f ca="1">IF(B200="+","Unit",IF(ISERROR(OFFSET('HARGA SATUAN'!$E$6,MATCH(C200,'HARGA SATUAN'!$C$7:$C$1509,0),0)),"",OFFSET('HARGA SATUAN'!$E$6,MATCH(C200,'HARGA SATUAN'!$C$7:$C$1509,0),0)))</f>
        <v>0</v>
      </c>
      <c r="F200" s="138">
        <f t="shared" ca="1" si="8"/>
        <v>1</v>
      </c>
      <c r="G200" s="41">
        <f ca="1">IF(ISERROR(OFFSET('HARGA SATUAN'!$I$6,MATCH(C200,'HARGA SATUAN'!$C$7:$C$1509,0),0)),"",OFFSET('HARGA SATUAN'!$I$6,MATCH(C200,'HARGA SATUAN'!$C$7:$C$1509,0),0))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SATUAN'!$C$7:$C$1509,0),0)),"",OFFSET('HARGA SATUAN'!$D$6,MATCH(C201,'HARGA SATUAN'!$C$7:$C$1509,0),0))</f>
        <v/>
      </c>
      <c r="E201" s="101">
        <f ca="1">IF(B201="+","Unit",IF(ISERROR(OFFSET('HARGA SATUAN'!$E$6,MATCH(C201,'HARGA SATUAN'!$C$7:$C$1509,0),0)),"",OFFSET('HARGA SATUAN'!$E$6,MATCH(C201,'HARGA SATUAN'!$C$7:$C$1509,0),0)))</f>
        <v>0</v>
      </c>
      <c r="F201" s="138">
        <f t="shared" ca="1" si="8"/>
        <v>1</v>
      </c>
      <c r="G201" s="41">
        <f ca="1">IF(ISERROR(OFFSET('HARGA SATUAN'!$I$6,MATCH(C201,'HARGA SATUAN'!$C$7:$C$1509,0),0)),"",OFFSET('HARGA SATUAN'!$I$6,MATCH(C201,'HARGA SATUAN'!$C$7:$C$1509,0),0))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SATUAN'!$C$7:$C$1509,0),0)),"",OFFSET('HARGA SATUAN'!$D$6,MATCH(C202,'HARGA SATUAN'!$C$7:$C$1509,0),0))</f>
        <v/>
      </c>
      <c r="E202" s="101">
        <f ca="1">IF(B202="+","Unit",IF(ISERROR(OFFSET('HARGA SATUAN'!$E$6,MATCH(C202,'HARGA SATUAN'!$C$7:$C$1509,0),0)),"",OFFSET('HARGA SATUAN'!$E$6,MATCH(C202,'HARGA SATUAN'!$C$7:$C$1509,0),0)))</f>
        <v>0</v>
      </c>
      <c r="F202" s="138">
        <f t="shared" ca="1" si="8"/>
        <v>1</v>
      </c>
      <c r="G202" s="41">
        <f ca="1">IF(ISERROR(OFFSET('HARGA SATUAN'!$I$6,MATCH(C202,'HARGA SATUAN'!$C$7:$C$1509,0),0)),"",OFFSET('HARGA SATUAN'!$I$6,MATCH(C202,'HARGA SATUAN'!$C$7:$C$1509,0),0))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SATUAN'!$C$7:$C$1509,0),0)),"",OFFSET('HARGA SATUAN'!$D$6,MATCH(C203,'HARGA SATUAN'!$C$7:$C$1509,0),0))</f>
        <v/>
      </c>
      <c r="E203" s="101">
        <f ca="1">IF(B203="+","Unit",IF(ISERROR(OFFSET('HARGA SATUAN'!$E$6,MATCH(C203,'HARGA SATUAN'!$C$7:$C$1509,0),0)),"",OFFSET('HARGA SATUAN'!$E$6,MATCH(C203,'HARGA SATUAN'!$C$7:$C$1509,0),0)))</f>
        <v>0</v>
      </c>
      <c r="F203" s="138">
        <f t="shared" ca="1" si="8"/>
        <v>1</v>
      </c>
      <c r="G203" s="41">
        <f ca="1">IF(ISERROR(OFFSET('HARGA SATUAN'!$I$6,MATCH(C203,'HARGA SATUAN'!$C$7:$C$1509,0),0)),"",OFFSET('HARGA SATUAN'!$I$6,MATCH(C203,'HARGA SATUAN'!$C$7:$C$1509,0),0))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SATUAN'!$C$7:$C$1509,0),0)),"",OFFSET('HARGA SATUAN'!$D$6,MATCH(C204,'HARGA SATUAN'!$C$7:$C$1509,0),0))</f>
        <v/>
      </c>
      <c r="E204" s="101">
        <f ca="1">IF(B204="+","Unit",IF(ISERROR(OFFSET('HARGA SATUAN'!$E$6,MATCH(C204,'HARGA SATUAN'!$C$7:$C$1509,0),0)),"",OFFSET('HARGA SATUAN'!$E$6,MATCH(C204,'HARGA SATUAN'!$C$7:$C$1509,0),0)))</f>
        <v>0</v>
      </c>
      <c r="F204" s="138">
        <f t="shared" ca="1" si="8"/>
        <v>1</v>
      </c>
      <c r="G204" s="41">
        <f ca="1">IF(ISERROR(OFFSET('HARGA SATUAN'!$I$6,MATCH(C204,'HARGA SATUAN'!$C$7:$C$1509,0),0)),"",OFFSET('HARGA SATUAN'!$I$6,MATCH(C204,'HARGA SATUAN'!$C$7:$C$1509,0),0))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SATUAN'!$C$7:$C$1509,0),0)),"",OFFSET('HARGA SATUAN'!$D$6,MATCH(C205,'HARGA SATUAN'!$C$7:$C$1509,0),0))</f>
        <v/>
      </c>
      <c r="E205" s="101">
        <f ca="1">IF(B205="+","Unit",IF(ISERROR(OFFSET('HARGA SATUAN'!$E$6,MATCH(C205,'HARGA SATUAN'!$C$7:$C$1509,0),0)),"",OFFSET('HARGA SATUAN'!$E$6,MATCH(C205,'HARGA SATUAN'!$C$7:$C$1509,0),0)))</f>
        <v>0</v>
      </c>
      <c r="F205" s="138">
        <f t="shared" ref="F205:F268" ca="1" si="11">IF(ISERROR(OFFSET($D$713,MATCH(A205,$F$714:$F$1320,0),0)),"",OFFSET($D$713,MATCH(A205,$F$714:$F$1320,0),0))</f>
        <v>1</v>
      </c>
      <c r="G205" s="41">
        <f ca="1">IF(ISERROR(OFFSET('HARGA SATUAN'!$I$6,MATCH(C205,'HARGA SATUAN'!$C$7:$C$1509,0),0)),"",OFFSET('HARGA SATUAN'!$I$6,MATCH(C205,'HARGA SATUAN'!$C$7:$C$1509,0),0))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SATUAN'!$C$7:$C$1509,0),0)),"",OFFSET('HARGA SATUAN'!$D$6,MATCH(C206,'HARGA SATUAN'!$C$7:$C$1509,0),0))</f>
        <v/>
      </c>
      <c r="E206" s="101">
        <f ca="1">IF(B206="+","Unit",IF(ISERROR(OFFSET('HARGA SATUAN'!$E$6,MATCH(C206,'HARGA SATUAN'!$C$7:$C$1509,0),0)),"",OFFSET('HARGA SATUAN'!$E$6,MATCH(C206,'HARGA SATUAN'!$C$7:$C$1509,0),0)))</f>
        <v>0</v>
      </c>
      <c r="F206" s="138">
        <f t="shared" ca="1" si="11"/>
        <v>1</v>
      </c>
      <c r="G206" s="41">
        <f ca="1">IF(ISERROR(OFFSET('HARGA SATUAN'!$I$6,MATCH(C206,'HARGA SATUAN'!$C$7:$C$1509,0),0)),"",OFFSET('HARGA SATUAN'!$I$6,MATCH(C206,'HARGA SATUAN'!$C$7:$C$1509,0),0))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SATUAN'!$C$7:$C$1509,0),0)),"",OFFSET('HARGA SATUAN'!$D$6,MATCH(C207,'HARGA SATUAN'!$C$7:$C$1509,0),0))</f>
        <v/>
      </c>
      <c r="E207" s="101">
        <f ca="1">IF(B207="+","Unit",IF(ISERROR(OFFSET('HARGA SATUAN'!$E$6,MATCH(C207,'HARGA SATUAN'!$C$7:$C$1509,0),0)),"",OFFSET('HARGA SATUAN'!$E$6,MATCH(C207,'HARGA SATUAN'!$C$7:$C$1509,0),0)))</f>
        <v>0</v>
      </c>
      <c r="F207" s="138">
        <f t="shared" ca="1" si="11"/>
        <v>1</v>
      </c>
      <c r="G207" s="41">
        <f ca="1">IF(ISERROR(OFFSET('HARGA SATUAN'!$I$6,MATCH(C207,'HARGA SATUAN'!$C$7:$C$1509,0),0)),"",OFFSET('HARGA SATUAN'!$I$6,MATCH(C207,'HARGA SATUAN'!$C$7:$C$1509,0),0))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SATUAN'!$C$7:$C$1509,0),0)),"",OFFSET('HARGA SATUAN'!$D$6,MATCH(C208,'HARGA SATUAN'!$C$7:$C$1509,0),0))</f>
        <v/>
      </c>
      <c r="E208" s="101">
        <f ca="1">IF(B208="+","Unit",IF(ISERROR(OFFSET('HARGA SATUAN'!$E$6,MATCH(C208,'HARGA SATUAN'!$C$7:$C$1509,0),0)),"",OFFSET('HARGA SATUAN'!$E$6,MATCH(C208,'HARGA SATUAN'!$C$7:$C$1509,0),0)))</f>
        <v>0</v>
      </c>
      <c r="F208" s="138">
        <f t="shared" ca="1" si="11"/>
        <v>1</v>
      </c>
      <c r="G208" s="41">
        <f ca="1">IF(ISERROR(OFFSET('HARGA SATUAN'!$I$6,MATCH(C208,'HARGA SATUAN'!$C$7:$C$1509,0),0)),"",OFFSET('HARGA SATUAN'!$I$6,MATCH(C208,'HARGA SATUAN'!$C$7:$C$1509,0),0))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SATUAN'!$C$7:$C$1509,0),0)),"",OFFSET('HARGA SATUAN'!$D$6,MATCH(C209,'HARGA SATUAN'!$C$7:$C$1509,0),0))</f>
        <v/>
      </c>
      <c r="E209" s="101">
        <f ca="1">IF(B209="+","Unit",IF(ISERROR(OFFSET('HARGA SATUAN'!$E$6,MATCH(C209,'HARGA SATUAN'!$C$7:$C$1509,0),0)),"",OFFSET('HARGA SATUAN'!$E$6,MATCH(C209,'HARGA SATUAN'!$C$7:$C$1509,0),0)))</f>
        <v>0</v>
      </c>
      <c r="F209" s="138">
        <f t="shared" ca="1" si="11"/>
        <v>1</v>
      </c>
      <c r="G209" s="41">
        <f ca="1">IF(ISERROR(OFFSET('HARGA SATUAN'!$I$6,MATCH(C209,'HARGA SATUAN'!$C$7:$C$1509,0),0)),"",OFFSET('HARGA SATUAN'!$I$6,MATCH(C209,'HARGA SATUAN'!$C$7:$C$1509,0),0))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SATUAN'!$C$7:$C$1509,0),0)),"",OFFSET('HARGA SATUAN'!$D$6,MATCH(C210,'HARGA SATUAN'!$C$7:$C$1509,0),0))</f>
        <v/>
      </c>
      <c r="E210" s="101">
        <f ca="1">IF(B210="+","Unit",IF(ISERROR(OFFSET('HARGA SATUAN'!$E$6,MATCH(C210,'HARGA SATUAN'!$C$7:$C$1509,0),0)),"",OFFSET('HARGA SATUAN'!$E$6,MATCH(C210,'HARGA SATUAN'!$C$7:$C$1509,0),0)))</f>
        <v>0</v>
      </c>
      <c r="F210" s="138">
        <f t="shared" ca="1" si="11"/>
        <v>1</v>
      </c>
      <c r="G210" s="41">
        <f ca="1">IF(ISERROR(OFFSET('HARGA SATUAN'!$I$6,MATCH(C210,'HARGA SATUAN'!$C$7:$C$1509,0),0)),"",OFFSET('HARGA SATUAN'!$I$6,MATCH(C210,'HARGA SATUAN'!$C$7:$C$1509,0),0))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SATUAN'!$C$7:$C$1509,0),0)),"",OFFSET('HARGA SATUAN'!$D$6,MATCH(C211,'HARGA SATUAN'!$C$7:$C$1509,0),0))</f>
        <v/>
      </c>
      <c r="E211" s="101">
        <f ca="1">IF(B211="+","Unit",IF(ISERROR(OFFSET('HARGA SATUAN'!$E$6,MATCH(C211,'HARGA SATUAN'!$C$7:$C$1509,0),0)),"",OFFSET('HARGA SATUAN'!$E$6,MATCH(C211,'HARGA SATUAN'!$C$7:$C$1509,0),0)))</f>
        <v>0</v>
      </c>
      <c r="F211" s="138">
        <f t="shared" ca="1" si="11"/>
        <v>1</v>
      </c>
      <c r="G211" s="41">
        <f ca="1">IF(ISERROR(OFFSET('HARGA SATUAN'!$I$6,MATCH(C211,'HARGA SATUAN'!$C$7:$C$1509,0),0)),"",OFFSET('HARGA SATUAN'!$I$6,MATCH(C211,'HARGA SATUAN'!$C$7:$C$1509,0),0))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SATUAN'!$C$7:$C$1509,0),0)),"",OFFSET('HARGA SATUAN'!$D$6,MATCH(C212,'HARGA SATUAN'!$C$7:$C$1509,0),0))</f>
        <v/>
      </c>
      <c r="E212" s="101">
        <f ca="1">IF(B212="+","Unit",IF(ISERROR(OFFSET('HARGA SATUAN'!$E$6,MATCH(C212,'HARGA SATUAN'!$C$7:$C$1509,0),0)),"",OFFSET('HARGA SATUAN'!$E$6,MATCH(C212,'HARGA SATUAN'!$C$7:$C$1509,0),0)))</f>
        <v>0</v>
      </c>
      <c r="F212" s="138">
        <f t="shared" ca="1" si="11"/>
        <v>1</v>
      </c>
      <c r="G212" s="41">
        <f ca="1">IF(ISERROR(OFFSET('HARGA SATUAN'!$I$6,MATCH(C212,'HARGA SATUAN'!$C$7:$C$1509,0),0)),"",OFFSET('HARGA SATUAN'!$I$6,MATCH(C212,'HARGA SATUAN'!$C$7:$C$1509,0),0))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SATUAN'!$C$7:$C$1509,0),0)),"",OFFSET('HARGA SATUAN'!$D$6,MATCH(C213,'HARGA SATUAN'!$C$7:$C$1509,0),0))</f>
        <v/>
      </c>
      <c r="E213" s="101">
        <f ca="1">IF(B213="+","Unit",IF(ISERROR(OFFSET('HARGA SATUAN'!$E$6,MATCH(C213,'HARGA SATUAN'!$C$7:$C$1509,0),0)),"",OFFSET('HARGA SATUAN'!$E$6,MATCH(C213,'HARGA SATUAN'!$C$7:$C$1509,0),0)))</f>
        <v>0</v>
      </c>
      <c r="F213" s="138">
        <f t="shared" ca="1" si="11"/>
        <v>1</v>
      </c>
      <c r="G213" s="41">
        <f ca="1">IF(ISERROR(OFFSET('HARGA SATUAN'!$I$6,MATCH(C213,'HARGA SATUAN'!$C$7:$C$1509,0),0)),"",OFFSET('HARGA SATUAN'!$I$6,MATCH(C213,'HARGA SATUAN'!$C$7:$C$1509,0),0))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SATUAN'!$C$7:$C$1509,0),0)),"",OFFSET('HARGA SATUAN'!$D$6,MATCH(C214,'HARGA SATUAN'!$C$7:$C$1509,0),0))</f>
        <v/>
      </c>
      <c r="E214" s="101">
        <f ca="1">IF(B214="+","Unit",IF(ISERROR(OFFSET('HARGA SATUAN'!$E$6,MATCH(C214,'HARGA SATUAN'!$C$7:$C$1509,0),0)),"",OFFSET('HARGA SATUAN'!$E$6,MATCH(C214,'HARGA SATUAN'!$C$7:$C$1509,0),0)))</f>
        <v>0</v>
      </c>
      <c r="F214" s="138">
        <f t="shared" ca="1" si="11"/>
        <v>1</v>
      </c>
      <c r="G214" s="41">
        <f ca="1">IF(ISERROR(OFFSET('HARGA SATUAN'!$I$6,MATCH(C214,'HARGA SATUAN'!$C$7:$C$1509,0),0)),"",OFFSET('HARGA SATUAN'!$I$6,MATCH(C214,'HARGA SATUAN'!$C$7:$C$1509,0),0))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SATUAN'!$C$7:$C$1509,0),0)),"",OFFSET('HARGA SATUAN'!$D$6,MATCH(C215,'HARGA SATUAN'!$C$7:$C$1509,0),0))</f>
        <v/>
      </c>
      <c r="E215" s="101">
        <f ca="1">IF(B215="+","Unit",IF(ISERROR(OFFSET('HARGA SATUAN'!$E$6,MATCH(C215,'HARGA SATUAN'!$C$7:$C$1509,0),0)),"",OFFSET('HARGA SATUAN'!$E$6,MATCH(C215,'HARGA SATUAN'!$C$7:$C$1509,0),0)))</f>
        <v>0</v>
      </c>
      <c r="F215" s="138">
        <f t="shared" ca="1" si="11"/>
        <v>1</v>
      </c>
      <c r="G215" s="41">
        <f ca="1">IF(ISERROR(OFFSET('HARGA SATUAN'!$I$6,MATCH(C215,'HARGA SATUAN'!$C$7:$C$1509,0),0)),"",OFFSET('HARGA SATUAN'!$I$6,MATCH(C215,'HARGA SATUAN'!$C$7:$C$1509,0),0))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SATUAN'!$C$7:$C$1509,0),0)),"",OFFSET('HARGA SATUAN'!$D$6,MATCH(C216,'HARGA SATUAN'!$C$7:$C$1509,0),0))</f>
        <v/>
      </c>
      <c r="E216" s="101">
        <f ca="1">IF(B216="+","Unit",IF(ISERROR(OFFSET('HARGA SATUAN'!$E$6,MATCH(C216,'HARGA SATUAN'!$C$7:$C$1509,0),0)),"",OFFSET('HARGA SATUAN'!$E$6,MATCH(C216,'HARGA SATUAN'!$C$7:$C$1509,0),0)))</f>
        <v>0</v>
      </c>
      <c r="F216" s="138">
        <f t="shared" ca="1" si="11"/>
        <v>1</v>
      </c>
      <c r="G216" s="41">
        <f ca="1">IF(ISERROR(OFFSET('HARGA SATUAN'!$I$6,MATCH(C216,'HARGA SATUAN'!$C$7:$C$1509,0),0)),"",OFFSET('HARGA SATUAN'!$I$6,MATCH(C216,'HARGA SATUAN'!$C$7:$C$1509,0),0))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SATUAN'!$C$7:$C$1509,0),0)),"",OFFSET('HARGA SATUAN'!$D$6,MATCH(C217,'HARGA SATUAN'!$C$7:$C$1509,0),0))</f>
        <v/>
      </c>
      <c r="E217" s="101">
        <f ca="1">IF(B217="+","Unit",IF(ISERROR(OFFSET('HARGA SATUAN'!$E$6,MATCH(C217,'HARGA SATUAN'!$C$7:$C$1509,0),0)),"",OFFSET('HARGA SATUAN'!$E$6,MATCH(C217,'HARGA SATUAN'!$C$7:$C$1509,0),0)))</f>
        <v>0</v>
      </c>
      <c r="F217" s="138">
        <f t="shared" ca="1" si="11"/>
        <v>1</v>
      </c>
      <c r="G217" s="41">
        <f ca="1">IF(ISERROR(OFFSET('HARGA SATUAN'!$I$6,MATCH(C217,'HARGA SATUAN'!$C$7:$C$1509,0),0)),"",OFFSET('HARGA SATUAN'!$I$6,MATCH(C217,'HARGA SATUAN'!$C$7:$C$1509,0),0))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SATUAN'!$C$7:$C$1509,0),0)),"",OFFSET('HARGA SATUAN'!$D$6,MATCH(C218,'HARGA SATUAN'!$C$7:$C$1509,0),0))</f>
        <v/>
      </c>
      <c r="E218" s="101">
        <f ca="1">IF(B218="+","Unit",IF(ISERROR(OFFSET('HARGA SATUAN'!$E$6,MATCH(C218,'HARGA SATUAN'!$C$7:$C$1509,0),0)),"",OFFSET('HARGA SATUAN'!$E$6,MATCH(C218,'HARGA SATUAN'!$C$7:$C$1509,0),0)))</f>
        <v>0</v>
      </c>
      <c r="F218" s="138">
        <f t="shared" ca="1" si="11"/>
        <v>1</v>
      </c>
      <c r="G218" s="41">
        <f ca="1">IF(ISERROR(OFFSET('HARGA SATUAN'!$I$6,MATCH(C218,'HARGA SATUAN'!$C$7:$C$1509,0),0)),"",OFFSET('HARGA SATUAN'!$I$6,MATCH(C218,'HARGA SATUAN'!$C$7:$C$1509,0),0))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SATUAN'!$C$7:$C$1509,0),0)),"",OFFSET('HARGA SATUAN'!$D$6,MATCH(C219,'HARGA SATUAN'!$C$7:$C$1509,0),0))</f>
        <v/>
      </c>
      <c r="E219" s="101">
        <f ca="1">IF(B219="+","Unit",IF(ISERROR(OFFSET('HARGA SATUAN'!$E$6,MATCH(C219,'HARGA SATUAN'!$C$7:$C$1509,0),0)),"",OFFSET('HARGA SATUAN'!$E$6,MATCH(C219,'HARGA SATUAN'!$C$7:$C$1509,0),0)))</f>
        <v>0</v>
      </c>
      <c r="F219" s="138">
        <f t="shared" ca="1" si="11"/>
        <v>1</v>
      </c>
      <c r="G219" s="41">
        <f ca="1">IF(ISERROR(OFFSET('HARGA SATUAN'!$I$6,MATCH(C219,'HARGA SATUAN'!$C$7:$C$1509,0),0)),"",OFFSET('HARGA SATUAN'!$I$6,MATCH(C219,'HARGA SATUAN'!$C$7:$C$1509,0),0))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SATUAN'!$C$7:$C$1509,0),0)),"",OFFSET('HARGA SATUAN'!$D$6,MATCH(C220,'HARGA SATUAN'!$C$7:$C$1509,0),0))</f>
        <v/>
      </c>
      <c r="E220" s="101">
        <f ca="1">IF(B220="+","Unit",IF(ISERROR(OFFSET('HARGA SATUAN'!$E$6,MATCH(C220,'HARGA SATUAN'!$C$7:$C$1509,0),0)),"",OFFSET('HARGA SATUAN'!$E$6,MATCH(C220,'HARGA SATUAN'!$C$7:$C$1509,0),0)))</f>
        <v>0</v>
      </c>
      <c r="F220" s="138">
        <f t="shared" ca="1" si="11"/>
        <v>1</v>
      </c>
      <c r="G220" s="41">
        <f ca="1">IF(ISERROR(OFFSET('HARGA SATUAN'!$I$6,MATCH(C220,'HARGA SATUAN'!$C$7:$C$1509,0),0)),"",OFFSET('HARGA SATUAN'!$I$6,MATCH(C220,'HARGA SATUAN'!$C$7:$C$1509,0),0))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SATUAN'!$C$7:$C$1509,0),0)),"",OFFSET('HARGA SATUAN'!$D$6,MATCH(C221,'HARGA SATUAN'!$C$7:$C$1509,0),0))</f>
        <v/>
      </c>
      <c r="E221" s="101">
        <f ca="1">IF(B221="+","Unit",IF(ISERROR(OFFSET('HARGA SATUAN'!$E$6,MATCH(C221,'HARGA SATUAN'!$C$7:$C$1509,0),0)),"",OFFSET('HARGA SATUAN'!$E$6,MATCH(C221,'HARGA SATUAN'!$C$7:$C$1509,0),0)))</f>
        <v>0</v>
      </c>
      <c r="F221" s="138">
        <f t="shared" ca="1" si="11"/>
        <v>1</v>
      </c>
      <c r="G221" s="41">
        <f ca="1">IF(ISERROR(OFFSET('HARGA SATUAN'!$I$6,MATCH(C221,'HARGA SATUAN'!$C$7:$C$1509,0),0)),"",OFFSET('HARGA SATUAN'!$I$6,MATCH(C221,'HARGA SATUAN'!$C$7:$C$1509,0),0))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SATUAN'!$C$7:$C$1509,0),0)),"",OFFSET('HARGA SATUAN'!$D$6,MATCH(C222,'HARGA SATUAN'!$C$7:$C$1509,0),0))</f>
        <v/>
      </c>
      <c r="E222" s="101">
        <f ca="1">IF(B222="+","Unit",IF(ISERROR(OFFSET('HARGA SATUAN'!$E$6,MATCH(C222,'HARGA SATUAN'!$C$7:$C$1509,0),0)),"",OFFSET('HARGA SATUAN'!$E$6,MATCH(C222,'HARGA SATUAN'!$C$7:$C$1509,0),0)))</f>
        <v>0</v>
      </c>
      <c r="F222" s="138">
        <f t="shared" ca="1" si="11"/>
        <v>1</v>
      </c>
      <c r="G222" s="41">
        <f ca="1">IF(ISERROR(OFFSET('HARGA SATUAN'!$I$6,MATCH(C222,'HARGA SATUAN'!$C$7:$C$1509,0),0)),"",OFFSET('HARGA SATUAN'!$I$6,MATCH(C222,'HARGA SATUAN'!$C$7:$C$1509,0),0))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SATUAN'!$C$7:$C$1509,0),0)),"",OFFSET('HARGA SATUAN'!$D$6,MATCH(C223,'HARGA SATUAN'!$C$7:$C$1509,0),0))</f>
        <v/>
      </c>
      <c r="E223" s="101">
        <f ca="1">IF(B223="+","Unit",IF(ISERROR(OFFSET('HARGA SATUAN'!$E$6,MATCH(C223,'HARGA SATUAN'!$C$7:$C$1509,0),0)),"",OFFSET('HARGA SATUAN'!$E$6,MATCH(C223,'HARGA SATUAN'!$C$7:$C$1509,0),0)))</f>
        <v>0</v>
      </c>
      <c r="F223" s="138">
        <f t="shared" ca="1" si="11"/>
        <v>1</v>
      </c>
      <c r="G223" s="41">
        <f ca="1">IF(ISERROR(OFFSET('HARGA SATUAN'!$I$6,MATCH(C223,'HARGA SATUAN'!$C$7:$C$1509,0),0)),"",OFFSET('HARGA SATUAN'!$I$6,MATCH(C223,'HARGA SATUAN'!$C$7:$C$1509,0),0))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SATUAN'!$C$7:$C$1509,0),0)),"",OFFSET('HARGA SATUAN'!$D$6,MATCH(C224,'HARGA SATUAN'!$C$7:$C$1509,0),0))</f>
        <v/>
      </c>
      <c r="E224" s="101">
        <f ca="1">IF(B224="+","Unit",IF(ISERROR(OFFSET('HARGA SATUAN'!$E$6,MATCH(C224,'HARGA SATUAN'!$C$7:$C$1509,0),0)),"",OFFSET('HARGA SATUAN'!$E$6,MATCH(C224,'HARGA SATUAN'!$C$7:$C$1509,0),0)))</f>
        <v>0</v>
      </c>
      <c r="F224" s="138">
        <f t="shared" ca="1" si="11"/>
        <v>1</v>
      </c>
      <c r="G224" s="41">
        <f ca="1">IF(ISERROR(OFFSET('HARGA SATUAN'!$I$6,MATCH(C224,'HARGA SATUAN'!$C$7:$C$1509,0),0)),"",OFFSET('HARGA SATUAN'!$I$6,MATCH(C224,'HARGA SATUAN'!$C$7:$C$1509,0),0))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SATUAN'!$C$7:$C$1509,0),0)),"",OFFSET('HARGA SATUAN'!$D$6,MATCH(C225,'HARGA SATUAN'!$C$7:$C$1509,0),0))</f>
        <v/>
      </c>
      <c r="E225" s="101">
        <f ca="1">IF(B225="+","Unit",IF(ISERROR(OFFSET('HARGA SATUAN'!$E$6,MATCH(C225,'HARGA SATUAN'!$C$7:$C$1509,0),0)),"",OFFSET('HARGA SATUAN'!$E$6,MATCH(C225,'HARGA SATUAN'!$C$7:$C$1509,0),0)))</f>
        <v>0</v>
      </c>
      <c r="F225" s="138">
        <f t="shared" ca="1" si="11"/>
        <v>1</v>
      </c>
      <c r="G225" s="41">
        <f ca="1">IF(ISERROR(OFFSET('HARGA SATUAN'!$I$6,MATCH(C225,'HARGA SATUAN'!$C$7:$C$1509,0),0)),"",OFFSET('HARGA SATUAN'!$I$6,MATCH(C225,'HARGA SATUAN'!$C$7:$C$1509,0),0))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SATUAN'!$C$7:$C$1509,0),0)),"",OFFSET('HARGA SATUAN'!$D$6,MATCH(C226,'HARGA SATUAN'!$C$7:$C$1509,0),0))</f>
        <v/>
      </c>
      <c r="E226" s="101">
        <f ca="1">IF(B226="+","Unit",IF(ISERROR(OFFSET('HARGA SATUAN'!$E$6,MATCH(C226,'HARGA SATUAN'!$C$7:$C$1509,0),0)),"",OFFSET('HARGA SATUAN'!$E$6,MATCH(C226,'HARGA SATUAN'!$C$7:$C$1509,0),0)))</f>
        <v>0</v>
      </c>
      <c r="F226" s="138">
        <f t="shared" ca="1" si="11"/>
        <v>1</v>
      </c>
      <c r="G226" s="41">
        <f ca="1">IF(ISERROR(OFFSET('HARGA SATUAN'!$I$6,MATCH(C226,'HARGA SATUAN'!$C$7:$C$1509,0),0)),"",OFFSET('HARGA SATUAN'!$I$6,MATCH(C226,'HARGA SATUAN'!$C$7:$C$1509,0),0))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SATUAN'!$C$7:$C$1509,0),0)),"",OFFSET('HARGA SATUAN'!$D$6,MATCH(C227,'HARGA SATUAN'!$C$7:$C$1509,0),0))</f>
        <v/>
      </c>
      <c r="E227" s="101">
        <f ca="1">IF(B227="+","Unit",IF(ISERROR(OFFSET('HARGA SATUAN'!$E$6,MATCH(C227,'HARGA SATUAN'!$C$7:$C$1509,0),0)),"",OFFSET('HARGA SATUAN'!$E$6,MATCH(C227,'HARGA SATUAN'!$C$7:$C$1509,0),0)))</f>
        <v>0</v>
      </c>
      <c r="F227" s="138">
        <f t="shared" ca="1" si="11"/>
        <v>1</v>
      </c>
      <c r="G227" s="41">
        <f ca="1">IF(ISERROR(OFFSET('HARGA SATUAN'!$I$6,MATCH(C227,'HARGA SATUAN'!$C$7:$C$1509,0),0)),"",OFFSET('HARGA SATUAN'!$I$6,MATCH(C227,'HARGA SATUAN'!$C$7:$C$1509,0),0))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SATUAN'!$C$7:$C$1509,0),0)),"",OFFSET('HARGA SATUAN'!$D$6,MATCH(C228,'HARGA SATUAN'!$C$7:$C$1509,0),0))</f>
        <v/>
      </c>
      <c r="E228" s="101">
        <f ca="1">IF(B228="+","Unit",IF(ISERROR(OFFSET('HARGA SATUAN'!$E$6,MATCH(C228,'HARGA SATUAN'!$C$7:$C$1509,0),0)),"",OFFSET('HARGA SATUAN'!$E$6,MATCH(C228,'HARGA SATUAN'!$C$7:$C$1509,0),0)))</f>
        <v>0</v>
      </c>
      <c r="F228" s="138">
        <f t="shared" ca="1" si="11"/>
        <v>1</v>
      </c>
      <c r="G228" s="41">
        <f ca="1">IF(ISERROR(OFFSET('HARGA SATUAN'!$I$6,MATCH(C228,'HARGA SATUAN'!$C$7:$C$1509,0),0)),"",OFFSET('HARGA SATUAN'!$I$6,MATCH(C228,'HARGA SATUAN'!$C$7:$C$1509,0),0))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SATUAN'!$C$7:$C$1509,0),0)),"",OFFSET('HARGA SATUAN'!$D$6,MATCH(C229,'HARGA SATUAN'!$C$7:$C$1509,0),0))</f>
        <v/>
      </c>
      <c r="E229" s="101">
        <f ca="1">IF(B229="+","Unit",IF(ISERROR(OFFSET('HARGA SATUAN'!$E$6,MATCH(C229,'HARGA SATUAN'!$C$7:$C$1509,0),0)),"",OFFSET('HARGA SATUAN'!$E$6,MATCH(C229,'HARGA SATUAN'!$C$7:$C$1509,0),0)))</f>
        <v>0</v>
      </c>
      <c r="F229" s="138">
        <f t="shared" ca="1" si="11"/>
        <v>1</v>
      </c>
      <c r="G229" s="41">
        <f ca="1">IF(ISERROR(OFFSET('HARGA SATUAN'!$I$6,MATCH(C229,'HARGA SATUAN'!$C$7:$C$1509,0),0)),"",OFFSET('HARGA SATUAN'!$I$6,MATCH(C229,'HARGA SATUAN'!$C$7:$C$1509,0),0))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SATUAN'!$C$7:$C$1509,0),0)),"",OFFSET('HARGA SATUAN'!$D$6,MATCH(C230,'HARGA SATUAN'!$C$7:$C$1509,0),0))</f>
        <v/>
      </c>
      <c r="E230" s="101">
        <f ca="1">IF(B230="+","Unit",IF(ISERROR(OFFSET('HARGA SATUAN'!$E$6,MATCH(C230,'HARGA SATUAN'!$C$7:$C$1509,0),0)),"",OFFSET('HARGA SATUAN'!$E$6,MATCH(C230,'HARGA SATUAN'!$C$7:$C$1509,0),0)))</f>
        <v>0</v>
      </c>
      <c r="F230" s="138">
        <f t="shared" ca="1" si="11"/>
        <v>1</v>
      </c>
      <c r="G230" s="41">
        <f ca="1">IF(ISERROR(OFFSET('HARGA SATUAN'!$I$6,MATCH(C230,'HARGA SATUAN'!$C$7:$C$1509,0),0)),"",OFFSET('HARGA SATUAN'!$I$6,MATCH(C230,'HARGA SATUAN'!$C$7:$C$1509,0),0))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SATUAN'!$C$7:$C$1509,0),0)),"",OFFSET('HARGA SATUAN'!$D$6,MATCH(C231,'HARGA SATUAN'!$C$7:$C$1509,0),0))</f>
        <v/>
      </c>
      <c r="E231" s="101">
        <f ca="1">IF(B231="+","Unit",IF(ISERROR(OFFSET('HARGA SATUAN'!$E$6,MATCH(C231,'HARGA SATUAN'!$C$7:$C$1509,0),0)),"",OFFSET('HARGA SATUAN'!$E$6,MATCH(C231,'HARGA SATUAN'!$C$7:$C$1509,0),0)))</f>
        <v>0</v>
      </c>
      <c r="F231" s="138">
        <f t="shared" ca="1" si="11"/>
        <v>1</v>
      </c>
      <c r="G231" s="41">
        <f ca="1">IF(ISERROR(OFFSET('HARGA SATUAN'!$I$6,MATCH(C231,'HARGA SATUAN'!$C$7:$C$1509,0),0)),"",OFFSET('HARGA SATUAN'!$I$6,MATCH(C231,'HARGA SATUAN'!$C$7:$C$1509,0),0))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SATUAN'!$C$7:$C$1509,0),0)),"",OFFSET('HARGA SATUAN'!$D$6,MATCH(C232,'HARGA SATUAN'!$C$7:$C$1509,0),0))</f>
        <v/>
      </c>
      <c r="E232" s="101">
        <f ca="1">IF(B232="+","Unit",IF(ISERROR(OFFSET('HARGA SATUAN'!$E$6,MATCH(C232,'HARGA SATUAN'!$C$7:$C$1509,0),0)),"",OFFSET('HARGA SATUAN'!$E$6,MATCH(C232,'HARGA SATUAN'!$C$7:$C$1509,0),0)))</f>
        <v>0</v>
      </c>
      <c r="F232" s="138">
        <f t="shared" ca="1" si="11"/>
        <v>1</v>
      </c>
      <c r="G232" s="41">
        <f ca="1">IF(ISERROR(OFFSET('HARGA SATUAN'!$I$6,MATCH(C232,'HARGA SATUAN'!$C$7:$C$1509,0),0)),"",OFFSET('HARGA SATUAN'!$I$6,MATCH(C232,'HARGA SATUAN'!$C$7:$C$1509,0),0))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SATUAN'!$C$7:$C$1509,0),0)),"",OFFSET('HARGA SATUAN'!$D$6,MATCH(C233,'HARGA SATUAN'!$C$7:$C$1509,0),0))</f>
        <v/>
      </c>
      <c r="E233" s="101">
        <f ca="1">IF(B233="+","Unit",IF(ISERROR(OFFSET('HARGA SATUAN'!$E$6,MATCH(C233,'HARGA SATUAN'!$C$7:$C$1509,0),0)),"",OFFSET('HARGA SATUAN'!$E$6,MATCH(C233,'HARGA SATUAN'!$C$7:$C$1509,0),0)))</f>
        <v>0</v>
      </c>
      <c r="F233" s="138">
        <f t="shared" ca="1" si="11"/>
        <v>1</v>
      </c>
      <c r="G233" s="41">
        <f ca="1">IF(ISERROR(OFFSET('HARGA SATUAN'!$I$6,MATCH(C233,'HARGA SATUAN'!$C$7:$C$1509,0),0)),"",OFFSET('HARGA SATUAN'!$I$6,MATCH(C233,'HARGA SATUAN'!$C$7:$C$1509,0),0))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SATUAN'!$C$7:$C$1509,0),0)),"",OFFSET('HARGA SATUAN'!$D$6,MATCH(C234,'HARGA SATUAN'!$C$7:$C$1509,0),0))</f>
        <v/>
      </c>
      <c r="E234" s="101">
        <f ca="1">IF(B234="+","Unit",IF(ISERROR(OFFSET('HARGA SATUAN'!$E$6,MATCH(C234,'HARGA SATUAN'!$C$7:$C$1509,0),0)),"",OFFSET('HARGA SATUAN'!$E$6,MATCH(C234,'HARGA SATUAN'!$C$7:$C$1509,0),0)))</f>
        <v>0</v>
      </c>
      <c r="F234" s="138">
        <f t="shared" ca="1" si="11"/>
        <v>1</v>
      </c>
      <c r="G234" s="41">
        <f ca="1">IF(ISERROR(OFFSET('HARGA SATUAN'!$I$6,MATCH(C234,'HARGA SATUAN'!$C$7:$C$1509,0),0)),"",OFFSET('HARGA SATUAN'!$I$6,MATCH(C234,'HARGA SATUAN'!$C$7:$C$1509,0),0))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SATUAN'!$C$7:$C$1509,0),0)),"",OFFSET('HARGA SATUAN'!$D$6,MATCH(C235,'HARGA SATUAN'!$C$7:$C$1509,0),0))</f>
        <v/>
      </c>
      <c r="E235" s="101">
        <f ca="1">IF(B235="+","Unit",IF(ISERROR(OFFSET('HARGA SATUAN'!$E$6,MATCH(C235,'HARGA SATUAN'!$C$7:$C$1509,0),0)),"",OFFSET('HARGA SATUAN'!$E$6,MATCH(C235,'HARGA SATUAN'!$C$7:$C$1509,0),0)))</f>
        <v>0</v>
      </c>
      <c r="F235" s="138">
        <f t="shared" ca="1" si="11"/>
        <v>1</v>
      </c>
      <c r="G235" s="41">
        <f ca="1">IF(ISERROR(OFFSET('HARGA SATUAN'!$I$6,MATCH(C235,'HARGA SATUAN'!$C$7:$C$1509,0),0)),"",OFFSET('HARGA SATUAN'!$I$6,MATCH(C235,'HARGA SATUAN'!$C$7:$C$1509,0),0))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SATUAN'!$C$7:$C$1509,0),0)),"",OFFSET('HARGA SATUAN'!$D$6,MATCH(C236,'HARGA SATUAN'!$C$7:$C$1509,0),0))</f>
        <v/>
      </c>
      <c r="E236" s="101">
        <f ca="1">IF(B236="+","Unit",IF(ISERROR(OFFSET('HARGA SATUAN'!$E$6,MATCH(C236,'HARGA SATUAN'!$C$7:$C$1509,0),0)),"",OFFSET('HARGA SATUAN'!$E$6,MATCH(C236,'HARGA SATUAN'!$C$7:$C$1509,0),0)))</f>
        <v>0</v>
      </c>
      <c r="F236" s="138">
        <f t="shared" ca="1" si="11"/>
        <v>1</v>
      </c>
      <c r="G236" s="41">
        <f ca="1">IF(ISERROR(OFFSET('HARGA SATUAN'!$I$6,MATCH(C236,'HARGA SATUAN'!$C$7:$C$1509,0),0)),"",OFFSET('HARGA SATUAN'!$I$6,MATCH(C236,'HARGA SATUAN'!$C$7:$C$1509,0),0))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SATUAN'!$C$7:$C$1509,0),0)),"",OFFSET('HARGA SATUAN'!$D$6,MATCH(C237,'HARGA SATUAN'!$C$7:$C$1509,0),0))</f>
        <v/>
      </c>
      <c r="E237" s="101">
        <f ca="1">IF(B237="+","Unit",IF(ISERROR(OFFSET('HARGA SATUAN'!$E$6,MATCH(C237,'HARGA SATUAN'!$C$7:$C$1509,0),0)),"",OFFSET('HARGA SATUAN'!$E$6,MATCH(C237,'HARGA SATUAN'!$C$7:$C$1509,0),0)))</f>
        <v>0</v>
      </c>
      <c r="F237" s="138">
        <f t="shared" ca="1" si="11"/>
        <v>1</v>
      </c>
      <c r="G237" s="41">
        <f ca="1">IF(ISERROR(OFFSET('HARGA SATUAN'!$I$6,MATCH(C237,'HARGA SATUAN'!$C$7:$C$1509,0),0)),"",OFFSET('HARGA SATUAN'!$I$6,MATCH(C237,'HARGA SATUAN'!$C$7:$C$1509,0),0))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SATUAN'!$C$7:$C$1509,0),0)),"",OFFSET('HARGA SATUAN'!$D$6,MATCH(C238,'HARGA SATUAN'!$C$7:$C$1509,0),0))</f>
        <v/>
      </c>
      <c r="E238" s="101">
        <f ca="1">IF(B238="+","Unit",IF(ISERROR(OFFSET('HARGA SATUAN'!$E$6,MATCH(C238,'HARGA SATUAN'!$C$7:$C$1509,0),0)),"",OFFSET('HARGA SATUAN'!$E$6,MATCH(C238,'HARGA SATUAN'!$C$7:$C$1509,0),0)))</f>
        <v>0</v>
      </c>
      <c r="F238" s="138">
        <f t="shared" ca="1" si="11"/>
        <v>1</v>
      </c>
      <c r="G238" s="41">
        <f ca="1">IF(ISERROR(OFFSET('HARGA SATUAN'!$I$6,MATCH(C238,'HARGA SATUAN'!$C$7:$C$1509,0),0)),"",OFFSET('HARGA SATUAN'!$I$6,MATCH(C238,'HARGA SATUAN'!$C$7:$C$1509,0),0))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SATUAN'!$C$7:$C$1509,0),0)),"",OFFSET('HARGA SATUAN'!$D$6,MATCH(C239,'HARGA SATUAN'!$C$7:$C$1509,0),0))</f>
        <v/>
      </c>
      <c r="E239" s="101">
        <f ca="1">IF(B239="+","Unit",IF(ISERROR(OFFSET('HARGA SATUAN'!$E$6,MATCH(C239,'HARGA SATUAN'!$C$7:$C$1509,0),0)),"",OFFSET('HARGA SATUAN'!$E$6,MATCH(C239,'HARGA SATUAN'!$C$7:$C$1509,0),0)))</f>
        <v>0</v>
      </c>
      <c r="F239" s="138">
        <f t="shared" ca="1" si="11"/>
        <v>1</v>
      </c>
      <c r="G239" s="41">
        <f ca="1">IF(ISERROR(OFFSET('HARGA SATUAN'!$I$6,MATCH(C239,'HARGA SATUAN'!$C$7:$C$1509,0),0)),"",OFFSET('HARGA SATUAN'!$I$6,MATCH(C239,'HARGA SATUAN'!$C$7:$C$1509,0),0))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SATUAN'!$C$7:$C$1509,0),0)),"",OFFSET('HARGA SATUAN'!$D$6,MATCH(C240,'HARGA SATUAN'!$C$7:$C$1509,0),0))</f>
        <v/>
      </c>
      <c r="E240" s="101">
        <f ca="1">IF(B240="+","Unit",IF(ISERROR(OFFSET('HARGA SATUAN'!$E$6,MATCH(C240,'HARGA SATUAN'!$C$7:$C$1509,0),0)),"",OFFSET('HARGA SATUAN'!$E$6,MATCH(C240,'HARGA SATUAN'!$C$7:$C$1509,0),0)))</f>
        <v>0</v>
      </c>
      <c r="F240" s="138">
        <f t="shared" ca="1" si="11"/>
        <v>1</v>
      </c>
      <c r="G240" s="41">
        <f ca="1">IF(ISERROR(OFFSET('HARGA SATUAN'!$I$6,MATCH(C240,'HARGA SATUAN'!$C$7:$C$1509,0),0)),"",OFFSET('HARGA SATUAN'!$I$6,MATCH(C240,'HARGA SATUAN'!$C$7:$C$1509,0),0))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SATUAN'!$C$7:$C$1509,0),0)),"",OFFSET('HARGA SATUAN'!$D$6,MATCH(C241,'HARGA SATUAN'!$C$7:$C$1509,0),0))</f>
        <v/>
      </c>
      <c r="E241" s="101">
        <f ca="1">IF(B241="+","Unit",IF(ISERROR(OFFSET('HARGA SATUAN'!$E$6,MATCH(C241,'HARGA SATUAN'!$C$7:$C$1509,0),0)),"",OFFSET('HARGA SATUAN'!$E$6,MATCH(C241,'HARGA SATUAN'!$C$7:$C$1509,0),0)))</f>
        <v>0</v>
      </c>
      <c r="F241" s="138">
        <f t="shared" ca="1" si="11"/>
        <v>1</v>
      </c>
      <c r="G241" s="41">
        <f ca="1">IF(ISERROR(OFFSET('HARGA SATUAN'!$I$6,MATCH(C241,'HARGA SATUAN'!$C$7:$C$1509,0),0)),"",OFFSET('HARGA SATUAN'!$I$6,MATCH(C241,'HARGA SATUAN'!$C$7:$C$1509,0),0))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SATUAN'!$C$7:$C$1509,0),0)),"",OFFSET('HARGA SATUAN'!$D$6,MATCH(C242,'HARGA SATUAN'!$C$7:$C$1509,0),0))</f>
        <v/>
      </c>
      <c r="E242" s="101">
        <f ca="1">IF(B242="+","Unit",IF(ISERROR(OFFSET('HARGA SATUAN'!$E$6,MATCH(C242,'HARGA SATUAN'!$C$7:$C$1509,0),0)),"",OFFSET('HARGA SATUAN'!$E$6,MATCH(C242,'HARGA SATUAN'!$C$7:$C$1509,0),0)))</f>
        <v>0</v>
      </c>
      <c r="F242" s="138">
        <f t="shared" ca="1" si="11"/>
        <v>1</v>
      </c>
      <c r="G242" s="41">
        <f ca="1">IF(ISERROR(OFFSET('HARGA SATUAN'!$I$6,MATCH(C242,'HARGA SATUAN'!$C$7:$C$1509,0),0)),"",OFFSET('HARGA SATUAN'!$I$6,MATCH(C242,'HARGA SATUAN'!$C$7:$C$1509,0),0))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SATUAN'!$C$7:$C$1509,0),0)),"",OFFSET('HARGA SATUAN'!$D$6,MATCH(C243,'HARGA SATUAN'!$C$7:$C$1509,0),0))</f>
        <v/>
      </c>
      <c r="E243" s="101">
        <f ca="1">IF(B243="+","Unit",IF(ISERROR(OFFSET('HARGA SATUAN'!$E$6,MATCH(C243,'HARGA SATUAN'!$C$7:$C$1509,0),0)),"",OFFSET('HARGA SATUAN'!$E$6,MATCH(C243,'HARGA SATUAN'!$C$7:$C$1509,0),0)))</f>
        <v>0</v>
      </c>
      <c r="F243" s="138">
        <f t="shared" ca="1" si="11"/>
        <v>1</v>
      </c>
      <c r="G243" s="41">
        <f ca="1">IF(ISERROR(OFFSET('HARGA SATUAN'!$I$6,MATCH(C243,'HARGA SATUAN'!$C$7:$C$1509,0),0)),"",OFFSET('HARGA SATUAN'!$I$6,MATCH(C243,'HARGA SATUAN'!$C$7:$C$1509,0),0))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SATUAN'!$C$7:$C$1509,0),0)),"",OFFSET('HARGA SATUAN'!$D$6,MATCH(C244,'HARGA SATUAN'!$C$7:$C$1509,0),0))</f>
        <v/>
      </c>
      <c r="E244" s="101">
        <f ca="1">IF(B244="+","Unit",IF(ISERROR(OFFSET('HARGA SATUAN'!$E$6,MATCH(C244,'HARGA SATUAN'!$C$7:$C$1509,0),0)),"",OFFSET('HARGA SATUAN'!$E$6,MATCH(C244,'HARGA SATUAN'!$C$7:$C$1509,0),0)))</f>
        <v>0</v>
      </c>
      <c r="F244" s="138">
        <f t="shared" ca="1" si="11"/>
        <v>1</v>
      </c>
      <c r="G244" s="41">
        <f ca="1">IF(ISERROR(OFFSET('HARGA SATUAN'!$I$6,MATCH(C244,'HARGA SATUAN'!$C$7:$C$1509,0),0)),"",OFFSET('HARGA SATUAN'!$I$6,MATCH(C244,'HARGA SATUAN'!$C$7:$C$1509,0),0))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SATUAN'!$C$7:$C$1509,0),0)),"",OFFSET('HARGA SATUAN'!$D$6,MATCH(C245,'HARGA SATUAN'!$C$7:$C$1509,0),0))</f>
        <v/>
      </c>
      <c r="E245" s="101">
        <f ca="1">IF(B245="+","Unit",IF(ISERROR(OFFSET('HARGA SATUAN'!$E$6,MATCH(C245,'HARGA SATUAN'!$C$7:$C$1509,0),0)),"",OFFSET('HARGA SATUAN'!$E$6,MATCH(C245,'HARGA SATUAN'!$C$7:$C$1509,0),0)))</f>
        <v>0</v>
      </c>
      <c r="F245" s="138">
        <f t="shared" ca="1" si="11"/>
        <v>1</v>
      </c>
      <c r="G245" s="41">
        <f ca="1">IF(ISERROR(OFFSET('HARGA SATUAN'!$I$6,MATCH(C245,'HARGA SATUAN'!$C$7:$C$1509,0),0)),"",OFFSET('HARGA SATUAN'!$I$6,MATCH(C245,'HARGA SATUAN'!$C$7:$C$1509,0),0))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SATUAN'!$C$7:$C$1509,0),0)),"",OFFSET('HARGA SATUAN'!$D$6,MATCH(C246,'HARGA SATUAN'!$C$7:$C$1509,0),0))</f>
        <v/>
      </c>
      <c r="E246" s="101">
        <f ca="1">IF(B246="+","Unit",IF(ISERROR(OFFSET('HARGA SATUAN'!$E$6,MATCH(C246,'HARGA SATUAN'!$C$7:$C$1509,0),0)),"",OFFSET('HARGA SATUAN'!$E$6,MATCH(C246,'HARGA SATUAN'!$C$7:$C$1509,0),0)))</f>
        <v>0</v>
      </c>
      <c r="F246" s="138">
        <f t="shared" ca="1" si="11"/>
        <v>1</v>
      </c>
      <c r="G246" s="41">
        <f ca="1">IF(ISERROR(OFFSET('HARGA SATUAN'!$I$6,MATCH(C246,'HARGA SATUAN'!$C$7:$C$1509,0),0)),"",OFFSET('HARGA SATUAN'!$I$6,MATCH(C246,'HARGA SATUAN'!$C$7:$C$1509,0),0))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SATUAN'!$C$7:$C$1509,0),0)),"",OFFSET('HARGA SATUAN'!$D$6,MATCH(C247,'HARGA SATUAN'!$C$7:$C$1509,0),0))</f>
        <v/>
      </c>
      <c r="E247" s="101">
        <f ca="1">IF(B247="+","Unit",IF(ISERROR(OFFSET('HARGA SATUAN'!$E$6,MATCH(C247,'HARGA SATUAN'!$C$7:$C$1509,0),0)),"",OFFSET('HARGA SATUAN'!$E$6,MATCH(C247,'HARGA SATUAN'!$C$7:$C$1509,0),0)))</f>
        <v>0</v>
      </c>
      <c r="F247" s="138">
        <f t="shared" ca="1" si="11"/>
        <v>1</v>
      </c>
      <c r="G247" s="41">
        <f ca="1">IF(ISERROR(OFFSET('HARGA SATUAN'!$I$6,MATCH(C247,'HARGA SATUAN'!$C$7:$C$1509,0),0)),"",OFFSET('HARGA SATUAN'!$I$6,MATCH(C247,'HARGA SATUAN'!$C$7:$C$1509,0),0))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SATUAN'!$C$7:$C$1509,0),0)),"",OFFSET('HARGA SATUAN'!$D$6,MATCH(C248,'HARGA SATUAN'!$C$7:$C$1509,0),0))</f>
        <v/>
      </c>
      <c r="E248" s="101">
        <f ca="1">IF(B248="+","Unit",IF(ISERROR(OFFSET('HARGA SATUAN'!$E$6,MATCH(C248,'HARGA SATUAN'!$C$7:$C$1509,0),0)),"",OFFSET('HARGA SATUAN'!$E$6,MATCH(C248,'HARGA SATUAN'!$C$7:$C$1509,0),0)))</f>
        <v>0</v>
      </c>
      <c r="F248" s="138">
        <f t="shared" ca="1" si="11"/>
        <v>1</v>
      </c>
      <c r="G248" s="41">
        <f ca="1">IF(ISERROR(OFFSET('HARGA SATUAN'!$I$6,MATCH(C248,'HARGA SATUAN'!$C$7:$C$1509,0),0)),"",OFFSET('HARGA SATUAN'!$I$6,MATCH(C248,'HARGA SATUAN'!$C$7:$C$1509,0),0))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SATUAN'!$C$7:$C$1509,0),0)),"",OFFSET('HARGA SATUAN'!$D$6,MATCH(C249,'HARGA SATUAN'!$C$7:$C$1509,0),0))</f>
        <v/>
      </c>
      <c r="E249" s="101">
        <f ca="1">IF(B249="+","Unit",IF(ISERROR(OFFSET('HARGA SATUAN'!$E$6,MATCH(C249,'HARGA SATUAN'!$C$7:$C$1509,0),0)),"",OFFSET('HARGA SATUAN'!$E$6,MATCH(C249,'HARGA SATUAN'!$C$7:$C$1509,0),0)))</f>
        <v>0</v>
      </c>
      <c r="F249" s="138">
        <f t="shared" ca="1" si="11"/>
        <v>1</v>
      </c>
      <c r="G249" s="41">
        <f ca="1">IF(ISERROR(OFFSET('HARGA SATUAN'!$I$6,MATCH(C249,'HARGA SATUAN'!$C$7:$C$1509,0),0)),"",OFFSET('HARGA SATUAN'!$I$6,MATCH(C249,'HARGA SATUAN'!$C$7:$C$1509,0),0))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SATUAN'!$C$7:$C$1509,0),0)),"",OFFSET('HARGA SATUAN'!$D$6,MATCH(C250,'HARGA SATUAN'!$C$7:$C$1509,0),0))</f>
        <v/>
      </c>
      <c r="E250" s="101">
        <f ca="1">IF(B250="+","Unit",IF(ISERROR(OFFSET('HARGA SATUAN'!$E$6,MATCH(C250,'HARGA SATUAN'!$C$7:$C$1509,0),0)),"",OFFSET('HARGA SATUAN'!$E$6,MATCH(C250,'HARGA SATUAN'!$C$7:$C$1509,0),0)))</f>
        <v>0</v>
      </c>
      <c r="F250" s="138">
        <f t="shared" ca="1" si="11"/>
        <v>1</v>
      </c>
      <c r="G250" s="41">
        <f ca="1">IF(ISERROR(OFFSET('HARGA SATUAN'!$I$6,MATCH(C250,'HARGA SATUAN'!$C$7:$C$1509,0),0)),"",OFFSET('HARGA SATUAN'!$I$6,MATCH(C250,'HARGA SATUAN'!$C$7:$C$1509,0),0))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SATUAN'!$C$7:$C$1509,0),0)),"",OFFSET('HARGA SATUAN'!$D$6,MATCH(C251,'HARGA SATUAN'!$C$7:$C$1509,0),0))</f>
        <v/>
      </c>
      <c r="E251" s="101">
        <f ca="1">IF(B251="+","Unit",IF(ISERROR(OFFSET('HARGA SATUAN'!$E$6,MATCH(C251,'HARGA SATUAN'!$C$7:$C$1509,0),0)),"",OFFSET('HARGA SATUAN'!$E$6,MATCH(C251,'HARGA SATUAN'!$C$7:$C$1509,0),0)))</f>
        <v>0</v>
      </c>
      <c r="F251" s="138">
        <f t="shared" ca="1" si="11"/>
        <v>1</v>
      </c>
      <c r="G251" s="41">
        <f ca="1">IF(ISERROR(OFFSET('HARGA SATUAN'!$I$6,MATCH(C251,'HARGA SATUAN'!$C$7:$C$1509,0),0)),"",OFFSET('HARGA SATUAN'!$I$6,MATCH(C251,'HARGA SATUAN'!$C$7:$C$1509,0),0))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SATUAN'!$C$7:$C$1509,0),0)),"",OFFSET('HARGA SATUAN'!$D$6,MATCH(C252,'HARGA SATUAN'!$C$7:$C$1509,0),0))</f>
        <v/>
      </c>
      <c r="E252" s="101">
        <f ca="1">IF(B252="+","Unit",IF(ISERROR(OFFSET('HARGA SATUAN'!$E$6,MATCH(C252,'HARGA SATUAN'!$C$7:$C$1509,0),0)),"",OFFSET('HARGA SATUAN'!$E$6,MATCH(C252,'HARGA SATUAN'!$C$7:$C$1509,0),0)))</f>
        <v>0</v>
      </c>
      <c r="F252" s="138">
        <f t="shared" ca="1" si="11"/>
        <v>1</v>
      </c>
      <c r="G252" s="41">
        <f ca="1">IF(ISERROR(OFFSET('HARGA SATUAN'!$I$6,MATCH(C252,'HARGA SATUAN'!$C$7:$C$1509,0),0)),"",OFFSET('HARGA SATUAN'!$I$6,MATCH(C252,'HARGA SATUAN'!$C$7:$C$1509,0),0))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SATUAN'!$C$7:$C$1509,0),0)),"",OFFSET('HARGA SATUAN'!$D$6,MATCH(C253,'HARGA SATUAN'!$C$7:$C$1509,0),0))</f>
        <v/>
      </c>
      <c r="E253" s="101">
        <f ca="1">IF(B253="+","Unit",IF(ISERROR(OFFSET('HARGA SATUAN'!$E$6,MATCH(C253,'HARGA SATUAN'!$C$7:$C$1509,0),0)),"",OFFSET('HARGA SATUAN'!$E$6,MATCH(C253,'HARGA SATUAN'!$C$7:$C$1509,0),0)))</f>
        <v>0</v>
      </c>
      <c r="F253" s="138">
        <f t="shared" ca="1" si="11"/>
        <v>1</v>
      </c>
      <c r="G253" s="41">
        <f ca="1">IF(ISERROR(OFFSET('HARGA SATUAN'!$I$6,MATCH(C253,'HARGA SATUAN'!$C$7:$C$1509,0),0)),"",OFFSET('HARGA SATUAN'!$I$6,MATCH(C253,'HARGA SATUAN'!$C$7:$C$1509,0),0))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SATUAN'!$C$7:$C$1509,0),0)),"",OFFSET('HARGA SATUAN'!$D$6,MATCH(C254,'HARGA SATUAN'!$C$7:$C$1509,0),0))</f>
        <v/>
      </c>
      <c r="E254" s="101">
        <f ca="1">IF(B254="+","Unit",IF(ISERROR(OFFSET('HARGA SATUAN'!$E$6,MATCH(C254,'HARGA SATUAN'!$C$7:$C$1509,0),0)),"",OFFSET('HARGA SATUAN'!$E$6,MATCH(C254,'HARGA SATUAN'!$C$7:$C$1509,0),0)))</f>
        <v>0</v>
      </c>
      <c r="F254" s="138">
        <f t="shared" ca="1" si="11"/>
        <v>1</v>
      </c>
      <c r="G254" s="41">
        <f ca="1">IF(ISERROR(OFFSET('HARGA SATUAN'!$I$6,MATCH(C254,'HARGA SATUAN'!$C$7:$C$1509,0),0)),"",OFFSET('HARGA SATUAN'!$I$6,MATCH(C254,'HARGA SATUAN'!$C$7:$C$1509,0),0))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SATUAN'!$C$7:$C$1509,0),0)),"",OFFSET('HARGA SATUAN'!$D$6,MATCH(C255,'HARGA SATUAN'!$C$7:$C$1509,0),0))</f>
        <v/>
      </c>
      <c r="E255" s="101">
        <f ca="1">IF(B255="+","Unit",IF(ISERROR(OFFSET('HARGA SATUAN'!$E$6,MATCH(C255,'HARGA SATUAN'!$C$7:$C$1509,0),0)),"",OFFSET('HARGA SATUAN'!$E$6,MATCH(C255,'HARGA SATUAN'!$C$7:$C$1509,0),0)))</f>
        <v>0</v>
      </c>
      <c r="F255" s="138">
        <f t="shared" ca="1" si="11"/>
        <v>1</v>
      </c>
      <c r="G255" s="41">
        <f ca="1">IF(ISERROR(OFFSET('HARGA SATUAN'!$I$6,MATCH(C255,'HARGA SATUAN'!$C$7:$C$1509,0),0)),"",OFFSET('HARGA SATUAN'!$I$6,MATCH(C255,'HARGA SATUAN'!$C$7:$C$1509,0),0))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SATUAN'!$C$7:$C$1509,0),0)),"",OFFSET('HARGA SATUAN'!$D$6,MATCH(C256,'HARGA SATUAN'!$C$7:$C$1509,0),0))</f>
        <v/>
      </c>
      <c r="E256" s="101">
        <f ca="1">IF(B256="+","Unit",IF(ISERROR(OFFSET('HARGA SATUAN'!$E$6,MATCH(C256,'HARGA SATUAN'!$C$7:$C$1509,0),0)),"",OFFSET('HARGA SATUAN'!$E$6,MATCH(C256,'HARGA SATUAN'!$C$7:$C$1509,0),0)))</f>
        <v>0</v>
      </c>
      <c r="F256" s="138">
        <f t="shared" ca="1" si="11"/>
        <v>1</v>
      </c>
      <c r="G256" s="41">
        <f ca="1">IF(ISERROR(OFFSET('HARGA SATUAN'!$I$6,MATCH(C256,'HARGA SATUAN'!$C$7:$C$1509,0),0)),"",OFFSET('HARGA SATUAN'!$I$6,MATCH(C256,'HARGA SATUAN'!$C$7:$C$1509,0),0))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SATUAN'!$C$7:$C$1509,0),0)),"",OFFSET('HARGA SATUAN'!$D$6,MATCH(C257,'HARGA SATUAN'!$C$7:$C$1509,0),0))</f>
        <v/>
      </c>
      <c r="E257" s="101">
        <f ca="1">IF(B257="+","Unit",IF(ISERROR(OFFSET('HARGA SATUAN'!$E$6,MATCH(C257,'HARGA SATUAN'!$C$7:$C$1509,0),0)),"",OFFSET('HARGA SATUAN'!$E$6,MATCH(C257,'HARGA SATUAN'!$C$7:$C$1509,0),0)))</f>
        <v>0</v>
      </c>
      <c r="F257" s="138">
        <f t="shared" ca="1" si="11"/>
        <v>1</v>
      </c>
      <c r="G257" s="41">
        <f ca="1">IF(ISERROR(OFFSET('HARGA SATUAN'!$I$6,MATCH(C257,'HARGA SATUAN'!$C$7:$C$1509,0),0)),"",OFFSET('HARGA SATUAN'!$I$6,MATCH(C257,'HARGA SATUAN'!$C$7:$C$1509,0),0))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SATUAN'!$C$7:$C$1509,0),0)),"",OFFSET('HARGA SATUAN'!$D$6,MATCH(C258,'HARGA SATUAN'!$C$7:$C$1509,0),0))</f>
        <v/>
      </c>
      <c r="E258" s="101">
        <f ca="1">IF(B258="+","Unit",IF(ISERROR(OFFSET('HARGA SATUAN'!$E$6,MATCH(C258,'HARGA SATUAN'!$C$7:$C$1509,0),0)),"",OFFSET('HARGA SATUAN'!$E$6,MATCH(C258,'HARGA SATUAN'!$C$7:$C$1509,0),0)))</f>
        <v>0</v>
      </c>
      <c r="F258" s="138">
        <f t="shared" ca="1" si="11"/>
        <v>1</v>
      </c>
      <c r="G258" s="41">
        <f ca="1">IF(ISERROR(OFFSET('HARGA SATUAN'!$I$6,MATCH(C258,'HARGA SATUAN'!$C$7:$C$1509,0),0)),"",OFFSET('HARGA SATUAN'!$I$6,MATCH(C258,'HARGA SATUAN'!$C$7:$C$1509,0),0))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SATUAN'!$C$7:$C$1509,0),0)),"",OFFSET('HARGA SATUAN'!$D$6,MATCH(C259,'HARGA SATUAN'!$C$7:$C$1509,0),0))</f>
        <v/>
      </c>
      <c r="E259" s="101">
        <f ca="1">IF(B259="+","Unit",IF(ISERROR(OFFSET('HARGA SATUAN'!$E$6,MATCH(C259,'HARGA SATUAN'!$C$7:$C$1509,0),0)),"",OFFSET('HARGA SATUAN'!$E$6,MATCH(C259,'HARGA SATUAN'!$C$7:$C$1509,0),0)))</f>
        <v>0</v>
      </c>
      <c r="F259" s="138">
        <f t="shared" ca="1" si="11"/>
        <v>1</v>
      </c>
      <c r="G259" s="41">
        <f ca="1">IF(ISERROR(OFFSET('HARGA SATUAN'!$I$6,MATCH(C259,'HARGA SATUAN'!$C$7:$C$1509,0),0)),"",OFFSET('HARGA SATUAN'!$I$6,MATCH(C259,'HARGA SATUAN'!$C$7:$C$1509,0),0))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SATUAN'!$C$7:$C$1509,0),0)),"",OFFSET('HARGA SATUAN'!$D$6,MATCH(C260,'HARGA SATUAN'!$C$7:$C$1509,0),0))</f>
        <v/>
      </c>
      <c r="E260" s="101">
        <f ca="1">IF(B260="+","Unit",IF(ISERROR(OFFSET('HARGA SATUAN'!$E$6,MATCH(C260,'HARGA SATUAN'!$C$7:$C$1509,0),0)),"",OFFSET('HARGA SATUAN'!$E$6,MATCH(C260,'HARGA SATUAN'!$C$7:$C$1509,0),0)))</f>
        <v>0</v>
      </c>
      <c r="F260" s="138">
        <f t="shared" ca="1" si="11"/>
        <v>1</v>
      </c>
      <c r="G260" s="41">
        <f ca="1">IF(ISERROR(OFFSET('HARGA SATUAN'!$I$6,MATCH(C260,'HARGA SATUAN'!$C$7:$C$1509,0),0)),"",OFFSET('HARGA SATUAN'!$I$6,MATCH(C260,'HARGA SATUAN'!$C$7:$C$1509,0),0))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SATUAN'!$C$7:$C$1509,0),0)),"",OFFSET('HARGA SATUAN'!$D$6,MATCH(C261,'HARGA SATUAN'!$C$7:$C$1509,0),0))</f>
        <v/>
      </c>
      <c r="E261" s="101">
        <f ca="1">IF(B261="+","Unit",IF(ISERROR(OFFSET('HARGA SATUAN'!$E$6,MATCH(C261,'HARGA SATUAN'!$C$7:$C$1509,0),0)),"",OFFSET('HARGA SATUAN'!$E$6,MATCH(C261,'HARGA SATUAN'!$C$7:$C$1509,0),0)))</f>
        <v>0</v>
      </c>
      <c r="F261" s="138">
        <f t="shared" ca="1" si="11"/>
        <v>1</v>
      </c>
      <c r="G261" s="41">
        <f ca="1">IF(ISERROR(OFFSET('HARGA SATUAN'!$I$6,MATCH(C261,'HARGA SATUAN'!$C$7:$C$1509,0),0)),"",OFFSET('HARGA SATUAN'!$I$6,MATCH(C261,'HARGA SATUAN'!$C$7:$C$1509,0),0))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SATUAN'!$C$7:$C$1509,0),0)),"",OFFSET('HARGA SATUAN'!$D$6,MATCH(C262,'HARGA SATUAN'!$C$7:$C$1509,0),0))</f>
        <v/>
      </c>
      <c r="E262" s="101">
        <f ca="1">IF(B262="+","Unit",IF(ISERROR(OFFSET('HARGA SATUAN'!$E$6,MATCH(C262,'HARGA SATUAN'!$C$7:$C$1509,0),0)),"",OFFSET('HARGA SATUAN'!$E$6,MATCH(C262,'HARGA SATUAN'!$C$7:$C$1509,0),0)))</f>
        <v>0</v>
      </c>
      <c r="F262" s="138">
        <f t="shared" ca="1" si="11"/>
        <v>1</v>
      </c>
      <c r="G262" s="41">
        <f ca="1">IF(ISERROR(OFFSET('HARGA SATUAN'!$I$6,MATCH(C262,'HARGA SATUAN'!$C$7:$C$1509,0),0)),"",OFFSET('HARGA SATUAN'!$I$6,MATCH(C262,'HARGA SATUAN'!$C$7:$C$1509,0),0))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SATUAN'!$C$7:$C$1509,0),0)),"",OFFSET('HARGA SATUAN'!$D$6,MATCH(C263,'HARGA SATUAN'!$C$7:$C$1509,0),0))</f>
        <v/>
      </c>
      <c r="E263" s="101">
        <f ca="1">IF(B263="+","Unit",IF(ISERROR(OFFSET('HARGA SATUAN'!$E$6,MATCH(C263,'HARGA SATUAN'!$C$7:$C$1509,0),0)),"",OFFSET('HARGA SATUAN'!$E$6,MATCH(C263,'HARGA SATUAN'!$C$7:$C$1509,0),0)))</f>
        <v>0</v>
      </c>
      <c r="F263" s="138">
        <f t="shared" ca="1" si="11"/>
        <v>1</v>
      </c>
      <c r="G263" s="41">
        <f ca="1">IF(ISERROR(OFFSET('HARGA SATUAN'!$I$6,MATCH(C263,'HARGA SATUAN'!$C$7:$C$1509,0),0)),"",OFFSET('HARGA SATUAN'!$I$6,MATCH(C263,'HARGA SATUAN'!$C$7:$C$1509,0),0))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SATUAN'!$C$7:$C$1509,0),0)),"",OFFSET('HARGA SATUAN'!$D$6,MATCH(C264,'HARGA SATUAN'!$C$7:$C$1509,0),0))</f>
        <v/>
      </c>
      <c r="E264" s="101">
        <f ca="1">IF(B264="+","Unit",IF(ISERROR(OFFSET('HARGA SATUAN'!$E$6,MATCH(C264,'HARGA SATUAN'!$C$7:$C$1509,0),0)),"",OFFSET('HARGA SATUAN'!$E$6,MATCH(C264,'HARGA SATUAN'!$C$7:$C$1509,0),0)))</f>
        <v>0</v>
      </c>
      <c r="F264" s="138">
        <f t="shared" ca="1" si="11"/>
        <v>1</v>
      </c>
      <c r="G264" s="41">
        <f ca="1">IF(ISERROR(OFFSET('HARGA SATUAN'!$I$6,MATCH(C264,'HARGA SATUAN'!$C$7:$C$1509,0),0)),"",OFFSET('HARGA SATUAN'!$I$6,MATCH(C264,'HARGA SATUAN'!$C$7:$C$1509,0),0))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SATUAN'!$C$7:$C$1509,0),0)),"",OFFSET('HARGA SATUAN'!$D$6,MATCH(C265,'HARGA SATUAN'!$C$7:$C$1509,0),0))</f>
        <v/>
      </c>
      <c r="E265" s="101">
        <f ca="1">IF(B265="+","Unit",IF(ISERROR(OFFSET('HARGA SATUAN'!$E$6,MATCH(C265,'HARGA SATUAN'!$C$7:$C$1509,0),0)),"",OFFSET('HARGA SATUAN'!$E$6,MATCH(C265,'HARGA SATUAN'!$C$7:$C$1509,0),0)))</f>
        <v>0</v>
      </c>
      <c r="F265" s="138">
        <f t="shared" ca="1" si="11"/>
        <v>1</v>
      </c>
      <c r="G265" s="41">
        <f ca="1">IF(ISERROR(OFFSET('HARGA SATUAN'!$I$6,MATCH(C265,'HARGA SATUAN'!$C$7:$C$1509,0),0)),"",OFFSET('HARGA SATUAN'!$I$6,MATCH(C265,'HARGA SATUAN'!$C$7:$C$1509,0),0))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SATUAN'!$C$7:$C$1509,0),0)),"",OFFSET('HARGA SATUAN'!$D$6,MATCH(C266,'HARGA SATUAN'!$C$7:$C$1509,0),0))</f>
        <v/>
      </c>
      <c r="E266" s="101">
        <f ca="1">IF(B266="+","Unit",IF(ISERROR(OFFSET('HARGA SATUAN'!$E$6,MATCH(C266,'HARGA SATUAN'!$C$7:$C$1509,0),0)),"",OFFSET('HARGA SATUAN'!$E$6,MATCH(C266,'HARGA SATUAN'!$C$7:$C$1509,0),0)))</f>
        <v>0</v>
      </c>
      <c r="F266" s="138">
        <f t="shared" ca="1" si="11"/>
        <v>1</v>
      </c>
      <c r="G266" s="41">
        <f ca="1">IF(ISERROR(OFFSET('HARGA SATUAN'!$I$6,MATCH(C266,'HARGA SATUAN'!$C$7:$C$1509,0),0)),"",OFFSET('HARGA SATUAN'!$I$6,MATCH(C266,'HARGA SATUAN'!$C$7:$C$1509,0),0))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SATUAN'!$C$7:$C$1509,0),0)),"",OFFSET('HARGA SATUAN'!$D$6,MATCH(C267,'HARGA SATUAN'!$C$7:$C$1509,0),0))</f>
        <v/>
      </c>
      <c r="E267" s="101">
        <f ca="1">IF(B267="+","Unit",IF(ISERROR(OFFSET('HARGA SATUAN'!$E$6,MATCH(C267,'HARGA SATUAN'!$C$7:$C$1509,0),0)),"",OFFSET('HARGA SATUAN'!$E$6,MATCH(C267,'HARGA SATUAN'!$C$7:$C$1509,0),0)))</f>
        <v>0</v>
      </c>
      <c r="F267" s="138">
        <f t="shared" ca="1" si="11"/>
        <v>1</v>
      </c>
      <c r="G267" s="41">
        <f ca="1">IF(ISERROR(OFFSET('HARGA SATUAN'!$I$6,MATCH(C267,'HARGA SATUAN'!$C$7:$C$1509,0),0)),"",OFFSET('HARGA SATUAN'!$I$6,MATCH(C267,'HARGA SATUAN'!$C$7:$C$1509,0),0))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SATUAN'!$C$7:$C$1509,0),0)),"",OFFSET('HARGA SATUAN'!$D$6,MATCH(C268,'HARGA SATUAN'!$C$7:$C$1509,0),0))</f>
        <v/>
      </c>
      <c r="E268" s="101">
        <f ca="1">IF(B268="+","Unit",IF(ISERROR(OFFSET('HARGA SATUAN'!$E$6,MATCH(C268,'HARGA SATUAN'!$C$7:$C$1509,0),0)),"",OFFSET('HARGA SATUAN'!$E$6,MATCH(C268,'HARGA SATUAN'!$C$7:$C$1509,0),0)))</f>
        <v>0</v>
      </c>
      <c r="F268" s="138">
        <f t="shared" ca="1" si="11"/>
        <v>1</v>
      </c>
      <c r="G268" s="41">
        <f ca="1">IF(ISERROR(OFFSET('HARGA SATUAN'!$I$6,MATCH(C268,'HARGA SATUAN'!$C$7:$C$1509,0),0)),"",OFFSET('HARGA SATUAN'!$I$6,MATCH(C268,'HARGA SATUAN'!$C$7:$C$1509,0),0))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SATUAN'!$C$7:$C$1509,0),0)),"",OFFSET('HARGA SATUAN'!$D$6,MATCH(C269,'HARGA SATUAN'!$C$7:$C$1509,0),0))</f>
        <v/>
      </c>
      <c r="E269" s="101">
        <f ca="1">IF(B269="+","Unit",IF(ISERROR(OFFSET('HARGA SATUAN'!$E$6,MATCH(C269,'HARGA SATUAN'!$C$7:$C$1509,0),0)),"",OFFSET('HARGA SATUAN'!$E$6,MATCH(C269,'HARGA SATUAN'!$C$7:$C$1509,0),0)))</f>
        <v>0</v>
      </c>
      <c r="F269" s="138">
        <f t="shared" ref="F269:F332" ca="1" si="14">IF(ISERROR(OFFSET($D$713,MATCH(A269,$F$714:$F$1320,0),0)),"",OFFSET($D$713,MATCH(A269,$F$714:$F$1320,0),0))</f>
        <v>1</v>
      </c>
      <c r="G269" s="41">
        <f ca="1">IF(ISERROR(OFFSET('HARGA SATUAN'!$I$6,MATCH(C269,'HARGA SATUAN'!$C$7:$C$1509,0),0)),"",OFFSET('HARGA SATUAN'!$I$6,MATCH(C269,'HARGA SATUAN'!$C$7:$C$1509,0),0))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SATUAN'!$C$7:$C$1509,0),0)),"",OFFSET('HARGA SATUAN'!$D$6,MATCH(C270,'HARGA SATUAN'!$C$7:$C$1509,0),0))</f>
        <v/>
      </c>
      <c r="E270" s="101">
        <f ca="1">IF(B270="+","Unit",IF(ISERROR(OFFSET('HARGA SATUAN'!$E$6,MATCH(C270,'HARGA SATUAN'!$C$7:$C$1509,0),0)),"",OFFSET('HARGA SATUAN'!$E$6,MATCH(C270,'HARGA SATUAN'!$C$7:$C$1509,0),0)))</f>
        <v>0</v>
      </c>
      <c r="F270" s="138">
        <f t="shared" ca="1" si="14"/>
        <v>1</v>
      </c>
      <c r="G270" s="41">
        <f ca="1">IF(ISERROR(OFFSET('HARGA SATUAN'!$I$6,MATCH(C270,'HARGA SATUAN'!$C$7:$C$1509,0),0)),"",OFFSET('HARGA SATUAN'!$I$6,MATCH(C270,'HARGA SATUAN'!$C$7:$C$1509,0),0))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SATUAN'!$C$7:$C$1509,0),0)),"",OFFSET('HARGA SATUAN'!$D$6,MATCH(C271,'HARGA SATUAN'!$C$7:$C$1509,0),0))</f>
        <v/>
      </c>
      <c r="E271" s="101">
        <f ca="1">IF(B271="+","Unit",IF(ISERROR(OFFSET('HARGA SATUAN'!$E$6,MATCH(C271,'HARGA SATUAN'!$C$7:$C$1509,0),0)),"",OFFSET('HARGA SATUAN'!$E$6,MATCH(C271,'HARGA SATUAN'!$C$7:$C$1509,0),0)))</f>
        <v>0</v>
      </c>
      <c r="F271" s="138">
        <f t="shared" ca="1" si="14"/>
        <v>1</v>
      </c>
      <c r="G271" s="41">
        <f ca="1">IF(ISERROR(OFFSET('HARGA SATUAN'!$I$6,MATCH(C271,'HARGA SATUAN'!$C$7:$C$1509,0),0)),"",OFFSET('HARGA SATUAN'!$I$6,MATCH(C271,'HARGA SATUAN'!$C$7:$C$1509,0),0))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SATUAN'!$C$7:$C$1509,0),0)),"",OFFSET('HARGA SATUAN'!$D$6,MATCH(C272,'HARGA SATUAN'!$C$7:$C$1509,0),0))</f>
        <v/>
      </c>
      <c r="E272" s="101">
        <f ca="1">IF(B272="+","Unit",IF(ISERROR(OFFSET('HARGA SATUAN'!$E$6,MATCH(C272,'HARGA SATUAN'!$C$7:$C$1509,0),0)),"",OFFSET('HARGA SATUAN'!$E$6,MATCH(C272,'HARGA SATUAN'!$C$7:$C$1509,0),0)))</f>
        <v>0</v>
      </c>
      <c r="F272" s="138">
        <f t="shared" ca="1" si="14"/>
        <v>1</v>
      </c>
      <c r="G272" s="41">
        <f ca="1">IF(ISERROR(OFFSET('HARGA SATUAN'!$I$6,MATCH(C272,'HARGA SATUAN'!$C$7:$C$1509,0),0)),"",OFFSET('HARGA SATUAN'!$I$6,MATCH(C272,'HARGA SATUAN'!$C$7:$C$1509,0),0))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SATUAN'!$C$7:$C$1509,0),0)),"",OFFSET('HARGA SATUAN'!$D$6,MATCH(C273,'HARGA SATUAN'!$C$7:$C$1509,0),0))</f>
        <v/>
      </c>
      <c r="E273" s="101">
        <f ca="1">IF(B273="+","Unit",IF(ISERROR(OFFSET('HARGA SATUAN'!$E$6,MATCH(C273,'HARGA SATUAN'!$C$7:$C$1509,0),0)),"",OFFSET('HARGA SATUAN'!$E$6,MATCH(C273,'HARGA SATUAN'!$C$7:$C$1509,0),0)))</f>
        <v>0</v>
      </c>
      <c r="F273" s="138">
        <f t="shared" ca="1" si="14"/>
        <v>1</v>
      </c>
      <c r="G273" s="41">
        <f ca="1">IF(ISERROR(OFFSET('HARGA SATUAN'!$I$6,MATCH(C273,'HARGA SATUAN'!$C$7:$C$1509,0),0)),"",OFFSET('HARGA SATUAN'!$I$6,MATCH(C273,'HARGA SATUAN'!$C$7:$C$1509,0),0))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SATUAN'!$C$7:$C$1509,0),0)),"",OFFSET('HARGA SATUAN'!$D$6,MATCH(C274,'HARGA SATUAN'!$C$7:$C$1509,0),0))</f>
        <v/>
      </c>
      <c r="E274" s="101">
        <f ca="1">IF(B274="+","Unit",IF(ISERROR(OFFSET('HARGA SATUAN'!$E$6,MATCH(C274,'HARGA SATUAN'!$C$7:$C$1509,0),0)),"",OFFSET('HARGA SATUAN'!$E$6,MATCH(C274,'HARGA SATUAN'!$C$7:$C$1509,0),0)))</f>
        <v>0</v>
      </c>
      <c r="F274" s="138">
        <f t="shared" ca="1" si="14"/>
        <v>1</v>
      </c>
      <c r="G274" s="41">
        <f ca="1">IF(ISERROR(OFFSET('HARGA SATUAN'!$I$6,MATCH(C274,'HARGA SATUAN'!$C$7:$C$1509,0),0)),"",OFFSET('HARGA SATUAN'!$I$6,MATCH(C274,'HARGA SATUAN'!$C$7:$C$1509,0),0))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SATUAN'!$C$7:$C$1509,0),0)),"",OFFSET('HARGA SATUAN'!$D$6,MATCH(C275,'HARGA SATUAN'!$C$7:$C$1509,0),0))</f>
        <v/>
      </c>
      <c r="E275" s="101">
        <f ca="1">IF(B275="+","Unit",IF(ISERROR(OFFSET('HARGA SATUAN'!$E$6,MATCH(C275,'HARGA SATUAN'!$C$7:$C$1509,0),0)),"",OFFSET('HARGA SATUAN'!$E$6,MATCH(C275,'HARGA SATUAN'!$C$7:$C$1509,0),0)))</f>
        <v>0</v>
      </c>
      <c r="F275" s="138">
        <f t="shared" ca="1" si="14"/>
        <v>1</v>
      </c>
      <c r="G275" s="41">
        <f ca="1">IF(ISERROR(OFFSET('HARGA SATUAN'!$I$6,MATCH(C275,'HARGA SATUAN'!$C$7:$C$1509,0),0)),"",OFFSET('HARGA SATUAN'!$I$6,MATCH(C275,'HARGA SATUAN'!$C$7:$C$1509,0),0))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SATUAN'!$C$7:$C$1509,0),0)),"",OFFSET('HARGA SATUAN'!$D$6,MATCH(C276,'HARGA SATUAN'!$C$7:$C$1509,0),0))</f>
        <v/>
      </c>
      <c r="E276" s="101">
        <f ca="1">IF(B276="+","Unit",IF(ISERROR(OFFSET('HARGA SATUAN'!$E$6,MATCH(C276,'HARGA SATUAN'!$C$7:$C$1509,0),0)),"",OFFSET('HARGA SATUAN'!$E$6,MATCH(C276,'HARGA SATUAN'!$C$7:$C$1509,0),0)))</f>
        <v>0</v>
      </c>
      <c r="F276" s="138">
        <f t="shared" ca="1" si="14"/>
        <v>1</v>
      </c>
      <c r="G276" s="41">
        <f ca="1">IF(ISERROR(OFFSET('HARGA SATUAN'!$I$6,MATCH(C276,'HARGA SATUAN'!$C$7:$C$1509,0),0)),"",OFFSET('HARGA SATUAN'!$I$6,MATCH(C276,'HARGA SATUAN'!$C$7:$C$1509,0),0))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SATUAN'!$C$7:$C$1509,0),0)),"",OFFSET('HARGA SATUAN'!$D$6,MATCH(C277,'HARGA SATUAN'!$C$7:$C$1509,0),0))</f>
        <v/>
      </c>
      <c r="E277" s="101">
        <f ca="1">IF(B277="+","Unit",IF(ISERROR(OFFSET('HARGA SATUAN'!$E$6,MATCH(C277,'HARGA SATUAN'!$C$7:$C$1509,0),0)),"",OFFSET('HARGA SATUAN'!$E$6,MATCH(C277,'HARGA SATUAN'!$C$7:$C$1509,0),0)))</f>
        <v>0</v>
      </c>
      <c r="F277" s="138">
        <f t="shared" ca="1" si="14"/>
        <v>1</v>
      </c>
      <c r="G277" s="41">
        <f ca="1">IF(ISERROR(OFFSET('HARGA SATUAN'!$I$6,MATCH(C277,'HARGA SATUAN'!$C$7:$C$1509,0),0)),"",OFFSET('HARGA SATUAN'!$I$6,MATCH(C277,'HARGA SATUAN'!$C$7:$C$1509,0),0))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SATUAN'!$C$7:$C$1509,0),0)),"",OFFSET('HARGA SATUAN'!$D$6,MATCH(C278,'HARGA SATUAN'!$C$7:$C$1509,0),0))</f>
        <v/>
      </c>
      <c r="E278" s="101">
        <f ca="1">IF(B278="+","Unit",IF(ISERROR(OFFSET('HARGA SATUAN'!$E$6,MATCH(C278,'HARGA SATUAN'!$C$7:$C$1509,0),0)),"",OFFSET('HARGA SATUAN'!$E$6,MATCH(C278,'HARGA SATUAN'!$C$7:$C$1509,0),0)))</f>
        <v>0</v>
      </c>
      <c r="F278" s="138">
        <f t="shared" ca="1" si="14"/>
        <v>1</v>
      </c>
      <c r="G278" s="41">
        <f ca="1">IF(ISERROR(OFFSET('HARGA SATUAN'!$I$6,MATCH(C278,'HARGA SATUAN'!$C$7:$C$1509,0),0)),"",OFFSET('HARGA SATUAN'!$I$6,MATCH(C278,'HARGA SATUAN'!$C$7:$C$1509,0),0))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SATUAN'!$C$7:$C$1509,0),0)),"",OFFSET('HARGA SATUAN'!$D$6,MATCH(C279,'HARGA SATUAN'!$C$7:$C$1509,0),0))</f>
        <v/>
      </c>
      <c r="E279" s="101">
        <f ca="1">IF(B279="+","Unit",IF(ISERROR(OFFSET('HARGA SATUAN'!$E$6,MATCH(C279,'HARGA SATUAN'!$C$7:$C$1509,0),0)),"",OFFSET('HARGA SATUAN'!$E$6,MATCH(C279,'HARGA SATUAN'!$C$7:$C$1509,0),0)))</f>
        <v>0</v>
      </c>
      <c r="F279" s="138">
        <f t="shared" ca="1" si="14"/>
        <v>1</v>
      </c>
      <c r="G279" s="41">
        <f ca="1">IF(ISERROR(OFFSET('HARGA SATUAN'!$I$6,MATCH(C279,'HARGA SATUAN'!$C$7:$C$1509,0),0)),"",OFFSET('HARGA SATUAN'!$I$6,MATCH(C279,'HARGA SATUAN'!$C$7:$C$1509,0),0))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SATUAN'!$C$7:$C$1509,0),0)),"",OFFSET('HARGA SATUAN'!$D$6,MATCH(C280,'HARGA SATUAN'!$C$7:$C$1509,0),0))</f>
        <v/>
      </c>
      <c r="E280" s="101">
        <f ca="1">IF(B280="+","Unit",IF(ISERROR(OFFSET('HARGA SATUAN'!$E$6,MATCH(C280,'HARGA SATUAN'!$C$7:$C$1509,0),0)),"",OFFSET('HARGA SATUAN'!$E$6,MATCH(C280,'HARGA SATUAN'!$C$7:$C$1509,0),0)))</f>
        <v>0</v>
      </c>
      <c r="F280" s="138">
        <f t="shared" ca="1" si="14"/>
        <v>1</v>
      </c>
      <c r="G280" s="41">
        <f ca="1">IF(ISERROR(OFFSET('HARGA SATUAN'!$I$6,MATCH(C280,'HARGA SATUAN'!$C$7:$C$1509,0),0)),"",OFFSET('HARGA SATUAN'!$I$6,MATCH(C280,'HARGA SATUAN'!$C$7:$C$1509,0),0))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SATUAN'!$C$7:$C$1509,0),0)),"",OFFSET('HARGA SATUAN'!$D$6,MATCH(C281,'HARGA SATUAN'!$C$7:$C$1509,0),0))</f>
        <v/>
      </c>
      <c r="E281" s="101">
        <f ca="1">IF(B281="+","Unit",IF(ISERROR(OFFSET('HARGA SATUAN'!$E$6,MATCH(C281,'HARGA SATUAN'!$C$7:$C$1509,0),0)),"",OFFSET('HARGA SATUAN'!$E$6,MATCH(C281,'HARGA SATUAN'!$C$7:$C$1509,0),0)))</f>
        <v>0</v>
      </c>
      <c r="F281" s="138">
        <f t="shared" ca="1" si="14"/>
        <v>1</v>
      </c>
      <c r="G281" s="41">
        <f ca="1">IF(ISERROR(OFFSET('HARGA SATUAN'!$I$6,MATCH(C281,'HARGA SATUAN'!$C$7:$C$1509,0),0)),"",OFFSET('HARGA SATUAN'!$I$6,MATCH(C281,'HARGA SATUAN'!$C$7:$C$1509,0),0))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SATUAN'!$C$7:$C$1509,0),0)),"",OFFSET('HARGA SATUAN'!$D$6,MATCH(C282,'HARGA SATUAN'!$C$7:$C$1509,0),0))</f>
        <v/>
      </c>
      <c r="E282" s="101">
        <f ca="1">IF(B282="+","Unit",IF(ISERROR(OFFSET('HARGA SATUAN'!$E$6,MATCH(C282,'HARGA SATUAN'!$C$7:$C$1509,0),0)),"",OFFSET('HARGA SATUAN'!$E$6,MATCH(C282,'HARGA SATUAN'!$C$7:$C$1509,0),0)))</f>
        <v>0</v>
      </c>
      <c r="F282" s="138">
        <f t="shared" ca="1" si="14"/>
        <v>1</v>
      </c>
      <c r="G282" s="41">
        <f ca="1">IF(ISERROR(OFFSET('HARGA SATUAN'!$I$6,MATCH(C282,'HARGA SATUAN'!$C$7:$C$1509,0),0)),"",OFFSET('HARGA SATUAN'!$I$6,MATCH(C282,'HARGA SATUAN'!$C$7:$C$1509,0),0))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SATUAN'!$C$7:$C$1509,0),0)),"",OFFSET('HARGA SATUAN'!$D$6,MATCH(C283,'HARGA SATUAN'!$C$7:$C$1509,0),0))</f>
        <v/>
      </c>
      <c r="E283" s="101">
        <f ca="1">IF(B283="+","Unit",IF(ISERROR(OFFSET('HARGA SATUAN'!$E$6,MATCH(C283,'HARGA SATUAN'!$C$7:$C$1509,0),0)),"",OFFSET('HARGA SATUAN'!$E$6,MATCH(C283,'HARGA SATUAN'!$C$7:$C$1509,0),0)))</f>
        <v>0</v>
      </c>
      <c r="F283" s="138">
        <f t="shared" ca="1" si="14"/>
        <v>1</v>
      </c>
      <c r="G283" s="41">
        <f ca="1">IF(ISERROR(OFFSET('HARGA SATUAN'!$I$6,MATCH(C283,'HARGA SATUAN'!$C$7:$C$1509,0),0)),"",OFFSET('HARGA SATUAN'!$I$6,MATCH(C283,'HARGA SATUAN'!$C$7:$C$1509,0),0))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SATUAN'!$C$7:$C$1509,0),0)),"",OFFSET('HARGA SATUAN'!$D$6,MATCH(C284,'HARGA SATUAN'!$C$7:$C$1509,0),0))</f>
        <v/>
      </c>
      <c r="E284" s="101">
        <f ca="1">IF(B284="+","Unit",IF(ISERROR(OFFSET('HARGA SATUAN'!$E$6,MATCH(C284,'HARGA SATUAN'!$C$7:$C$1509,0),0)),"",OFFSET('HARGA SATUAN'!$E$6,MATCH(C284,'HARGA SATUAN'!$C$7:$C$1509,0),0)))</f>
        <v>0</v>
      </c>
      <c r="F284" s="138">
        <f t="shared" ca="1" si="14"/>
        <v>1</v>
      </c>
      <c r="G284" s="41">
        <f ca="1">IF(ISERROR(OFFSET('HARGA SATUAN'!$I$6,MATCH(C284,'HARGA SATUAN'!$C$7:$C$1509,0),0)),"",OFFSET('HARGA SATUAN'!$I$6,MATCH(C284,'HARGA SATUAN'!$C$7:$C$1509,0),0))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SATUAN'!$C$7:$C$1509,0),0)),"",OFFSET('HARGA SATUAN'!$D$6,MATCH(C285,'HARGA SATUAN'!$C$7:$C$1509,0),0))</f>
        <v/>
      </c>
      <c r="E285" s="101">
        <f ca="1">IF(B285="+","Unit",IF(ISERROR(OFFSET('HARGA SATUAN'!$E$6,MATCH(C285,'HARGA SATUAN'!$C$7:$C$1509,0),0)),"",OFFSET('HARGA SATUAN'!$E$6,MATCH(C285,'HARGA SATUAN'!$C$7:$C$1509,0),0)))</f>
        <v>0</v>
      </c>
      <c r="F285" s="138">
        <f t="shared" ca="1" si="14"/>
        <v>1</v>
      </c>
      <c r="G285" s="41">
        <f ca="1">IF(ISERROR(OFFSET('HARGA SATUAN'!$I$6,MATCH(C285,'HARGA SATUAN'!$C$7:$C$1509,0),0)),"",OFFSET('HARGA SATUAN'!$I$6,MATCH(C285,'HARGA SATUAN'!$C$7:$C$1509,0),0))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SATUAN'!$C$7:$C$1509,0),0)),"",OFFSET('HARGA SATUAN'!$D$6,MATCH(C286,'HARGA SATUAN'!$C$7:$C$1509,0),0))</f>
        <v/>
      </c>
      <c r="E286" s="101">
        <f ca="1">IF(B286="+","Unit",IF(ISERROR(OFFSET('HARGA SATUAN'!$E$6,MATCH(C286,'HARGA SATUAN'!$C$7:$C$1509,0),0)),"",OFFSET('HARGA SATUAN'!$E$6,MATCH(C286,'HARGA SATUAN'!$C$7:$C$1509,0),0)))</f>
        <v>0</v>
      </c>
      <c r="F286" s="138">
        <f t="shared" ca="1" si="14"/>
        <v>1</v>
      </c>
      <c r="G286" s="41">
        <f ca="1">IF(ISERROR(OFFSET('HARGA SATUAN'!$I$6,MATCH(C286,'HARGA SATUAN'!$C$7:$C$1509,0),0)),"",OFFSET('HARGA SATUAN'!$I$6,MATCH(C286,'HARGA SATUAN'!$C$7:$C$1509,0),0))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SATUAN'!$C$7:$C$1509,0),0)),"",OFFSET('HARGA SATUAN'!$D$6,MATCH(C287,'HARGA SATUAN'!$C$7:$C$1509,0),0))</f>
        <v/>
      </c>
      <c r="E287" s="101">
        <f ca="1">IF(B287="+","Unit",IF(ISERROR(OFFSET('HARGA SATUAN'!$E$6,MATCH(C287,'HARGA SATUAN'!$C$7:$C$1509,0),0)),"",OFFSET('HARGA SATUAN'!$E$6,MATCH(C287,'HARGA SATUAN'!$C$7:$C$1509,0),0)))</f>
        <v>0</v>
      </c>
      <c r="F287" s="138">
        <f t="shared" ca="1" si="14"/>
        <v>1</v>
      </c>
      <c r="G287" s="41">
        <f ca="1">IF(ISERROR(OFFSET('HARGA SATUAN'!$I$6,MATCH(C287,'HARGA SATUAN'!$C$7:$C$1509,0),0)),"",OFFSET('HARGA SATUAN'!$I$6,MATCH(C287,'HARGA SATUAN'!$C$7:$C$1509,0),0))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SATUAN'!$C$7:$C$1509,0),0)),"",OFFSET('HARGA SATUAN'!$D$6,MATCH(C288,'HARGA SATUAN'!$C$7:$C$1509,0),0))</f>
        <v/>
      </c>
      <c r="E288" s="101">
        <f ca="1">IF(B288="+","Unit",IF(ISERROR(OFFSET('HARGA SATUAN'!$E$6,MATCH(C288,'HARGA SATUAN'!$C$7:$C$1509,0),0)),"",OFFSET('HARGA SATUAN'!$E$6,MATCH(C288,'HARGA SATUAN'!$C$7:$C$1509,0),0)))</f>
        <v>0</v>
      </c>
      <c r="F288" s="138">
        <f t="shared" ca="1" si="14"/>
        <v>1</v>
      </c>
      <c r="G288" s="41">
        <f ca="1">IF(ISERROR(OFFSET('HARGA SATUAN'!$I$6,MATCH(C288,'HARGA SATUAN'!$C$7:$C$1509,0),0)),"",OFFSET('HARGA SATUAN'!$I$6,MATCH(C288,'HARGA SATUAN'!$C$7:$C$1509,0),0))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SATUAN'!$C$7:$C$1509,0),0)),"",OFFSET('HARGA SATUAN'!$D$6,MATCH(C289,'HARGA SATUAN'!$C$7:$C$1509,0),0))</f>
        <v/>
      </c>
      <c r="E289" s="101">
        <f ca="1">IF(B289="+","Unit",IF(ISERROR(OFFSET('HARGA SATUAN'!$E$6,MATCH(C289,'HARGA SATUAN'!$C$7:$C$1509,0),0)),"",OFFSET('HARGA SATUAN'!$E$6,MATCH(C289,'HARGA SATUAN'!$C$7:$C$1509,0),0)))</f>
        <v>0</v>
      </c>
      <c r="F289" s="138">
        <f t="shared" ca="1" si="14"/>
        <v>1</v>
      </c>
      <c r="G289" s="41">
        <f ca="1">IF(ISERROR(OFFSET('HARGA SATUAN'!$I$6,MATCH(C289,'HARGA SATUAN'!$C$7:$C$1509,0),0)),"",OFFSET('HARGA SATUAN'!$I$6,MATCH(C289,'HARGA SATUAN'!$C$7:$C$1509,0),0))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SATUAN'!$C$7:$C$1509,0),0)),"",OFFSET('HARGA SATUAN'!$D$6,MATCH(C290,'HARGA SATUAN'!$C$7:$C$1509,0),0))</f>
        <v/>
      </c>
      <c r="E290" s="101">
        <f ca="1">IF(B290="+","Unit",IF(ISERROR(OFFSET('HARGA SATUAN'!$E$6,MATCH(C290,'HARGA SATUAN'!$C$7:$C$1509,0),0)),"",OFFSET('HARGA SATUAN'!$E$6,MATCH(C290,'HARGA SATUAN'!$C$7:$C$1509,0),0)))</f>
        <v>0</v>
      </c>
      <c r="F290" s="138">
        <f t="shared" ca="1" si="14"/>
        <v>1</v>
      </c>
      <c r="G290" s="41">
        <f ca="1">IF(ISERROR(OFFSET('HARGA SATUAN'!$I$6,MATCH(C290,'HARGA SATUAN'!$C$7:$C$1509,0),0)),"",OFFSET('HARGA SATUAN'!$I$6,MATCH(C290,'HARGA SATUAN'!$C$7:$C$1509,0),0))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SATUAN'!$C$7:$C$1509,0),0)),"",OFFSET('HARGA SATUAN'!$D$6,MATCH(C291,'HARGA SATUAN'!$C$7:$C$1509,0),0))</f>
        <v/>
      </c>
      <c r="E291" s="101">
        <f ca="1">IF(B291="+","Unit",IF(ISERROR(OFFSET('HARGA SATUAN'!$E$6,MATCH(C291,'HARGA SATUAN'!$C$7:$C$1509,0),0)),"",OFFSET('HARGA SATUAN'!$E$6,MATCH(C291,'HARGA SATUAN'!$C$7:$C$1509,0),0)))</f>
        <v>0</v>
      </c>
      <c r="F291" s="138">
        <f t="shared" ca="1" si="14"/>
        <v>1</v>
      </c>
      <c r="G291" s="41">
        <f ca="1">IF(ISERROR(OFFSET('HARGA SATUAN'!$I$6,MATCH(C291,'HARGA SATUAN'!$C$7:$C$1509,0),0)),"",OFFSET('HARGA SATUAN'!$I$6,MATCH(C291,'HARGA SATUAN'!$C$7:$C$1509,0),0))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SATUAN'!$C$7:$C$1509,0),0)),"",OFFSET('HARGA SATUAN'!$D$6,MATCH(C292,'HARGA SATUAN'!$C$7:$C$1509,0),0))</f>
        <v/>
      </c>
      <c r="E292" s="101">
        <f ca="1">IF(B292="+","Unit",IF(ISERROR(OFFSET('HARGA SATUAN'!$E$6,MATCH(C292,'HARGA SATUAN'!$C$7:$C$1509,0),0)),"",OFFSET('HARGA SATUAN'!$E$6,MATCH(C292,'HARGA SATUAN'!$C$7:$C$1509,0),0)))</f>
        <v>0</v>
      </c>
      <c r="F292" s="138">
        <f t="shared" ca="1" si="14"/>
        <v>1</v>
      </c>
      <c r="G292" s="41">
        <f ca="1">IF(ISERROR(OFFSET('HARGA SATUAN'!$I$6,MATCH(C292,'HARGA SATUAN'!$C$7:$C$1509,0),0)),"",OFFSET('HARGA SATUAN'!$I$6,MATCH(C292,'HARGA SATUAN'!$C$7:$C$1509,0),0))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SATUAN'!$C$7:$C$1509,0),0)),"",OFFSET('HARGA SATUAN'!$D$6,MATCH(C293,'HARGA SATUAN'!$C$7:$C$1509,0),0))</f>
        <v/>
      </c>
      <c r="E293" s="101">
        <f ca="1">IF(B293="+","Unit",IF(ISERROR(OFFSET('HARGA SATUAN'!$E$6,MATCH(C293,'HARGA SATUAN'!$C$7:$C$1509,0),0)),"",OFFSET('HARGA SATUAN'!$E$6,MATCH(C293,'HARGA SATUAN'!$C$7:$C$1509,0),0)))</f>
        <v>0</v>
      </c>
      <c r="F293" s="138">
        <f t="shared" ca="1" si="14"/>
        <v>1</v>
      </c>
      <c r="G293" s="41">
        <f ca="1">IF(ISERROR(OFFSET('HARGA SATUAN'!$I$6,MATCH(C293,'HARGA SATUAN'!$C$7:$C$1509,0),0)),"",OFFSET('HARGA SATUAN'!$I$6,MATCH(C293,'HARGA SATUAN'!$C$7:$C$1509,0),0))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SATUAN'!$C$7:$C$1509,0),0)),"",OFFSET('HARGA SATUAN'!$D$6,MATCH(C294,'HARGA SATUAN'!$C$7:$C$1509,0),0))</f>
        <v/>
      </c>
      <c r="E294" s="101">
        <f ca="1">IF(B294="+","Unit",IF(ISERROR(OFFSET('HARGA SATUAN'!$E$6,MATCH(C294,'HARGA SATUAN'!$C$7:$C$1509,0),0)),"",OFFSET('HARGA SATUAN'!$E$6,MATCH(C294,'HARGA SATUAN'!$C$7:$C$1509,0),0)))</f>
        <v>0</v>
      </c>
      <c r="F294" s="138">
        <f t="shared" ca="1" si="14"/>
        <v>1</v>
      </c>
      <c r="G294" s="41">
        <f ca="1">IF(ISERROR(OFFSET('HARGA SATUAN'!$I$6,MATCH(C294,'HARGA SATUAN'!$C$7:$C$1509,0),0)),"",OFFSET('HARGA SATUAN'!$I$6,MATCH(C294,'HARGA SATUAN'!$C$7:$C$1509,0),0))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SATUAN'!$C$7:$C$1509,0),0)),"",OFFSET('HARGA SATUAN'!$D$6,MATCH(C295,'HARGA SATUAN'!$C$7:$C$1509,0),0))</f>
        <v/>
      </c>
      <c r="E295" s="101">
        <f ca="1">IF(B295="+","Unit",IF(ISERROR(OFFSET('HARGA SATUAN'!$E$6,MATCH(C295,'HARGA SATUAN'!$C$7:$C$1509,0),0)),"",OFFSET('HARGA SATUAN'!$E$6,MATCH(C295,'HARGA SATUAN'!$C$7:$C$1509,0),0)))</f>
        <v>0</v>
      </c>
      <c r="F295" s="138">
        <f t="shared" ca="1" si="14"/>
        <v>1</v>
      </c>
      <c r="G295" s="41">
        <f ca="1">IF(ISERROR(OFFSET('HARGA SATUAN'!$I$6,MATCH(C295,'HARGA SATUAN'!$C$7:$C$1509,0),0)),"",OFFSET('HARGA SATUAN'!$I$6,MATCH(C295,'HARGA SATUAN'!$C$7:$C$1509,0),0))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SATUAN'!$C$7:$C$1509,0),0)),"",OFFSET('HARGA SATUAN'!$D$6,MATCH(C296,'HARGA SATUAN'!$C$7:$C$1509,0),0))</f>
        <v/>
      </c>
      <c r="E296" s="101">
        <f ca="1">IF(B296="+","Unit",IF(ISERROR(OFFSET('HARGA SATUAN'!$E$6,MATCH(C296,'HARGA SATUAN'!$C$7:$C$1509,0),0)),"",OFFSET('HARGA SATUAN'!$E$6,MATCH(C296,'HARGA SATUAN'!$C$7:$C$1509,0),0)))</f>
        <v>0</v>
      </c>
      <c r="F296" s="138">
        <f t="shared" ca="1" si="14"/>
        <v>1</v>
      </c>
      <c r="G296" s="41">
        <f ca="1">IF(ISERROR(OFFSET('HARGA SATUAN'!$I$6,MATCH(C296,'HARGA SATUAN'!$C$7:$C$1509,0),0)),"",OFFSET('HARGA SATUAN'!$I$6,MATCH(C296,'HARGA SATUAN'!$C$7:$C$1509,0),0))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SATUAN'!$C$7:$C$1509,0),0)),"",OFFSET('HARGA SATUAN'!$D$6,MATCH(C297,'HARGA SATUAN'!$C$7:$C$1509,0),0))</f>
        <v/>
      </c>
      <c r="E297" s="101">
        <f ca="1">IF(B297="+","Unit",IF(ISERROR(OFFSET('HARGA SATUAN'!$E$6,MATCH(C297,'HARGA SATUAN'!$C$7:$C$1509,0),0)),"",OFFSET('HARGA SATUAN'!$E$6,MATCH(C297,'HARGA SATUAN'!$C$7:$C$1509,0),0)))</f>
        <v>0</v>
      </c>
      <c r="F297" s="138">
        <f t="shared" ca="1" si="14"/>
        <v>1</v>
      </c>
      <c r="G297" s="41">
        <f ca="1">IF(ISERROR(OFFSET('HARGA SATUAN'!$I$6,MATCH(C297,'HARGA SATUAN'!$C$7:$C$1509,0),0)),"",OFFSET('HARGA SATUAN'!$I$6,MATCH(C297,'HARGA SATUAN'!$C$7:$C$1509,0),0))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SATUAN'!$C$7:$C$1509,0),0)),"",OFFSET('HARGA SATUAN'!$D$6,MATCH(C298,'HARGA SATUAN'!$C$7:$C$1509,0),0))</f>
        <v/>
      </c>
      <c r="E298" s="101">
        <f ca="1">IF(B298="+","Unit",IF(ISERROR(OFFSET('HARGA SATUAN'!$E$6,MATCH(C298,'HARGA SATUAN'!$C$7:$C$1509,0),0)),"",OFFSET('HARGA SATUAN'!$E$6,MATCH(C298,'HARGA SATUAN'!$C$7:$C$1509,0),0)))</f>
        <v>0</v>
      </c>
      <c r="F298" s="138">
        <f t="shared" ca="1" si="14"/>
        <v>1</v>
      </c>
      <c r="G298" s="41">
        <f ca="1">IF(ISERROR(OFFSET('HARGA SATUAN'!$I$6,MATCH(C298,'HARGA SATUAN'!$C$7:$C$1509,0),0)),"",OFFSET('HARGA SATUAN'!$I$6,MATCH(C298,'HARGA SATUAN'!$C$7:$C$1509,0),0))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SATUAN'!$C$7:$C$1509,0),0)),"",OFFSET('HARGA SATUAN'!$D$6,MATCH(C299,'HARGA SATUAN'!$C$7:$C$1509,0),0))</f>
        <v/>
      </c>
      <c r="E299" s="101">
        <f ca="1">IF(B299="+","Unit",IF(ISERROR(OFFSET('HARGA SATUAN'!$E$6,MATCH(C299,'HARGA SATUAN'!$C$7:$C$1509,0),0)),"",OFFSET('HARGA SATUAN'!$E$6,MATCH(C299,'HARGA SATUAN'!$C$7:$C$1509,0),0)))</f>
        <v>0</v>
      </c>
      <c r="F299" s="138">
        <f t="shared" ca="1" si="14"/>
        <v>1</v>
      </c>
      <c r="G299" s="41">
        <f ca="1">IF(ISERROR(OFFSET('HARGA SATUAN'!$I$6,MATCH(C299,'HARGA SATUAN'!$C$7:$C$1509,0),0)),"",OFFSET('HARGA SATUAN'!$I$6,MATCH(C299,'HARGA SATUAN'!$C$7:$C$1509,0),0))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SATUAN'!$C$7:$C$1509,0),0)),"",OFFSET('HARGA SATUAN'!$D$6,MATCH(C300,'HARGA SATUAN'!$C$7:$C$1509,0),0))</f>
        <v/>
      </c>
      <c r="E300" s="101">
        <f ca="1">IF(B300="+","Unit",IF(ISERROR(OFFSET('HARGA SATUAN'!$E$6,MATCH(C300,'HARGA SATUAN'!$C$7:$C$1509,0),0)),"",OFFSET('HARGA SATUAN'!$E$6,MATCH(C300,'HARGA SATUAN'!$C$7:$C$1509,0),0)))</f>
        <v>0</v>
      </c>
      <c r="F300" s="138">
        <f t="shared" ca="1" si="14"/>
        <v>1</v>
      </c>
      <c r="G300" s="41">
        <f ca="1">IF(ISERROR(OFFSET('HARGA SATUAN'!$I$6,MATCH(C300,'HARGA SATUAN'!$C$7:$C$1509,0),0)),"",OFFSET('HARGA SATUAN'!$I$6,MATCH(C300,'HARGA SATUAN'!$C$7:$C$1509,0),0))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SATUAN'!$C$7:$C$1509,0),0)),"",OFFSET('HARGA SATUAN'!$D$6,MATCH(C301,'HARGA SATUAN'!$C$7:$C$1509,0),0))</f>
        <v/>
      </c>
      <c r="E301" s="101">
        <f ca="1">IF(B301="+","Unit",IF(ISERROR(OFFSET('HARGA SATUAN'!$E$6,MATCH(C301,'HARGA SATUAN'!$C$7:$C$1509,0),0)),"",OFFSET('HARGA SATUAN'!$E$6,MATCH(C301,'HARGA SATUAN'!$C$7:$C$1509,0),0)))</f>
        <v>0</v>
      </c>
      <c r="F301" s="138">
        <f t="shared" ca="1" si="14"/>
        <v>1</v>
      </c>
      <c r="G301" s="41">
        <f ca="1">IF(ISERROR(OFFSET('HARGA SATUAN'!$I$6,MATCH(C301,'HARGA SATUAN'!$C$7:$C$1509,0),0)),"",OFFSET('HARGA SATUAN'!$I$6,MATCH(C301,'HARGA SATUAN'!$C$7:$C$1509,0),0))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SATUAN'!$C$7:$C$1509,0),0)),"",OFFSET('HARGA SATUAN'!$D$6,MATCH(C302,'HARGA SATUAN'!$C$7:$C$1509,0),0))</f>
        <v/>
      </c>
      <c r="E302" s="101">
        <f ca="1">IF(B302="+","Unit",IF(ISERROR(OFFSET('HARGA SATUAN'!$E$6,MATCH(C302,'HARGA SATUAN'!$C$7:$C$1509,0),0)),"",OFFSET('HARGA SATUAN'!$E$6,MATCH(C302,'HARGA SATUAN'!$C$7:$C$1509,0),0)))</f>
        <v>0</v>
      </c>
      <c r="F302" s="138">
        <f t="shared" ca="1" si="14"/>
        <v>1</v>
      </c>
      <c r="G302" s="41">
        <f ca="1">IF(ISERROR(OFFSET('HARGA SATUAN'!$I$6,MATCH(C302,'HARGA SATUAN'!$C$7:$C$1509,0),0)),"",OFFSET('HARGA SATUAN'!$I$6,MATCH(C302,'HARGA SATUAN'!$C$7:$C$1509,0),0))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SATUAN'!$C$7:$C$1509,0),0)),"",OFFSET('HARGA SATUAN'!$D$6,MATCH(C303,'HARGA SATUAN'!$C$7:$C$1509,0),0))</f>
        <v/>
      </c>
      <c r="E303" s="101">
        <f ca="1">IF(B303="+","Unit",IF(ISERROR(OFFSET('HARGA SATUAN'!$E$6,MATCH(C303,'HARGA SATUAN'!$C$7:$C$1509,0),0)),"",OFFSET('HARGA SATUAN'!$E$6,MATCH(C303,'HARGA SATUAN'!$C$7:$C$1509,0),0)))</f>
        <v>0</v>
      </c>
      <c r="F303" s="138">
        <f t="shared" ca="1" si="14"/>
        <v>1</v>
      </c>
      <c r="G303" s="41">
        <f ca="1">IF(ISERROR(OFFSET('HARGA SATUAN'!$I$6,MATCH(C303,'HARGA SATUAN'!$C$7:$C$1509,0),0)),"",OFFSET('HARGA SATUAN'!$I$6,MATCH(C303,'HARGA SATUAN'!$C$7:$C$1509,0),0))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SATUAN'!$C$7:$C$1509,0),0)),"",OFFSET('HARGA SATUAN'!$D$6,MATCH(C304,'HARGA SATUAN'!$C$7:$C$1509,0),0))</f>
        <v/>
      </c>
      <c r="E304" s="101">
        <f ca="1">IF(B304="+","Unit",IF(ISERROR(OFFSET('HARGA SATUAN'!$E$6,MATCH(C304,'HARGA SATUAN'!$C$7:$C$1509,0),0)),"",OFFSET('HARGA SATUAN'!$E$6,MATCH(C304,'HARGA SATUAN'!$C$7:$C$1509,0),0)))</f>
        <v>0</v>
      </c>
      <c r="F304" s="138">
        <f t="shared" ca="1" si="14"/>
        <v>1</v>
      </c>
      <c r="G304" s="41">
        <f ca="1">IF(ISERROR(OFFSET('HARGA SATUAN'!$I$6,MATCH(C304,'HARGA SATUAN'!$C$7:$C$1509,0),0)),"",OFFSET('HARGA SATUAN'!$I$6,MATCH(C304,'HARGA SATUAN'!$C$7:$C$1509,0),0))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SATUAN'!$C$7:$C$1509,0),0)),"",OFFSET('HARGA SATUAN'!$D$6,MATCH(C305,'HARGA SATUAN'!$C$7:$C$1509,0),0))</f>
        <v/>
      </c>
      <c r="E305" s="101">
        <f ca="1">IF(B305="+","Unit",IF(ISERROR(OFFSET('HARGA SATUAN'!$E$6,MATCH(C305,'HARGA SATUAN'!$C$7:$C$1509,0),0)),"",OFFSET('HARGA SATUAN'!$E$6,MATCH(C305,'HARGA SATUAN'!$C$7:$C$1509,0),0)))</f>
        <v>0</v>
      </c>
      <c r="F305" s="138">
        <f t="shared" ca="1" si="14"/>
        <v>1</v>
      </c>
      <c r="G305" s="41">
        <f ca="1">IF(ISERROR(OFFSET('HARGA SATUAN'!$I$6,MATCH(C305,'HARGA SATUAN'!$C$7:$C$1509,0),0)),"",OFFSET('HARGA SATUAN'!$I$6,MATCH(C305,'HARGA SATUAN'!$C$7:$C$1509,0),0))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SATUAN'!$C$7:$C$1509,0),0)),"",OFFSET('HARGA SATUAN'!$D$6,MATCH(C306,'HARGA SATUAN'!$C$7:$C$1509,0),0))</f>
        <v/>
      </c>
      <c r="E306" s="101">
        <f ca="1">IF(B306="+","Unit",IF(ISERROR(OFFSET('HARGA SATUAN'!$E$6,MATCH(C306,'HARGA SATUAN'!$C$7:$C$1509,0),0)),"",OFFSET('HARGA SATUAN'!$E$6,MATCH(C306,'HARGA SATUAN'!$C$7:$C$1509,0),0)))</f>
        <v>0</v>
      </c>
      <c r="F306" s="138">
        <f t="shared" ca="1" si="14"/>
        <v>1</v>
      </c>
      <c r="G306" s="41">
        <f ca="1">IF(ISERROR(OFFSET('HARGA SATUAN'!$I$6,MATCH(C306,'HARGA SATUAN'!$C$7:$C$1509,0),0)),"",OFFSET('HARGA SATUAN'!$I$6,MATCH(C306,'HARGA SATUAN'!$C$7:$C$1509,0),0))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SATUAN'!$C$7:$C$1509,0),0)),"",OFFSET('HARGA SATUAN'!$D$6,MATCH(C307,'HARGA SATUAN'!$C$7:$C$1509,0),0))</f>
        <v/>
      </c>
      <c r="E307" s="101">
        <f ca="1">IF(B307="+","Unit",IF(ISERROR(OFFSET('HARGA SATUAN'!$E$6,MATCH(C307,'HARGA SATUAN'!$C$7:$C$1509,0),0)),"",OFFSET('HARGA SATUAN'!$E$6,MATCH(C307,'HARGA SATUAN'!$C$7:$C$1509,0),0)))</f>
        <v>0</v>
      </c>
      <c r="F307" s="138">
        <f t="shared" ca="1" si="14"/>
        <v>1</v>
      </c>
      <c r="G307" s="41">
        <f ca="1">IF(ISERROR(OFFSET('HARGA SATUAN'!$I$6,MATCH(C307,'HARGA SATUAN'!$C$7:$C$1509,0),0)),"",OFFSET('HARGA SATUAN'!$I$6,MATCH(C307,'HARGA SATUAN'!$C$7:$C$1509,0),0))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SATUAN'!$C$7:$C$1509,0),0)),"",OFFSET('HARGA SATUAN'!$D$6,MATCH(C308,'HARGA SATUAN'!$C$7:$C$1509,0),0))</f>
        <v/>
      </c>
      <c r="E308" s="101">
        <f ca="1">IF(B308="+","Unit",IF(ISERROR(OFFSET('HARGA SATUAN'!$E$6,MATCH(C308,'HARGA SATUAN'!$C$7:$C$1509,0),0)),"",OFFSET('HARGA SATUAN'!$E$6,MATCH(C308,'HARGA SATUAN'!$C$7:$C$1509,0),0)))</f>
        <v>0</v>
      </c>
      <c r="F308" s="138">
        <f t="shared" ca="1" si="14"/>
        <v>1</v>
      </c>
      <c r="G308" s="41">
        <f ca="1">IF(ISERROR(OFFSET('HARGA SATUAN'!$I$6,MATCH(C308,'HARGA SATUAN'!$C$7:$C$1509,0),0)),"",OFFSET('HARGA SATUAN'!$I$6,MATCH(C308,'HARGA SATUAN'!$C$7:$C$1509,0),0))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SATUAN'!$C$7:$C$1509,0),0)),"",OFFSET('HARGA SATUAN'!$D$6,MATCH(C309,'HARGA SATUAN'!$C$7:$C$1509,0),0))</f>
        <v/>
      </c>
      <c r="E309" s="101">
        <f ca="1">IF(B309="+","Unit",IF(ISERROR(OFFSET('HARGA SATUAN'!$E$6,MATCH(C309,'HARGA SATUAN'!$C$7:$C$1509,0),0)),"",OFFSET('HARGA SATUAN'!$E$6,MATCH(C309,'HARGA SATUAN'!$C$7:$C$1509,0),0)))</f>
        <v>0</v>
      </c>
      <c r="F309" s="138">
        <f t="shared" ca="1" si="14"/>
        <v>1</v>
      </c>
      <c r="G309" s="41">
        <f ca="1">IF(ISERROR(OFFSET('HARGA SATUAN'!$I$6,MATCH(C309,'HARGA SATUAN'!$C$7:$C$1509,0),0)),"",OFFSET('HARGA SATUAN'!$I$6,MATCH(C309,'HARGA SATUAN'!$C$7:$C$1509,0),0))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SATUAN'!$C$7:$C$1509,0),0)),"",OFFSET('HARGA SATUAN'!$D$6,MATCH(C310,'HARGA SATUAN'!$C$7:$C$1509,0),0))</f>
        <v/>
      </c>
      <c r="E310" s="101">
        <f ca="1">IF(B310="+","Unit",IF(ISERROR(OFFSET('HARGA SATUAN'!$E$6,MATCH(C310,'HARGA SATUAN'!$C$7:$C$1509,0),0)),"",OFFSET('HARGA SATUAN'!$E$6,MATCH(C310,'HARGA SATUAN'!$C$7:$C$1509,0),0)))</f>
        <v>0</v>
      </c>
      <c r="F310" s="138">
        <f t="shared" ca="1" si="14"/>
        <v>1</v>
      </c>
      <c r="G310" s="41">
        <f ca="1">IF(ISERROR(OFFSET('HARGA SATUAN'!$I$6,MATCH(C310,'HARGA SATUAN'!$C$7:$C$1509,0),0)),"",OFFSET('HARGA SATUAN'!$I$6,MATCH(C310,'HARGA SATUAN'!$C$7:$C$1509,0),0))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SATUAN'!$C$7:$C$1509,0),0)),"",OFFSET('HARGA SATUAN'!$D$6,MATCH(C311,'HARGA SATUAN'!$C$7:$C$1509,0),0))</f>
        <v/>
      </c>
      <c r="E311" s="101">
        <f ca="1">IF(B311="+","Unit",IF(ISERROR(OFFSET('HARGA SATUAN'!$E$6,MATCH(C311,'HARGA SATUAN'!$C$7:$C$1509,0),0)),"",OFFSET('HARGA SATUAN'!$E$6,MATCH(C311,'HARGA SATUAN'!$C$7:$C$1509,0),0)))</f>
        <v>0</v>
      </c>
      <c r="F311" s="138">
        <f t="shared" ca="1" si="14"/>
        <v>1</v>
      </c>
      <c r="G311" s="41">
        <f ca="1">IF(ISERROR(OFFSET('HARGA SATUAN'!$I$6,MATCH(C311,'HARGA SATUAN'!$C$7:$C$1509,0),0)),"",OFFSET('HARGA SATUAN'!$I$6,MATCH(C311,'HARGA SATUAN'!$C$7:$C$1509,0),0))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SATUAN'!$C$7:$C$1509,0),0)),"",OFFSET('HARGA SATUAN'!$D$6,MATCH(C312,'HARGA SATUAN'!$C$7:$C$1509,0),0))</f>
        <v/>
      </c>
      <c r="E312" s="101">
        <f ca="1">IF(B312="+","Unit",IF(ISERROR(OFFSET('HARGA SATUAN'!$E$6,MATCH(C312,'HARGA SATUAN'!$C$7:$C$1509,0),0)),"",OFFSET('HARGA SATUAN'!$E$6,MATCH(C312,'HARGA SATUAN'!$C$7:$C$1509,0),0)))</f>
        <v>0</v>
      </c>
      <c r="F312" s="138">
        <f t="shared" ca="1" si="14"/>
        <v>1</v>
      </c>
      <c r="G312" s="41">
        <f ca="1">IF(ISERROR(OFFSET('HARGA SATUAN'!$I$6,MATCH(C312,'HARGA SATUAN'!$C$7:$C$1509,0),0)),"",OFFSET('HARGA SATUAN'!$I$6,MATCH(C312,'HARGA SATUAN'!$C$7:$C$1509,0),0))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SATUAN'!$C$7:$C$1509,0),0)),"",OFFSET('HARGA SATUAN'!$D$6,MATCH(C313,'HARGA SATUAN'!$C$7:$C$1509,0),0))</f>
        <v/>
      </c>
      <c r="E313" s="101">
        <f ca="1">IF(B313="+","Unit",IF(ISERROR(OFFSET('HARGA SATUAN'!$E$6,MATCH(C313,'HARGA SATUAN'!$C$7:$C$1509,0),0)),"",OFFSET('HARGA SATUAN'!$E$6,MATCH(C313,'HARGA SATUAN'!$C$7:$C$1509,0),0)))</f>
        <v>0</v>
      </c>
      <c r="F313" s="138">
        <f t="shared" ca="1" si="14"/>
        <v>1</v>
      </c>
      <c r="G313" s="41">
        <f ca="1">IF(ISERROR(OFFSET('HARGA SATUAN'!$I$6,MATCH(C313,'HARGA SATUAN'!$C$7:$C$1509,0),0)),"",OFFSET('HARGA SATUAN'!$I$6,MATCH(C313,'HARGA SATUAN'!$C$7:$C$1509,0),0))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SATUAN'!$C$7:$C$1509,0),0)),"",OFFSET('HARGA SATUAN'!$D$6,MATCH(C314,'HARGA SATUAN'!$C$7:$C$1509,0),0))</f>
        <v/>
      </c>
      <c r="E314" s="101">
        <f ca="1">IF(B314="+","Unit",IF(ISERROR(OFFSET('HARGA SATUAN'!$E$6,MATCH(C314,'HARGA SATUAN'!$C$7:$C$1509,0),0)),"",OFFSET('HARGA SATUAN'!$E$6,MATCH(C314,'HARGA SATUAN'!$C$7:$C$1509,0),0)))</f>
        <v>0</v>
      </c>
      <c r="F314" s="138">
        <f t="shared" ca="1" si="14"/>
        <v>1</v>
      </c>
      <c r="G314" s="41">
        <f ca="1">IF(ISERROR(OFFSET('HARGA SATUAN'!$I$6,MATCH(C314,'HARGA SATUAN'!$C$7:$C$1509,0),0)),"",OFFSET('HARGA SATUAN'!$I$6,MATCH(C314,'HARGA SATUAN'!$C$7:$C$1509,0),0))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SATUAN'!$C$7:$C$1509,0),0)),"",OFFSET('HARGA SATUAN'!$D$6,MATCH(C315,'HARGA SATUAN'!$C$7:$C$1509,0),0))</f>
        <v/>
      </c>
      <c r="E315" s="101">
        <f ca="1">IF(B315="+","Unit",IF(ISERROR(OFFSET('HARGA SATUAN'!$E$6,MATCH(C315,'HARGA SATUAN'!$C$7:$C$1509,0),0)),"",OFFSET('HARGA SATUAN'!$E$6,MATCH(C315,'HARGA SATUAN'!$C$7:$C$1509,0),0)))</f>
        <v>0</v>
      </c>
      <c r="F315" s="138">
        <f t="shared" ca="1" si="14"/>
        <v>1</v>
      </c>
      <c r="G315" s="41">
        <f ca="1">IF(ISERROR(OFFSET('HARGA SATUAN'!$I$6,MATCH(C315,'HARGA SATUAN'!$C$7:$C$1509,0),0)),"",OFFSET('HARGA SATUAN'!$I$6,MATCH(C315,'HARGA SATUAN'!$C$7:$C$1509,0),0))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SATUAN'!$C$7:$C$1509,0),0)),"",OFFSET('HARGA SATUAN'!$D$6,MATCH(C316,'HARGA SATUAN'!$C$7:$C$1509,0),0))</f>
        <v/>
      </c>
      <c r="E316" s="101">
        <f ca="1">IF(B316="+","Unit",IF(ISERROR(OFFSET('HARGA SATUAN'!$E$6,MATCH(C316,'HARGA SATUAN'!$C$7:$C$1509,0),0)),"",OFFSET('HARGA SATUAN'!$E$6,MATCH(C316,'HARGA SATUAN'!$C$7:$C$1509,0),0)))</f>
        <v>0</v>
      </c>
      <c r="F316" s="138">
        <f t="shared" ca="1" si="14"/>
        <v>1</v>
      </c>
      <c r="G316" s="41">
        <f ca="1">IF(ISERROR(OFFSET('HARGA SATUAN'!$I$6,MATCH(C316,'HARGA SATUAN'!$C$7:$C$1509,0),0)),"",OFFSET('HARGA SATUAN'!$I$6,MATCH(C316,'HARGA SATUAN'!$C$7:$C$1509,0),0))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SATUAN'!$C$7:$C$1509,0),0)),"",OFFSET('HARGA SATUAN'!$D$6,MATCH(C317,'HARGA SATUAN'!$C$7:$C$1509,0),0))</f>
        <v/>
      </c>
      <c r="E317" s="101">
        <f ca="1">IF(B317="+","Unit",IF(ISERROR(OFFSET('HARGA SATUAN'!$E$6,MATCH(C317,'HARGA SATUAN'!$C$7:$C$1509,0),0)),"",OFFSET('HARGA SATUAN'!$E$6,MATCH(C317,'HARGA SATUAN'!$C$7:$C$1509,0),0)))</f>
        <v>0</v>
      </c>
      <c r="F317" s="138">
        <f t="shared" ca="1" si="14"/>
        <v>1</v>
      </c>
      <c r="G317" s="41">
        <f ca="1">IF(ISERROR(OFFSET('HARGA SATUAN'!$I$6,MATCH(C317,'HARGA SATUAN'!$C$7:$C$1509,0),0)),"",OFFSET('HARGA SATUAN'!$I$6,MATCH(C317,'HARGA SATUAN'!$C$7:$C$1509,0),0))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SATUAN'!$C$7:$C$1509,0),0)),"",OFFSET('HARGA SATUAN'!$D$6,MATCH(C318,'HARGA SATUAN'!$C$7:$C$1509,0),0))</f>
        <v/>
      </c>
      <c r="E318" s="101">
        <f ca="1">IF(B318="+","Unit",IF(ISERROR(OFFSET('HARGA SATUAN'!$E$6,MATCH(C318,'HARGA SATUAN'!$C$7:$C$1509,0),0)),"",OFFSET('HARGA SATUAN'!$E$6,MATCH(C318,'HARGA SATUAN'!$C$7:$C$1509,0),0)))</f>
        <v>0</v>
      </c>
      <c r="F318" s="138">
        <f t="shared" ca="1" si="14"/>
        <v>1</v>
      </c>
      <c r="G318" s="41">
        <f ca="1">IF(ISERROR(OFFSET('HARGA SATUAN'!$I$6,MATCH(C318,'HARGA SATUAN'!$C$7:$C$1509,0),0)),"",OFFSET('HARGA SATUAN'!$I$6,MATCH(C318,'HARGA SATUAN'!$C$7:$C$1509,0),0))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SATUAN'!$C$7:$C$1509,0),0)),"",OFFSET('HARGA SATUAN'!$D$6,MATCH(C319,'HARGA SATUAN'!$C$7:$C$1509,0),0))</f>
        <v/>
      </c>
      <c r="E319" s="101">
        <f ca="1">IF(B319="+","Unit",IF(ISERROR(OFFSET('HARGA SATUAN'!$E$6,MATCH(C319,'HARGA SATUAN'!$C$7:$C$1509,0),0)),"",OFFSET('HARGA SATUAN'!$E$6,MATCH(C319,'HARGA SATUAN'!$C$7:$C$1509,0),0)))</f>
        <v>0</v>
      </c>
      <c r="F319" s="138">
        <f t="shared" ca="1" si="14"/>
        <v>1</v>
      </c>
      <c r="G319" s="41">
        <f ca="1">IF(ISERROR(OFFSET('HARGA SATUAN'!$I$6,MATCH(C319,'HARGA SATUAN'!$C$7:$C$1509,0),0)),"",OFFSET('HARGA SATUAN'!$I$6,MATCH(C319,'HARGA SATUAN'!$C$7:$C$1509,0),0))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SATUAN'!$C$7:$C$1509,0),0)),"",OFFSET('HARGA SATUAN'!$D$6,MATCH(C320,'HARGA SATUAN'!$C$7:$C$1509,0),0))</f>
        <v/>
      </c>
      <c r="E320" s="101">
        <f ca="1">IF(B320="+","Unit",IF(ISERROR(OFFSET('HARGA SATUAN'!$E$6,MATCH(C320,'HARGA SATUAN'!$C$7:$C$1509,0),0)),"",OFFSET('HARGA SATUAN'!$E$6,MATCH(C320,'HARGA SATUAN'!$C$7:$C$1509,0),0)))</f>
        <v>0</v>
      </c>
      <c r="F320" s="138">
        <f t="shared" ca="1" si="14"/>
        <v>1</v>
      </c>
      <c r="G320" s="41">
        <f ca="1">IF(ISERROR(OFFSET('HARGA SATUAN'!$I$6,MATCH(C320,'HARGA SATUAN'!$C$7:$C$1509,0),0)),"",OFFSET('HARGA SATUAN'!$I$6,MATCH(C320,'HARGA SATUAN'!$C$7:$C$1509,0),0))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SATUAN'!$C$7:$C$1509,0),0)),"",OFFSET('HARGA SATUAN'!$D$6,MATCH(C321,'HARGA SATUAN'!$C$7:$C$1509,0),0))</f>
        <v/>
      </c>
      <c r="E321" s="101">
        <f ca="1">IF(B321="+","Unit",IF(ISERROR(OFFSET('HARGA SATUAN'!$E$6,MATCH(C321,'HARGA SATUAN'!$C$7:$C$1509,0),0)),"",OFFSET('HARGA SATUAN'!$E$6,MATCH(C321,'HARGA SATUAN'!$C$7:$C$1509,0),0)))</f>
        <v>0</v>
      </c>
      <c r="F321" s="138">
        <f t="shared" ca="1" si="14"/>
        <v>1</v>
      </c>
      <c r="G321" s="41">
        <f ca="1">IF(ISERROR(OFFSET('HARGA SATUAN'!$I$6,MATCH(C321,'HARGA SATUAN'!$C$7:$C$1509,0),0)),"",OFFSET('HARGA SATUAN'!$I$6,MATCH(C321,'HARGA SATUAN'!$C$7:$C$1509,0),0))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SATUAN'!$C$7:$C$1509,0),0)),"",OFFSET('HARGA SATUAN'!$D$6,MATCH(C322,'HARGA SATUAN'!$C$7:$C$1509,0),0))</f>
        <v/>
      </c>
      <c r="E322" s="101">
        <f ca="1">IF(B322="+","Unit",IF(ISERROR(OFFSET('HARGA SATUAN'!$E$6,MATCH(C322,'HARGA SATUAN'!$C$7:$C$1509,0),0)),"",OFFSET('HARGA SATUAN'!$E$6,MATCH(C322,'HARGA SATUAN'!$C$7:$C$1509,0),0)))</f>
        <v>0</v>
      </c>
      <c r="F322" s="138">
        <f t="shared" ca="1" si="14"/>
        <v>1</v>
      </c>
      <c r="G322" s="41">
        <f ca="1">IF(ISERROR(OFFSET('HARGA SATUAN'!$I$6,MATCH(C322,'HARGA SATUAN'!$C$7:$C$1509,0),0)),"",OFFSET('HARGA SATUAN'!$I$6,MATCH(C322,'HARGA SATUAN'!$C$7:$C$1509,0),0))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SATUAN'!$C$7:$C$1509,0),0)),"",OFFSET('HARGA SATUAN'!$D$6,MATCH(C323,'HARGA SATUAN'!$C$7:$C$1509,0),0))</f>
        <v/>
      </c>
      <c r="E323" s="101">
        <f ca="1">IF(B323="+","Unit",IF(ISERROR(OFFSET('HARGA SATUAN'!$E$6,MATCH(C323,'HARGA SATUAN'!$C$7:$C$1509,0),0)),"",OFFSET('HARGA SATUAN'!$E$6,MATCH(C323,'HARGA SATUAN'!$C$7:$C$1509,0),0)))</f>
        <v>0</v>
      </c>
      <c r="F323" s="138">
        <f t="shared" ca="1" si="14"/>
        <v>1</v>
      </c>
      <c r="G323" s="41">
        <f ca="1">IF(ISERROR(OFFSET('HARGA SATUAN'!$I$6,MATCH(C323,'HARGA SATUAN'!$C$7:$C$1509,0),0)),"",OFFSET('HARGA SATUAN'!$I$6,MATCH(C323,'HARGA SATUAN'!$C$7:$C$1509,0),0))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SATUAN'!$C$7:$C$1509,0),0)),"",OFFSET('HARGA SATUAN'!$D$6,MATCH(C324,'HARGA SATUAN'!$C$7:$C$1509,0),0))</f>
        <v/>
      </c>
      <c r="E324" s="101">
        <f ca="1">IF(B324="+","Unit",IF(ISERROR(OFFSET('HARGA SATUAN'!$E$6,MATCH(C324,'HARGA SATUAN'!$C$7:$C$1509,0),0)),"",OFFSET('HARGA SATUAN'!$E$6,MATCH(C324,'HARGA SATUAN'!$C$7:$C$1509,0),0)))</f>
        <v>0</v>
      </c>
      <c r="F324" s="138">
        <f t="shared" ca="1" si="14"/>
        <v>1</v>
      </c>
      <c r="G324" s="41">
        <f ca="1">IF(ISERROR(OFFSET('HARGA SATUAN'!$I$6,MATCH(C324,'HARGA SATUAN'!$C$7:$C$1509,0),0)),"",OFFSET('HARGA SATUAN'!$I$6,MATCH(C324,'HARGA SATUAN'!$C$7:$C$1509,0),0))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SATUAN'!$C$7:$C$1509,0),0)),"",OFFSET('HARGA SATUAN'!$D$6,MATCH(C325,'HARGA SATUAN'!$C$7:$C$1509,0),0))</f>
        <v/>
      </c>
      <c r="E325" s="101">
        <f ca="1">IF(B325="+","Unit",IF(ISERROR(OFFSET('HARGA SATUAN'!$E$6,MATCH(C325,'HARGA SATUAN'!$C$7:$C$1509,0),0)),"",OFFSET('HARGA SATUAN'!$E$6,MATCH(C325,'HARGA SATUAN'!$C$7:$C$1509,0),0)))</f>
        <v>0</v>
      </c>
      <c r="F325" s="138">
        <f t="shared" ca="1" si="14"/>
        <v>1</v>
      </c>
      <c r="G325" s="41">
        <f ca="1">IF(ISERROR(OFFSET('HARGA SATUAN'!$I$6,MATCH(C325,'HARGA SATUAN'!$C$7:$C$1509,0),0)),"",OFFSET('HARGA SATUAN'!$I$6,MATCH(C325,'HARGA SATUAN'!$C$7:$C$1509,0),0))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SATUAN'!$C$7:$C$1509,0),0)),"",OFFSET('HARGA SATUAN'!$D$6,MATCH(C326,'HARGA SATUAN'!$C$7:$C$1509,0),0))</f>
        <v/>
      </c>
      <c r="E326" s="101">
        <f ca="1">IF(B326="+","Unit",IF(ISERROR(OFFSET('HARGA SATUAN'!$E$6,MATCH(C326,'HARGA SATUAN'!$C$7:$C$1509,0),0)),"",OFFSET('HARGA SATUAN'!$E$6,MATCH(C326,'HARGA SATUAN'!$C$7:$C$1509,0),0)))</f>
        <v>0</v>
      </c>
      <c r="F326" s="138">
        <f t="shared" ca="1" si="14"/>
        <v>1</v>
      </c>
      <c r="G326" s="41">
        <f ca="1">IF(ISERROR(OFFSET('HARGA SATUAN'!$I$6,MATCH(C326,'HARGA SATUAN'!$C$7:$C$1509,0),0)),"",OFFSET('HARGA SATUAN'!$I$6,MATCH(C326,'HARGA SATUAN'!$C$7:$C$1509,0),0))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SATUAN'!$C$7:$C$1509,0),0)),"",OFFSET('HARGA SATUAN'!$D$6,MATCH(C327,'HARGA SATUAN'!$C$7:$C$1509,0),0))</f>
        <v/>
      </c>
      <c r="E327" s="101">
        <f ca="1">IF(B327="+","Unit",IF(ISERROR(OFFSET('HARGA SATUAN'!$E$6,MATCH(C327,'HARGA SATUAN'!$C$7:$C$1509,0),0)),"",OFFSET('HARGA SATUAN'!$E$6,MATCH(C327,'HARGA SATUAN'!$C$7:$C$1509,0),0)))</f>
        <v>0</v>
      </c>
      <c r="F327" s="138">
        <f t="shared" ca="1" si="14"/>
        <v>1</v>
      </c>
      <c r="G327" s="41">
        <f ca="1">IF(ISERROR(OFFSET('HARGA SATUAN'!$I$6,MATCH(C327,'HARGA SATUAN'!$C$7:$C$1509,0),0)),"",OFFSET('HARGA SATUAN'!$I$6,MATCH(C327,'HARGA SATUAN'!$C$7:$C$1509,0),0))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SATUAN'!$C$7:$C$1509,0),0)),"",OFFSET('HARGA SATUAN'!$D$6,MATCH(C328,'HARGA SATUAN'!$C$7:$C$1509,0),0))</f>
        <v/>
      </c>
      <c r="E328" s="101">
        <f ca="1">IF(B328="+","Unit",IF(ISERROR(OFFSET('HARGA SATUAN'!$E$6,MATCH(C328,'HARGA SATUAN'!$C$7:$C$1509,0),0)),"",OFFSET('HARGA SATUAN'!$E$6,MATCH(C328,'HARGA SATUAN'!$C$7:$C$1509,0),0)))</f>
        <v>0</v>
      </c>
      <c r="F328" s="138">
        <f t="shared" ca="1" si="14"/>
        <v>1</v>
      </c>
      <c r="G328" s="41">
        <f ca="1">IF(ISERROR(OFFSET('HARGA SATUAN'!$I$6,MATCH(C328,'HARGA SATUAN'!$C$7:$C$1509,0),0)),"",OFFSET('HARGA SATUAN'!$I$6,MATCH(C328,'HARGA SATUAN'!$C$7:$C$1509,0),0))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SATUAN'!$C$7:$C$1509,0),0)),"",OFFSET('HARGA SATUAN'!$D$6,MATCH(C329,'HARGA SATUAN'!$C$7:$C$1509,0),0))</f>
        <v/>
      </c>
      <c r="E329" s="101">
        <f ca="1">IF(B329="+","Unit",IF(ISERROR(OFFSET('HARGA SATUAN'!$E$6,MATCH(C329,'HARGA SATUAN'!$C$7:$C$1509,0),0)),"",OFFSET('HARGA SATUAN'!$E$6,MATCH(C329,'HARGA SATUAN'!$C$7:$C$1509,0),0)))</f>
        <v>0</v>
      </c>
      <c r="F329" s="138">
        <f t="shared" ca="1" si="14"/>
        <v>1</v>
      </c>
      <c r="G329" s="41">
        <f ca="1">IF(ISERROR(OFFSET('HARGA SATUAN'!$I$6,MATCH(C329,'HARGA SATUAN'!$C$7:$C$1509,0),0)),"",OFFSET('HARGA SATUAN'!$I$6,MATCH(C329,'HARGA SATUAN'!$C$7:$C$1509,0),0))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SATUAN'!$C$7:$C$1509,0),0)),"",OFFSET('HARGA SATUAN'!$D$6,MATCH(C330,'HARGA SATUAN'!$C$7:$C$1509,0),0))</f>
        <v/>
      </c>
      <c r="E330" s="101">
        <f ca="1">IF(B330="+","Unit",IF(ISERROR(OFFSET('HARGA SATUAN'!$E$6,MATCH(C330,'HARGA SATUAN'!$C$7:$C$1509,0),0)),"",OFFSET('HARGA SATUAN'!$E$6,MATCH(C330,'HARGA SATUAN'!$C$7:$C$1509,0),0)))</f>
        <v>0</v>
      </c>
      <c r="F330" s="138">
        <f t="shared" ca="1" si="14"/>
        <v>1</v>
      </c>
      <c r="G330" s="41">
        <f ca="1">IF(ISERROR(OFFSET('HARGA SATUAN'!$I$6,MATCH(C330,'HARGA SATUAN'!$C$7:$C$1509,0),0)),"",OFFSET('HARGA SATUAN'!$I$6,MATCH(C330,'HARGA SATUAN'!$C$7:$C$1509,0),0))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SATUAN'!$C$7:$C$1509,0),0)),"",OFFSET('HARGA SATUAN'!$D$6,MATCH(C331,'HARGA SATUAN'!$C$7:$C$1509,0),0))</f>
        <v/>
      </c>
      <c r="E331" s="101">
        <f ca="1">IF(B331="+","Unit",IF(ISERROR(OFFSET('HARGA SATUAN'!$E$6,MATCH(C331,'HARGA SATUAN'!$C$7:$C$1509,0),0)),"",OFFSET('HARGA SATUAN'!$E$6,MATCH(C331,'HARGA SATUAN'!$C$7:$C$1509,0),0)))</f>
        <v>0</v>
      </c>
      <c r="F331" s="138">
        <f t="shared" ca="1" si="14"/>
        <v>1</v>
      </c>
      <c r="G331" s="41">
        <f ca="1">IF(ISERROR(OFFSET('HARGA SATUAN'!$I$6,MATCH(C331,'HARGA SATUAN'!$C$7:$C$1509,0),0)),"",OFFSET('HARGA SATUAN'!$I$6,MATCH(C331,'HARGA SATUAN'!$C$7:$C$1509,0),0))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SATUAN'!$C$7:$C$1509,0),0)),"",OFFSET('HARGA SATUAN'!$D$6,MATCH(C332,'HARGA SATUAN'!$C$7:$C$1509,0),0))</f>
        <v/>
      </c>
      <c r="E332" s="101">
        <f ca="1">IF(B332="+","Unit",IF(ISERROR(OFFSET('HARGA SATUAN'!$E$6,MATCH(C332,'HARGA SATUAN'!$C$7:$C$1509,0),0)),"",OFFSET('HARGA SATUAN'!$E$6,MATCH(C332,'HARGA SATUAN'!$C$7:$C$1509,0),0)))</f>
        <v>0</v>
      </c>
      <c r="F332" s="138">
        <f t="shared" ca="1" si="14"/>
        <v>1</v>
      </c>
      <c r="G332" s="41">
        <f ca="1">IF(ISERROR(OFFSET('HARGA SATUAN'!$I$6,MATCH(C332,'HARGA SATUAN'!$C$7:$C$1509,0),0)),"",OFFSET('HARGA SATUAN'!$I$6,MATCH(C332,'HARGA SATUAN'!$C$7:$C$1509,0),0))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SATUAN'!$C$7:$C$1509,0),0)),"",OFFSET('HARGA SATUAN'!$D$6,MATCH(C333,'HARGA SATUAN'!$C$7:$C$1509,0),0))</f>
        <v/>
      </c>
      <c r="E333" s="101">
        <f ca="1">IF(B333="+","Unit",IF(ISERROR(OFFSET('HARGA SATUAN'!$E$6,MATCH(C333,'HARGA SATUAN'!$C$7:$C$1509,0),0)),"",OFFSET('HARGA SATUAN'!$E$6,MATCH(C333,'HARGA SATUAN'!$C$7:$C$1509,0),0)))</f>
        <v>0</v>
      </c>
      <c r="F333" s="138">
        <f t="shared" ref="F333:F396" ca="1" si="17">IF(ISERROR(OFFSET($D$713,MATCH(A333,$F$714:$F$1320,0),0)),"",OFFSET($D$713,MATCH(A333,$F$714:$F$1320,0),0))</f>
        <v>1</v>
      </c>
      <c r="G333" s="41">
        <f ca="1">IF(ISERROR(OFFSET('HARGA SATUAN'!$I$6,MATCH(C333,'HARGA SATUAN'!$C$7:$C$1509,0),0)),"",OFFSET('HARGA SATUAN'!$I$6,MATCH(C333,'HARGA SATUAN'!$C$7:$C$1509,0),0))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SATUAN'!$C$7:$C$1509,0),0)),"",OFFSET('HARGA SATUAN'!$D$6,MATCH(C334,'HARGA SATUAN'!$C$7:$C$1509,0),0))</f>
        <v/>
      </c>
      <c r="E334" s="101">
        <f ca="1">IF(B334="+","Unit",IF(ISERROR(OFFSET('HARGA SATUAN'!$E$6,MATCH(C334,'HARGA SATUAN'!$C$7:$C$1509,0),0)),"",OFFSET('HARGA SATUAN'!$E$6,MATCH(C334,'HARGA SATUAN'!$C$7:$C$1509,0),0)))</f>
        <v>0</v>
      </c>
      <c r="F334" s="138">
        <f t="shared" ca="1" si="17"/>
        <v>1</v>
      </c>
      <c r="G334" s="41">
        <f ca="1">IF(ISERROR(OFFSET('HARGA SATUAN'!$I$6,MATCH(C334,'HARGA SATUAN'!$C$7:$C$1509,0),0)),"",OFFSET('HARGA SATUAN'!$I$6,MATCH(C334,'HARGA SATUAN'!$C$7:$C$1509,0),0))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SATUAN'!$C$7:$C$1509,0),0)),"",OFFSET('HARGA SATUAN'!$D$6,MATCH(C335,'HARGA SATUAN'!$C$7:$C$1509,0),0))</f>
        <v/>
      </c>
      <c r="E335" s="101">
        <f ca="1">IF(B335="+","Unit",IF(ISERROR(OFFSET('HARGA SATUAN'!$E$6,MATCH(C335,'HARGA SATUAN'!$C$7:$C$1509,0),0)),"",OFFSET('HARGA SATUAN'!$E$6,MATCH(C335,'HARGA SATUAN'!$C$7:$C$1509,0),0)))</f>
        <v>0</v>
      </c>
      <c r="F335" s="138">
        <f t="shared" ca="1" si="17"/>
        <v>1</v>
      </c>
      <c r="G335" s="41">
        <f ca="1">IF(ISERROR(OFFSET('HARGA SATUAN'!$I$6,MATCH(C335,'HARGA SATUAN'!$C$7:$C$1509,0),0)),"",OFFSET('HARGA SATUAN'!$I$6,MATCH(C335,'HARGA SATUAN'!$C$7:$C$1509,0),0))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SATUAN'!$C$7:$C$1509,0),0)),"",OFFSET('HARGA SATUAN'!$D$6,MATCH(C336,'HARGA SATUAN'!$C$7:$C$1509,0),0))</f>
        <v/>
      </c>
      <c r="E336" s="101">
        <f ca="1">IF(B336="+","Unit",IF(ISERROR(OFFSET('HARGA SATUAN'!$E$6,MATCH(C336,'HARGA SATUAN'!$C$7:$C$1509,0),0)),"",OFFSET('HARGA SATUAN'!$E$6,MATCH(C336,'HARGA SATUAN'!$C$7:$C$1509,0),0)))</f>
        <v>0</v>
      </c>
      <c r="F336" s="138">
        <f t="shared" ca="1" si="17"/>
        <v>1</v>
      </c>
      <c r="G336" s="41">
        <f ca="1">IF(ISERROR(OFFSET('HARGA SATUAN'!$I$6,MATCH(C336,'HARGA SATUAN'!$C$7:$C$1509,0),0)),"",OFFSET('HARGA SATUAN'!$I$6,MATCH(C336,'HARGA SATUAN'!$C$7:$C$1509,0),0))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SATUAN'!$C$7:$C$1509,0),0)),"",OFFSET('HARGA SATUAN'!$D$6,MATCH(C337,'HARGA SATUAN'!$C$7:$C$1509,0),0))</f>
        <v/>
      </c>
      <c r="E337" s="101">
        <f ca="1">IF(B337="+","Unit",IF(ISERROR(OFFSET('HARGA SATUAN'!$E$6,MATCH(C337,'HARGA SATUAN'!$C$7:$C$1509,0),0)),"",OFFSET('HARGA SATUAN'!$E$6,MATCH(C337,'HARGA SATUAN'!$C$7:$C$1509,0),0)))</f>
        <v>0</v>
      </c>
      <c r="F337" s="138">
        <f t="shared" ca="1" si="17"/>
        <v>1</v>
      </c>
      <c r="G337" s="41">
        <f ca="1">IF(ISERROR(OFFSET('HARGA SATUAN'!$I$6,MATCH(C337,'HARGA SATUAN'!$C$7:$C$1509,0),0)),"",OFFSET('HARGA SATUAN'!$I$6,MATCH(C337,'HARGA SATUAN'!$C$7:$C$1509,0),0))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SATUAN'!$C$7:$C$1509,0),0)),"",OFFSET('HARGA SATUAN'!$D$6,MATCH(C338,'HARGA SATUAN'!$C$7:$C$1509,0),0))</f>
        <v/>
      </c>
      <c r="E338" s="101">
        <f ca="1">IF(B338="+","Unit",IF(ISERROR(OFFSET('HARGA SATUAN'!$E$6,MATCH(C338,'HARGA SATUAN'!$C$7:$C$1509,0),0)),"",OFFSET('HARGA SATUAN'!$E$6,MATCH(C338,'HARGA SATUAN'!$C$7:$C$1509,0),0)))</f>
        <v>0</v>
      </c>
      <c r="F338" s="138">
        <f t="shared" ca="1" si="17"/>
        <v>1</v>
      </c>
      <c r="G338" s="41">
        <f ca="1">IF(ISERROR(OFFSET('HARGA SATUAN'!$I$6,MATCH(C338,'HARGA SATUAN'!$C$7:$C$1509,0),0)),"",OFFSET('HARGA SATUAN'!$I$6,MATCH(C338,'HARGA SATUAN'!$C$7:$C$1509,0),0))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SATUAN'!$C$7:$C$1509,0),0)),"",OFFSET('HARGA SATUAN'!$D$6,MATCH(C339,'HARGA SATUAN'!$C$7:$C$1509,0),0))</f>
        <v/>
      </c>
      <c r="E339" s="101">
        <f ca="1">IF(B339="+","Unit",IF(ISERROR(OFFSET('HARGA SATUAN'!$E$6,MATCH(C339,'HARGA SATUAN'!$C$7:$C$1509,0),0)),"",OFFSET('HARGA SATUAN'!$E$6,MATCH(C339,'HARGA SATUAN'!$C$7:$C$1509,0),0)))</f>
        <v>0</v>
      </c>
      <c r="F339" s="138">
        <f t="shared" ca="1" si="17"/>
        <v>1</v>
      </c>
      <c r="G339" s="41">
        <f ca="1">IF(ISERROR(OFFSET('HARGA SATUAN'!$I$6,MATCH(C339,'HARGA SATUAN'!$C$7:$C$1509,0),0)),"",OFFSET('HARGA SATUAN'!$I$6,MATCH(C339,'HARGA SATUAN'!$C$7:$C$1509,0),0))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SATUAN'!$C$7:$C$1509,0),0)),"",OFFSET('HARGA SATUAN'!$D$6,MATCH(C340,'HARGA SATUAN'!$C$7:$C$1509,0),0))</f>
        <v/>
      </c>
      <c r="E340" s="101">
        <f ca="1">IF(B340="+","Unit",IF(ISERROR(OFFSET('HARGA SATUAN'!$E$6,MATCH(C340,'HARGA SATUAN'!$C$7:$C$1509,0),0)),"",OFFSET('HARGA SATUAN'!$E$6,MATCH(C340,'HARGA SATUAN'!$C$7:$C$1509,0),0)))</f>
        <v>0</v>
      </c>
      <c r="F340" s="138">
        <f t="shared" ca="1" si="17"/>
        <v>1</v>
      </c>
      <c r="G340" s="41">
        <f ca="1">IF(ISERROR(OFFSET('HARGA SATUAN'!$I$6,MATCH(C340,'HARGA SATUAN'!$C$7:$C$1509,0),0)),"",OFFSET('HARGA SATUAN'!$I$6,MATCH(C340,'HARGA SATUAN'!$C$7:$C$1509,0),0))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SATUAN'!$C$7:$C$1509,0),0)),"",OFFSET('HARGA SATUAN'!$D$6,MATCH(C341,'HARGA SATUAN'!$C$7:$C$1509,0),0))</f>
        <v/>
      </c>
      <c r="E341" s="101">
        <f ca="1">IF(B341="+","Unit",IF(ISERROR(OFFSET('HARGA SATUAN'!$E$6,MATCH(C341,'HARGA SATUAN'!$C$7:$C$1509,0),0)),"",OFFSET('HARGA SATUAN'!$E$6,MATCH(C341,'HARGA SATUAN'!$C$7:$C$1509,0),0)))</f>
        <v>0</v>
      </c>
      <c r="F341" s="138">
        <f t="shared" ca="1" si="17"/>
        <v>1</v>
      </c>
      <c r="G341" s="41">
        <f ca="1">IF(ISERROR(OFFSET('HARGA SATUAN'!$I$6,MATCH(C341,'HARGA SATUAN'!$C$7:$C$1509,0),0)),"",OFFSET('HARGA SATUAN'!$I$6,MATCH(C341,'HARGA SATUAN'!$C$7:$C$1509,0),0))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SATUAN'!$C$7:$C$1509,0),0)),"",OFFSET('HARGA SATUAN'!$D$6,MATCH(C342,'HARGA SATUAN'!$C$7:$C$1509,0),0))</f>
        <v/>
      </c>
      <c r="E342" s="101">
        <f ca="1">IF(B342="+","Unit",IF(ISERROR(OFFSET('HARGA SATUAN'!$E$6,MATCH(C342,'HARGA SATUAN'!$C$7:$C$1509,0),0)),"",OFFSET('HARGA SATUAN'!$E$6,MATCH(C342,'HARGA SATUAN'!$C$7:$C$1509,0),0)))</f>
        <v>0</v>
      </c>
      <c r="F342" s="138">
        <f t="shared" ca="1" si="17"/>
        <v>1</v>
      </c>
      <c r="G342" s="41">
        <f ca="1">IF(ISERROR(OFFSET('HARGA SATUAN'!$I$6,MATCH(C342,'HARGA SATUAN'!$C$7:$C$1509,0),0)),"",OFFSET('HARGA SATUAN'!$I$6,MATCH(C342,'HARGA SATUAN'!$C$7:$C$1509,0),0))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SATUAN'!$C$7:$C$1509,0),0)),"",OFFSET('HARGA SATUAN'!$D$6,MATCH(C343,'HARGA SATUAN'!$C$7:$C$1509,0),0))</f>
        <v/>
      </c>
      <c r="E343" s="101">
        <f ca="1">IF(B343="+","Unit",IF(ISERROR(OFFSET('HARGA SATUAN'!$E$6,MATCH(C343,'HARGA SATUAN'!$C$7:$C$1509,0),0)),"",OFFSET('HARGA SATUAN'!$E$6,MATCH(C343,'HARGA SATUAN'!$C$7:$C$1509,0),0)))</f>
        <v>0</v>
      </c>
      <c r="F343" s="138">
        <f t="shared" ca="1" si="17"/>
        <v>1</v>
      </c>
      <c r="G343" s="41">
        <f ca="1">IF(ISERROR(OFFSET('HARGA SATUAN'!$I$6,MATCH(C343,'HARGA SATUAN'!$C$7:$C$1509,0),0)),"",OFFSET('HARGA SATUAN'!$I$6,MATCH(C343,'HARGA SATUAN'!$C$7:$C$1509,0),0))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SATUAN'!$C$7:$C$1509,0),0)),"",OFFSET('HARGA SATUAN'!$D$6,MATCH(C344,'HARGA SATUAN'!$C$7:$C$1509,0),0))</f>
        <v/>
      </c>
      <c r="E344" s="101">
        <f ca="1">IF(B344="+","Unit",IF(ISERROR(OFFSET('HARGA SATUAN'!$E$6,MATCH(C344,'HARGA SATUAN'!$C$7:$C$1509,0),0)),"",OFFSET('HARGA SATUAN'!$E$6,MATCH(C344,'HARGA SATUAN'!$C$7:$C$1509,0),0)))</f>
        <v>0</v>
      </c>
      <c r="F344" s="138">
        <f t="shared" ca="1" si="17"/>
        <v>1</v>
      </c>
      <c r="G344" s="41">
        <f ca="1">IF(ISERROR(OFFSET('HARGA SATUAN'!$I$6,MATCH(C344,'HARGA SATUAN'!$C$7:$C$1509,0),0)),"",OFFSET('HARGA SATUAN'!$I$6,MATCH(C344,'HARGA SATUAN'!$C$7:$C$1509,0),0))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SATUAN'!$C$7:$C$1509,0),0)),"",OFFSET('HARGA SATUAN'!$D$6,MATCH(C345,'HARGA SATUAN'!$C$7:$C$1509,0),0))</f>
        <v/>
      </c>
      <c r="E345" s="101">
        <f ca="1">IF(B345="+","Unit",IF(ISERROR(OFFSET('HARGA SATUAN'!$E$6,MATCH(C345,'HARGA SATUAN'!$C$7:$C$1509,0),0)),"",OFFSET('HARGA SATUAN'!$E$6,MATCH(C345,'HARGA SATUAN'!$C$7:$C$1509,0),0)))</f>
        <v>0</v>
      </c>
      <c r="F345" s="138">
        <f t="shared" ca="1" si="17"/>
        <v>1</v>
      </c>
      <c r="G345" s="41">
        <f ca="1">IF(ISERROR(OFFSET('HARGA SATUAN'!$I$6,MATCH(C345,'HARGA SATUAN'!$C$7:$C$1509,0),0)),"",OFFSET('HARGA SATUAN'!$I$6,MATCH(C345,'HARGA SATUAN'!$C$7:$C$1509,0),0))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SATUAN'!$C$7:$C$1509,0),0)),"",OFFSET('HARGA SATUAN'!$D$6,MATCH(C346,'HARGA SATUAN'!$C$7:$C$1509,0),0))</f>
        <v/>
      </c>
      <c r="E346" s="101">
        <f ca="1">IF(B346="+","Unit",IF(ISERROR(OFFSET('HARGA SATUAN'!$E$6,MATCH(C346,'HARGA SATUAN'!$C$7:$C$1509,0),0)),"",OFFSET('HARGA SATUAN'!$E$6,MATCH(C346,'HARGA SATUAN'!$C$7:$C$1509,0),0)))</f>
        <v>0</v>
      </c>
      <c r="F346" s="138">
        <f t="shared" ca="1" si="17"/>
        <v>1</v>
      </c>
      <c r="G346" s="41">
        <f ca="1">IF(ISERROR(OFFSET('HARGA SATUAN'!$I$6,MATCH(C346,'HARGA SATUAN'!$C$7:$C$1509,0),0)),"",OFFSET('HARGA SATUAN'!$I$6,MATCH(C346,'HARGA SATUAN'!$C$7:$C$1509,0),0))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SATUAN'!$C$7:$C$1509,0),0)),"",OFFSET('HARGA SATUAN'!$D$6,MATCH(C347,'HARGA SATUAN'!$C$7:$C$1509,0),0))</f>
        <v/>
      </c>
      <c r="E347" s="101">
        <f ca="1">IF(B347="+","Unit",IF(ISERROR(OFFSET('HARGA SATUAN'!$E$6,MATCH(C347,'HARGA SATUAN'!$C$7:$C$1509,0),0)),"",OFFSET('HARGA SATUAN'!$E$6,MATCH(C347,'HARGA SATUAN'!$C$7:$C$1509,0),0)))</f>
        <v>0</v>
      </c>
      <c r="F347" s="138">
        <f t="shared" ca="1" si="17"/>
        <v>1</v>
      </c>
      <c r="G347" s="41">
        <f ca="1">IF(ISERROR(OFFSET('HARGA SATUAN'!$I$6,MATCH(C347,'HARGA SATUAN'!$C$7:$C$1509,0),0)),"",OFFSET('HARGA SATUAN'!$I$6,MATCH(C347,'HARGA SATUAN'!$C$7:$C$1509,0),0))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SATUAN'!$C$7:$C$1509,0),0)),"",OFFSET('HARGA SATUAN'!$D$6,MATCH(C348,'HARGA SATUAN'!$C$7:$C$1509,0),0))</f>
        <v/>
      </c>
      <c r="E348" s="101">
        <f ca="1">IF(B348="+","Unit",IF(ISERROR(OFFSET('HARGA SATUAN'!$E$6,MATCH(C348,'HARGA SATUAN'!$C$7:$C$1509,0),0)),"",OFFSET('HARGA SATUAN'!$E$6,MATCH(C348,'HARGA SATUAN'!$C$7:$C$1509,0),0)))</f>
        <v>0</v>
      </c>
      <c r="F348" s="138">
        <f t="shared" ca="1" si="17"/>
        <v>1</v>
      </c>
      <c r="G348" s="41">
        <f ca="1">IF(ISERROR(OFFSET('HARGA SATUAN'!$I$6,MATCH(C348,'HARGA SATUAN'!$C$7:$C$1509,0),0)),"",OFFSET('HARGA SATUAN'!$I$6,MATCH(C348,'HARGA SATUAN'!$C$7:$C$1509,0),0))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SATUAN'!$C$7:$C$1509,0),0)),"",OFFSET('HARGA SATUAN'!$D$6,MATCH(C349,'HARGA SATUAN'!$C$7:$C$1509,0),0))</f>
        <v/>
      </c>
      <c r="E349" s="101">
        <f ca="1">IF(B349="+","Unit",IF(ISERROR(OFFSET('HARGA SATUAN'!$E$6,MATCH(C349,'HARGA SATUAN'!$C$7:$C$1509,0),0)),"",OFFSET('HARGA SATUAN'!$E$6,MATCH(C349,'HARGA SATUAN'!$C$7:$C$1509,0),0)))</f>
        <v>0</v>
      </c>
      <c r="F349" s="138">
        <f t="shared" ca="1" si="17"/>
        <v>1</v>
      </c>
      <c r="G349" s="41">
        <f ca="1">IF(ISERROR(OFFSET('HARGA SATUAN'!$I$6,MATCH(C349,'HARGA SATUAN'!$C$7:$C$1509,0),0)),"",OFFSET('HARGA SATUAN'!$I$6,MATCH(C349,'HARGA SATUAN'!$C$7:$C$1509,0),0))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SATUAN'!$C$7:$C$1509,0),0)),"",OFFSET('HARGA SATUAN'!$D$6,MATCH(C350,'HARGA SATUAN'!$C$7:$C$1509,0),0))</f>
        <v/>
      </c>
      <c r="E350" s="101">
        <f ca="1">IF(B350="+","Unit",IF(ISERROR(OFFSET('HARGA SATUAN'!$E$6,MATCH(C350,'HARGA SATUAN'!$C$7:$C$1509,0),0)),"",OFFSET('HARGA SATUAN'!$E$6,MATCH(C350,'HARGA SATUAN'!$C$7:$C$1509,0),0)))</f>
        <v>0</v>
      </c>
      <c r="F350" s="138">
        <f t="shared" ca="1" si="17"/>
        <v>1</v>
      </c>
      <c r="G350" s="41">
        <f ca="1">IF(ISERROR(OFFSET('HARGA SATUAN'!$I$6,MATCH(C350,'HARGA SATUAN'!$C$7:$C$1509,0),0)),"",OFFSET('HARGA SATUAN'!$I$6,MATCH(C350,'HARGA SATUAN'!$C$7:$C$1509,0),0))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SATUAN'!$C$7:$C$1509,0),0)),"",OFFSET('HARGA SATUAN'!$D$6,MATCH(C351,'HARGA SATUAN'!$C$7:$C$1509,0),0))</f>
        <v/>
      </c>
      <c r="E351" s="101">
        <f ca="1">IF(B351="+","Unit",IF(ISERROR(OFFSET('HARGA SATUAN'!$E$6,MATCH(C351,'HARGA SATUAN'!$C$7:$C$1509,0),0)),"",OFFSET('HARGA SATUAN'!$E$6,MATCH(C351,'HARGA SATUAN'!$C$7:$C$1509,0),0)))</f>
        <v>0</v>
      </c>
      <c r="F351" s="138">
        <f t="shared" ca="1" si="17"/>
        <v>1</v>
      </c>
      <c r="G351" s="41">
        <f ca="1">IF(ISERROR(OFFSET('HARGA SATUAN'!$I$6,MATCH(C351,'HARGA SATUAN'!$C$7:$C$1509,0),0)),"",OFFSET('HARGA SATUAN'!$I$6,MATCH(C351,'HARGA SATUAN'!$C$7:$C$1509,0),0))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SATUAN'!$C$7:$C$1509,0),0)),"",OFFSET('HARGA SATUAN'!$D$6,MATCH(C352,'HARGA SATUAN'!$C$7:$C$1509,0),0))</f>
        <v/>
      </c>
      <c r="E352" s="101">
        <f ca="1">IF(B352="+","Unit",IF(ISERROR(OFFSET('HARGA SATUAN'!$E$6,MATCH(C352,'HARGA SATUAN'!$C$7:$C$1509,0),0)),"",OFFSET('HARGA SATUAN'!$E$6,MATCH(C352,'HARGA SATUAN'!$C$7:$C$1509,0),0)))</f>
        <v>0</v>
      </c>
      <c r="F352" s="138">
        <f t="shared" ca="1" si="17"/>
        <v>1</v>
      </c>
      <c r="G352" s="41">
        <f ca="1">IF(ISERROR(OFFSET('HARGA SATUAN'!$I$6,MATCH(C352,'HARGA SATUAN'!$C$7:$C$1509,0),0)),"",OFFSET('HARGA SATUAN'!$I$6,MATCH(C352,'HARGA SATUAN'!$C$7:$C$1509,0),0))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SATUAN'!$C$7:$C$1509,0),0)),"",OFFSET('HARGA SATUAN'!$D$6,MATCH(C353,'HARGA SATUAN'!$C$7:$C$1509,0),0))</f>
        <v/>
      </c>
      <c r="E353" s="101">
        <f ca="1">IF(B353="+","Unit",IF(ISERROR(OFFSET('HARGA SATUAN'!$E$6,MATCH(C353,'HARGA SATUAN'!$C$7:$C$1509,0),0)),"",OFFSET('HARGA SATUAN'!$E$6,MATCH(C353,'HARGA SATUAN'!$C$7:$C$1509,0),0)))</f>
        <v>0</v>
      </c>
      <c r="F353" s="138">
        <f t="shared" ca="1" si="17"/>
        <v>1</v>
      </c>
      <c r="G353" s="41">
        <f ca="1">IF(ISERROR(OFFSET('HARGA SATUAN'!$I$6,MATCH(C353,'HARGA SATUAN'!$C$7:$C$1509,0),0)),"",OFFSET('HARGA SATUAN'!$I$6,MATCH(C353,'HARGA SATUAN'!$C$7:$C$1509,0),0))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SATUAN'!$C$7:$C$1509,0),0)),"",OFFSET('HARGA SATUAN'!$D$6,MATCH(C354,'HARGA SATUAN'!$C$7:$C$1509,0),0))</f>
        <v/>
      </c>
      <c r="E354" s="101">
        <f ca="1">IF(B354="+","Unit",IF(ISERROR(OFFSET('HARGA SATUAN'!$E$6,MATCH(C354,'HARGA SATUAN'!$C$7:$C$1509,0),0)),"",OFFSET('HARGA SATUAN'!$E$6,MATCH(C354,'HARGA SATUAN'!$C$7:$C$1509,0),0)))</f>
        <v>0</v>
      </c>
      <c r="F354" s="138">
        <f t="shared" ca="1" si="17"/>
        <v>1</v>
      </c>
      <c r="G354" s="41">
        <f ca="1">IF(ISERROR(OFFSET('HARGA SATUAN'!$I$6,MATCH(C354,'HARGA SATUAN'!$C$7:$C$1509,0),0)),"",OFFSET('HARGA SATUAN'!$I$6,MATCH(C354,'HARGA SATUAN'!$C$7:$C$1509,0),0))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SATUAN'!$C$7:$C$1509,0),0)),"",OFFSET('HARGA SATUAN'!$D$6,MATCH(C355,'HARGA SATUAN'!$C$7:$C$1509,0),0))</f>
        <v/>
      </c>
      <c r="E355" s="101">
        <f ca="1">IF(B355="+","Unit",IF(ISERROR(OFFSET('HARGA SATUAN'!$E$6,MATCH(C355,'HARGA SATUAN'!$C$7:$C$1509,0),0)),"",OFFSET('HARGA SATUAN'!$E$6,MATCH(C355,'HARGA SATUAN'!$C$7:$C$1509,0),0)))</f>
        <v>0</v>
      </c>
      <c r="F355" s="138">
        <f t="shared" ca="1" si="17"/>
        <v>1</v>
      </c>
      <c r="G355" s="41">
        <f ca="1">IF(ISERROR(OFFSET('HARGA SATUAN'!$I$6,MATCH(C355,'HARGA SATUAN'!$C$7:$C$1509,0),0)),"",OFFSET('HARGA SATUAN'!$I$6,MATCH(C355,'HARGA SATUAN'!$C$7:$C$1509,0),0))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SATUAN'!$C$7:$C$1509,0),0)),"",OFFSET('HARGA SATUAN'!$D$6,MATCH(C356,'HARGA SATUAN'!$C$7:$C$1509,0),0))</f>
        <v/>
      </c>
      <c r="E356" s="101">
        <f ca="1">IF(B356="+","Unit",IF(ISERROR(OFFSET('HARGA SATUAN'!$E$6,MATCH(C356,'HARGA SATUAN'!$C$7:$C$1509,0),0)),"",OFFSET('HARGA SATUAN'!$E$6,MATCH(C356,'HARGA SATUAN'!$C$7:$C$1509,0),0)))</f>
        <v>0</v>
      </c>
      <c r="F356" s="138">
        <f t="shared" ca="1" si="17"/>
        <v>1</v>
      </c>
      <c r="G356" s="41">
        <f ca="1">IF(ISERROR(OFFSET('HARGA SATUAN'!$I$6,MATCH(C356,'HARGA SATUAN'!$C$7:$C$1509,0),0)),"",OFFSET('HARGA SATUAN'!$I$6,MATCH(C356,'HARGA SATUAN'!$C$7:$C$1509,0),0))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SATUAN'!$C$7:$C$1509,0),0)),"",OFFSET('HARGA SATUAN'!$D$6,MATCH(C357,'HARGA SATUAN'!$C$7:$C$1509,0),0))</f>
        <v/>
      </c>
      <c r="E357" s="101">
        <f ca="1">IF(B357="+","Unit",IF(ISERROR(OFFSET('HARGA SATUAN'!$E$6,MATCH(C357,'HARGA SATUAN'!$C$7:$C$1509,0),0)),"",OFFSET('HARGA SATUAN'!$E$6,MATCH(C357,'HARGA SATUAN'!$C$7:$C$1509,0),0)))</f>
        <v>0</v>
      </c>
      <c r="F357" s="138">
        <f t="shared" ca="1" si="17"/>
        <v>1</v>
      </c>
      <c r="G357" s="41">
        <f ca="1">IF(ISERROR(OFFSET('HARGA SATUAN'!$I$6,MATCH(C357,'HARGA SATUAN'!$C$7:$C$1509,0),0)),"",OFFSET('HARGA SATUAN'!$I$6,MATCH(C357,'HARGA SATUAN'!$C$7:$C$1509,0),0))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SATUAN'!$C$7:$C$1509,0),0)),"",OFFSET('HARGA SATUAN'!$D$6,MATCH(C358,'HARGA SATUAN'!$C$7:$C$1509,0),0))</f>
        <v/>
      </c>
      <c r="E358" s="101">
        <f ca="1">IF(B358="+","Unit",IF(ISERROR(OFFSET('HARGA SATUAN'!$E$6,MATCH(C358,'HARGA SATUAN'!$C$7:$C$1509,0),0)),"",OFFSET('HARGA SATUAN'!$E$6,MATCH(C358,'HARGA SATUAN'!$C$7:$C$1509,0),0)))</f>
        <v>0</v>
      </c>
      <c r="F358" s="138">
        <f t="shared" ca="1" si="17"/>
        <v>1</v>
      </c>
      <c r="G358" s="41">
        <f ca="1">IF(ISERROR(OFFSET('HARGA SATUAN'!$I$6,MATCH(C358,'HARGA SATUAN'!$C$7:$C$1509,0),0)),"",OFFSET('HARGA SATUAN'!$I$6,MATCH(C358,'HARGA SATUAN'!$C$7:$C$1509,0),0))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SATUAN'!$C$7:$C$1509,0),0)),"",OFFSET('HARGA SATUAN'!$D$6,MATCH(C359,'HARGA SATUAN'!$C$7:$C$1509,0),0))</f>
        <v/>
      </c>
      <c r="E359" s="101">
        <f ca="1">IF(B359="+","Unit",IF(ISERROR(OFFSET('HARGA SATUAN'!$E$6,MATCH(C359,'HARGA SATUAN'!$C$7:$C$1509,0),0)),"",OFFSET('HARGA SATUAN'!$E$6,MATCH(C359,'HARGA SATUAN'!$C$7:$C$1509,0),0)))</f>
        <v>0</v>
      </c>
      <c r="F359" s="138">
        <f t="shared" ca="1" si="17"/>
        <v>1</v>
      </c>
      <c r="G359" s="41">
        <f ca="1">IF(ISERROR(OFFSET('HARGA SATUAN'!$I$6,MATCH(C359,'HARGA SATUAN'!$C$7:$C$1509,0),0)),"",OFFSET('HARGA SATUAN'!$I$6,MATCH(C359,'HARGA SATUAN'!$C$7:$C$1509,0),0))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SATUAN'!$C$7:$C$1509,0),0)),"",OFFSET('HARGA SATUAN'!$D$6,MATCH(C360,'HARGA SATUAN'!$C$7:$C$1509,0),0))</f>
        <v/>
      </c>
      <c r="E360" s="101">
        <f ca="1">IF(B360="+","Unit",IF(ISERROR(OFFSET('HARGA SATUAN'!$E$6,MATCH(C360,'HARGA SATUAN'!$C$7:$C$1509,0),0)),"",OFFSET('HARGA SATUAN'!$E$6,MATCH(C360,'HARGA SATUAN'!$C$7:$C$1509,0),0)))</f>
        <v>0</v>
      </c>
      <c r="F360" s="138">
        <f t="shared" ca="1" si="17"/>
        <v>1</v>
      </c>
      <c r="G360" s="41">
        <f ca="1">IF(ISERROR(OFFSET('HARGA SATUAN'!$I$6,MATCH(C360,'HARGA SATUAN'!$C$7:$C$1509,0),0)),"",OFFSET('HARGA SATUAN'!$I$6,MATCH(C360,'HARGA SATUAN'!$C$7:$C$1509,0),0))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SATUAN'!$C$7:$C$1509,0),0)),"",OFFSET('HARGA SATUAN'!$D$6,MATCH(C361,'HARGA SATUAN'!$C$7:$C$1509,0),0))</f>
        <v/>
      </c>
      <c r="E361" s="101">
        <f ca="1">IF(B361="+","Unit",IF(ISERROR(OFFSET('HARGA SATUAN'!$E$6,MATCH(C361,'HARGA SATUAN'!$C$7:$C$1509,0),0)),"",OFFSET('HARGA SATUAN'!$E$6,MATCH(C361,'HARGA SATUAN'!$C$7:$C$1509,0),0)))</f>
        <v>0</v>
      </c>
      <c r="F361" s="138">
        <f t="shared" ca="1" si="17"/>
        <v>1</v>
      </c>
      <c r="G361" s="41">
        <f ca="1">IF(ISERROR(OFFSET('HARGA SATUAN'!$I$6,MATCH(C361,'HARGA SATUAN'!$C$7:$C$1509,0),0)),"",OFFSET('HARGA SATUAN'!$I$6,MATCH(C361,'HARGA SATUAN'!$C$7:$C$1509,0),0))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SATUAN'!$C$7:$C$1509,0),0)),"",OFFSET('HARGA SATUAN'!$D$6,MATCH(C362,'HARGA SATUAN'!$C$7:$C$1509,0),0))</f>
        <v/>
      </c>
      <c r="E362" s="101">
        <f ca="1">IF(B362="+","Unit",IF(ISERROR(OFFSET('HARGA SATUAN'!$E$6,MATCH(C362,'HARGA SATUAN'!$C$7:$C$1509,0),0)),"",OFFSET('HARGA SATUAN'!$E$6,MATCH(C362,'HARGA SATUAN'!$C$7:$C$1509,0),0)))</f>
        <v>0</v>
      </c>
      <c r="F362" s="138">
        <f t="shared" ca="1" si="17"/>
        <v>1</v>
      </c>
      <c r="G362" s="41">
        <f ca="1">IF(ISERROR(OFFSET('HARGA SATUAN'!$I$6,MATCH(C362,'HARGA SATUAN'!$C$7:$C$1509,0),0)),"",OFFSET('HARGA SATUAN'!$I$6,MATCH(C362,'HARGA SATUAN'!$C$7:$C$1509,0),0))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SATUAN'!$C$7:$C$1509,0),0)),"",OFFSET('HARGA SATUAN'!$D$6,MATCH(C363,'HARGA SATUAN'!$C$7:$C$1509,0),0))</f>
        <v/>
      </c>
      <c r="E363" s="101">
        <f ca="1">IF(B363="+","Unit",IF(ISERROR(OFFSET('HARGA SATUAN'!$E$6,MATCH(C363,'HARGA SATUAN'!$C$7:$C$1509,0),0)),"",OFFSET('HARGA SATUAN'!$E$6,MATCH(C363,'HARGA SATUAN'!$C$7:$C$1509,0),0)))</f>
        <v>0</v>
      </c>
      <c r="F363" s="138">
        <f t="shared" ca="1" si="17"/>
        <v>1</v>
      </c>
      <c r="G363" s="41">
        <f ca="1">IF(ISERROR(OFFSET('HARGA SATUAN'!$I$6,MATCH(C363,'HARGA SATUAN'!$C$7:$C$1509,0),0)),"",OFFSET('HARGA SATUAN'!$I$6,MATCH(C363,'HARGA SATUAN'!$C$7:$C$1509,0),0))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SATUAN'!$C$7:$C$1509,0),0)),"",OFFSET('HARGA SATUAN'!$D$6,MATCH(C364,'HARGA SATUAN'!$C$7:$C$1509,0),0))</f>
        <v/>
      </c>
      <c r="E364" s="101">
        <f ca="1">IF(B364="+","Unit",IF(ISERROR(OFFSET('HARGA SATUAN'!$E$6,MATCH(C364,'HARGA SATUAN'!$C$7:$C$1509,0),0)),"",OFFSET('HARGA SATUAN'!$E$6,MATCH(C364,'HARGA SATUAN'!$C$7:$C$1509,0),0)))</f>
        <v>0</v>
      </c>
      <c r="F364" s="138">
        <f t="shared" ca="1" si="17"/>
        <v>1</v>
      </c>
      <c r="G364" s="41">
        <f ca="1">IF(ISERROR(OFFSET('HARGA SATUAN'!$I$6,MATCH(C364,'HARGA SATUAN'!$C$7:$C$1509,0),0)),"",OFFSET('HARGA SATUAN'!$I$6,MATCH(C364,'HARGA SATUAN'!$C$7:$C$1509,0),0))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SATUAN'!$C$7:$C$1509,0),0)),"",OFFSET('HARGA SATUAN'!$D$6,MATCH(C365,'HARGA SATUAN'!$C$7:$C$1509,0),0))</f>
        <v/>
      </c>
      <c r="E365" s="101">
        <f ca="1">IF(B365="+","Unit",IF(ISERROR(OFFSET('HARGA SATUAN'!$E$6,MATCH(C365,'HARGA SATUAN'!$C$7:$C$1509,0),0)),"",OFFSET('HARGA SATUAN'!$E$6,MATCH(C365,'HARGA SATUAN'!$C$7:$C$1509,0),0)))</f>
        <v>0</v>
      </c>
      <c r="F365" s="138">
        <f t="shared" ca="1" si="17"/>
        <v>1</v>
      </c>
      <c r="G365" s="41">
        <f ca="1">IF(ISERROR(OFFSET('HARGA SATUAN'!$I$6,MATCH(C365,'HARGA SATUAN'!$C$7:$C$1509,0),0)),"",OFFSET('HARGA SATUAN'!$I$6,MATCH(C365,'HARGA SATUAN'!$C$7:$C$1509,0),0))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SATUAN'!$C$7:$C$1509,0),0)),"",OFFSET('HARGA SATUAN'!$D$6,MATCH(C366,'HARGA SATUAN'!$C$7:$C$1509,0),0))</f>
        <v/>
      </c>
      <c r="E366" s="101">
        <f ca="1">IF(B366="+","Unit",IF(ISERROR(OFFSET('HARGA SATUAN'!$E$6,MATCH(C366,'HARGA SATUAN'!$C$7:$C$1509,0),0)),"",OFFSET('HARGA SATUAN'!$E$6,MATCH(C366,'HARGA SATUAN'!$C$7:$C$1509,0),0)))</f>
        <v>0</v>
      </c>
      <c r="F366" s="138">
        <f t="shared" ca="1" si="17"/>
        <v>1</v>
      </c>
      <c r="G366" s="41">
        <f ca="1">IF(ISERROR(OFFSET('HARGA SATUAN'!$I$6,MATCH(C366,'HARGA SATUAN'!$C$7:$C$1509,0),0)),"",OFFSET('HARGA SATUAN'!$I$6,MATCH(C366,'HARGA SATUAN'!$C$7:$C$1509,0),0))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SATUAN'!$C$7:$C$1509,0),0)),"",OFFSET('HARGA SATUAN'!$D$6,MATCH(C367,'HARGA SATUAN'!$C$7:$C$1509,0),0))</f>
        <v/>
      </c>
      <c r="E367" s="101">
        <f ca="1">IF(B367="+","Unit",IF(ISERROR(OFFSET('HARGA SATUAN'!$E$6,MATCH(C367,'HARGA SATUAN'!$C$7:$C$1509,0),0)),"",OFFSET('HARGA SATUAN'!$E$6,MATCH(C367,'HARGA SATUAN'!$C$7:$C$1509,0),0)))</f>
        <v>0</v>
      </c>
      <c r="F367" s="138">
        <f t="shared" ca="1" si="17"/>
        <v>1</v>
      </c>
      <c r="G367" s="41">
        <f ca="1">IF(ISERROR(OFFSET('HARGA SATUAN'!$I$6,MATCH(C367,'HARGA SATUAN'!$C$7:$C$1509,0),0)),"",OFFSET('HARGA SATUAN'!$I$6,MATCH(C367,'HARGA SATUAN'!$C$7:$C$1509,0),0))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SATUAN'!$C$7:$C$1509,0),0)),"",OFFSET('HARGA SATUAN'!$D$6,MATCH(C368,'HARGA SATUAN'!$C$7:$C$1509,0),0))</f>
        <v/>
      </c>
      <c r="E368" s="101">
        <f ca="1">IF(B368="+","Unit",IF(ISERROR(OFFSET('HARGA SATUAN'!$E$6,MATCH(C368,'HARGA SATUAN'!$C$7:$C$1509,0),0)),"",OFFSET('HARGA SATUAN'!$E$6,MATCH(C368,'HARGA SATUAN'!$C$7:$C$1509,0),0)))</f>
        <v>0</v>
      </c>
      <c r="F368" s="138">
        <f t="shared" ca="1" si="17"/>
        <v>1</v>
      </c>
      <c r="G368" s="41">
        <f ca="1">IF(ISERROR(OFFSET('HARGA SATUAN'!$I$6,MATCH(C368,'HARGA SATUAN'!$C$7:$C$1509,0),0)),"",OFFSET('HARGA SATUAN'!$I$6,MATCH(C368,'HARGA SATUAN'!$C$7:$C$1509,0),0))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SATUAN'!$C$7:$C$1509,0),0)),"",OFFSET('HARGA SATUAN'!$D$6,MATCH(C369,'HARGA SATUAN'!$C$7:$C$1509,0),0))</f>
        <v/>
      </c>
      <c r="E369" s="101">
        <f ca="1">IF(B369="+","Unit",IF(ISERROR(OFFSET('HARGA SATUAN'!$E$6,MATCH(C369,'HARGA SATUAN'!$C$7:$C$1509,0),0)),"",OFFSET('HARGA SATUAN'!$E$6,MATCH(C369,'HARGA SATUAN'!$C$7:$C$1509,0),0)))</f>
        <v>0</v>
      </c>
      <c r="F369" s="138">
        <f t="shared" ca="1" si="17"/>
        <v>1</v>
      </c>
      <c r="G369" s="41">
        <f ca="1">IF(ISERROR(OFFSET('HARGA SATUAN'!$I$6,MATCH(C369,'HARGA SATUAN'!$C$7:$C$1509,0),0)),"",OFFSET('HARGA SATUAN'!$I$6,MATCH(C369,'HARGA SATUAN'!$C$7:$C$1509,0),0))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SATUAN'!$C$7:$C$1509,0),0)),"",OFFSET('HARGA SATUAN'!$D$6,MATCH(C370,'HARGA SATUAN'!$C$7:$C$1509,0),0))</f>
        <v/>
      </c>
      <c r="E370" s="101">
        <f ca="1">IF(B370="+","Unit",IF(ISERROR(OFFSET('HARGA SATUAN'!$E$6,MATCH(C370,'HARGA SATUAN'!$C$7:$C$1509,0),0)),"",OFFSET('HARGA SATUAN'!$E$6,MATCH(C370,'HARGA SATUAN'!$C$7:$C$1509,0),0)))</f>
        <v>0</v>
      </c>
      <c r="F370" s="138">
        <f t="shared" ca="1" si="17"/>
        <v>1</v>
      </c>
      <c r="G370" s="41">
        <f ca="1">IF(ISERROR(OFFSET('HARGA SATUAN'!$I$6,MATCH(C370,'HARGA SATUAN'!$C$7:$C$1509,0),0)),"",OFFSET('HARGA SATUAN'!$I$6,MATCH(C370,'HARGA SATUAN'!$C$7:$C$1509,0),0))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SATUAN'!$C$7:$C$1509,0),0)),"",OFFSET('HARGA SATUAN'!$D$6,MATCH(C371,'HARGA SATUAN'!$C$7:$C$1509,0),0))</f>
        <v/>
      </c>
      <c r="E371" s="101">
        <f ca="1">IF(B371="+","Unit",IF(ISERROR(OFFSET('HARGA SATUAN'!$E$6,MATCH(C371,'HARGA SATUAN'!$C$7:$C$1509,0),0)),"",OFFSET('HARGA SATUAN'!$E$6,MATCH(C371,'HARGA SATUAN'!$C$7:$C$1509,0),0)))</f>
        <v>0</v>
      </c>
      <c r="F371" s="138">
        <f t="shared" ca="1" si="17"/>
        <v>1</v>
      </c>
      <c r="G371" s="41">
        <f ca="1">IF(ISERROR(OFFSET('HARGA SATUAN'!$I$6,MATCH(C371,'HARGA SATUAN'!$C$7:$C$1509,0),0)),"",OFFSET('HARGA SATUAN'!$I$6,MATCH(C371,'HARGA SATUAN'!$C$7:$C$1509,0),0))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SATUAN'!$C$7:$C$1509,0),0)),"",OFFSET('HARGA SATUAN'!$D$6,MATCH(C372,'HARGA SATUAN'!$C$7:$C$1509,0),0))</f>
        <v/>
      </c>
      <c r="E372" s="101">
        <f ca="1">IF(B372="+","Unit",IF(ISERROR(OFFSET('HARGA SATUAN'!$E$6,MATCH(C372,'HARGA SATUAN'!$C$7:$C$1509,0),0)),"",OFFSET('HARGA SATUAN'!$E$6,MATCH(C372,'HARGA SATUAN'!$C$7:$C$1509,0),0)))</f>
        <v>0</v>
      </c>
      <c r="F372" s="138">
        <f t="shared" ca="1" si="17"/>
        <v>1</v>
      </c>
      <c r="G372" s="41">
        <f ca="1">IF(ISERROR(OFFSET('HARGA SATUAN'!$I$6,MATCH(C372,'HARGA SATUAN'!$C$7:$C$1509,0),0)),"",OFFSET('HARGA SATUAN'!$I$6,MATCH(C372,'HARGA SATUAN'!$C$7:$C$1509,0),0))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SATUAN'!$C$7:$C$1509,0),0)),"",OFFSET('HARGA SATUAN'!$D$6,MATCH(C373,'HARGA SATUAN'!$C$7:$C$1509,0),0))</f>
        <v/>
      </c>
      <c r="E373" s="101">
        <f ca="1">IF(B373="+","Unit",IF(ISERROR(OFFSET('HARGA SATUAN'!$E$6,MATCH(C373,'HARGA SATUAN'!$C$7:$C$1509,0),0)),"",OFFSET('HARGA SATUAN'!$E$6,MATCH(C373,'HARGA SATUAN'!$C$7:$C$1509,0),0)))</f>
        <v>0</v>
      </c>
      <c r="F373" s="138">
        <f t="shared" ca="1" si="17"/>
        <v>1</v>
      </c>
      <c r="G373" s="41">
        <f ca="1">IF(ISERROR(OFFSET('HARGA SATUAN'!$I$6,MATCH(C373,'HARGA SATUAN'!$C$7:$C$1509,0),0)),"",OFFSET('HARGA SATUAN'!$I$6,MATCH(C373,'HARGA SATUAN'!$C$7:$C$1509,0),0))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SATUAN'!$C$7:$C$1509,0),0)),"",OFFSET('HARGA SATUAN'!$D$6,MATCH(C374,'HARGA SATUAN'!$C$7:$C$1509,0),0))</f>
        <v/>
      </c>
      <c r="E374" s="101">
        <f ca="1">IF(B374="+","Unit",IF(ISERROR(OFFSET('HARGA SATUAN'!$E$6,MATCH(C374,'HARGA SATUAN'!$C$7:$C$1509,0),0)),"",OFFSET('HARGA SATUAN'!$E$6,MATCH(C374,'HARGA SATUAN'!$C$7:$C$1509,0),0)))</f>
        <v>0</v>
      </c>
      <c r="F374" s="138">
        <f t="shared" ca="1" si="17"/>
        <v>1</v>
      </c>
      <c r="G374" s="41">
        <f ca="1">IF(ISERROR(OFFSET('HARGA SATUAN'!$I$6,MATCH(C374,'HARGA SATUAN'!$C$7:$C$1509,0),0)),"",OFFSET('HARGA SATUAN'!$I$6,MATCH(C374,'HARGA SATUAN'!$C$7:$C$1509,0),0))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SATUAN'!$C$7:$C$1509,0),0)),"",OFFSET('HARGA SATUAN'!$D$6,MATCH(C375,'HARGA SATUAN'!$C$7:$C$1509,0),0))</f>
        <v/>
      </c>
      <c r="E375" s="101">
        <f ca="1">IF(B375="+","Unit",IF(ISERROR(OFFSET('HARGA SATUAN'!$E$6,MATCH(C375,'HARGA SATUAN'!$C$7:$C$1509,0),0)),"",OFFSET('HARGA SATUAN'!$E$6,MATCH(C375,'HARGA SATUAN'!$C$7:$C$1509,0),0)))</f>
        <v>0</v>
      </c>
      <c r="F375" s="138">
        <f t="shared" ca="1" si="17"/>
        <v>1</v>
      </c>
      <c r="G375" s="41">
        <f ca="1">IF(ISERROR(OFFSET('HARGA SATUAN'!$I$6,MATCH(C375,'HARGA SATUAN'!$C$7:$C$1509,0),0)),"",OFFSET('HARGA SATUAN'!$I$6,MATCH(C375,'HARGA SATUAN'!$C$7:$C$1509,0),0))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SATUAN'!$C$7:$C$1509,0),0)),"",OFFSET('HARGA SATUAN'!$D$6,MATCH(C376,'HARGA SATUAN'!$C$7:$C$1509,0),0))</f>
        <v/>
      </c>
      <c r="E376" s="101">
        <f ca="1">IF(B376="+","Unit",IF(ISERROR(OFFSET('HARGA SATUAN'!$E$6,MATCH(C376,'HARGA SATUAN'!$C$7:$C$1509,0),0)),"",OFFSET('HARGA SATUAN'!$E$6,MATCH(C376,'HARGA SATUAN'!$C$7:$C$1509,0),0)))</f>
        <v>0</v>
      </c>
      <c r="F376" s="138">
        <f t="shared" ca="1" si="17"/>
        <v>1</v>
      </c>
      <c r="G376" s="41">
        <f ca="1">IF(ISERROR(OFFSET('HARGA SATUAN'!$I$6,MATCH(C376,'HARGA SATUAN'!$C$7:$C$1509,0),0)),"",OFFSET('HARGA SATUAN'!$I$6,MATCH(C376,'HARGA SATUAN'!$C$7:$C$1509,0),0))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SATUAN'!$C$7:$C$1509,0),0)),"",OFFSET('HARGA SATUAN'!$D$6,MATCH(C377,'HARGA SATUAN'!$C$7:$C$1509,0),0))</f>
        <v/>
      </c>
      <c r="E377" s="101">
        <f ca="1">IF(B377="+","Unit",IF(ISERROR(OFFSET('HARGA SATUAN'!$E$6,MATCH(C377,'HARGA SATUAN'!$C$7:$C$1509,0),0)),"",OFFSET('HARGA SATUAN'!$E$6,MATCH(C377,'HARGA SATUAN'!$C$7:$C$1509,0),0)))</f>
        <v>0</v>
      </c>
      <c r="F377" s="138">
        <f t="shared" ca="1" si="17"/>
        <v>1</v>
      </c>
      <c r="G377" s="41">
        <f ca="1">IF(ISERROR(OFFSET('HARGA SATUAN'!$I$6,MATCH(C377,'HARGA SATUAN'!$C$7:$C$1509,0),0)),"",OFFSET('HARGA SATUAN'!$I$6,MATCH(C377,'HARGA SATUAN'!$C$7:$C$1509,0),0))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SATUAN'!$C$7:$C$1509,0),0)),"",OFFSET('HARGA SATUAN'!$D$6,MATCH(C378,'HARGA SATUAN'!$C$7:$C$1509,0),0))</f>
        <v/>
      </c>
      <c r="E378" s="101">
        <f ca="1">IF(B378="+","Unit",IF(ISERROR(OFFSET('HARGA SATUAN'!$E$6,MATCH(C378,'HARGA SATUAN'!$C$7:$C$1509,0),0)),"",OFFSET('HARGA SATUAN'!$E$6,MATCH(C378,'HARGA SATUAN'!$C$7:$C$1509,0),0)))</f>
        <v>0</v>
      </c>
      <c r="F378" s="138">
        <f t="shared" ca="1" si="17"/>
        <v>1</v>
      </c>
      <c r="G378" s="41">
        <f ca="1">IF(ISERROR(OFFSET('HARGA SATUAN'!$I$6,MATCH(C378,'HARGA SATUAN'!$C$7:$C$1509,0),0)),"",OFFSET('HARGA SATUAN'!$I$6,MATCH(C378,'HARGA SATUAN'!$C$7:$C$1509,0),0))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SATUAN'!$C$7:$C$1509,0),0)),"",OFFSET('HARGA SATUAN'!$D$6,MATCH(C379,'HARGA SATUAN'!$C$7:$C$1509,0),0))</f>
        <v/>
      </c>
      <c r="E379" s="101">
        <f ca="1">IF(B379="+","Unit",IF(ISERROR(OFFSET('HARGA SATUAN'!$E$6,MATCH(C379,'HARGA SATUAN'!$C$7:$C$1509,0),0)),"",OFFSET('HARGA SATUAN'!$E$6,MATCH(C379,'HARGA SATUAN'!$C$7:$C$1509,0),0)))</f>
        <v>0</v>
      </c>
      <c r="F379" s="138">
        <f t="shared" ca="1" si="17"/>
        <v>1</v>
      </c>
      <c r="G379" s="41">
        <f ca="1">IF(ISERROR(OFFSET('HARGA SATUAN'!$I$6,MATCH(C379,'HARGA SATUAN'!$C$7:$C$1509,0),0)),"",OFFSET('HARGA SATUAN'!$I$6,MATCH(C379,'HARGA SATUAN'!$C$7:$C$1509,0),0))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SATUAN'!$C$7:$C$1509,0),0)),"",OFFSET('HARGA SATUAN'!$D$6,MATCH(C380,'HARGA SATUAN'!$C$7:$C$1509,0),0))</f>
        <v/>
      </c>
      <c r="E380" s="101">
        <f ca="1">IF(B380="+","Unit",IF(ISERROR(OFFSET('HARGA SATUAN'!$E$6,MATCH(C380,'HARGA SATUAN'!$C$7:$C$1509,0),0)),"",OFFSET('HARGA SATUAN'!$E$6,MATCH(C380,'HARGA SATUAN'!$C$7:$C$1509,0),0)))</f>
        <v>0</v>
      </c>
      <c r="F380" s="138">
        <f t="shared" ca="1" si="17"/>
        <v>1</v>
      </c>
      <c r="G380" s="41">
        <f ca="1">IF(ISERROR(OFFSET('HARGA SATUAN'!$I$6,MATCH(C380,'HARGA SATUAN'!$C$7:$C$1509,0),0)),"",OFFSET('HARGA SATUAN'!$I$6,MATCH(C380,'HARGA SATUAN'!$C$7:$C$1509,0),0))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SATUAN'!$C$7:$C$1509,0),0)),"",OFFSET('HARGA SATUAN'!$D$6,MATCH(C381,'HARGA SATUAN'!$C$7:$C$1509,0),0))</f>
        <v/>
      </c>
      <c r="E381" s="101">
        <f ca="1">IF(B381="+","Unit",IF(ISERROR(OFFSET('HARGA SATUAN'!$E$6,MATCH(C381,'HARGA SATUAN'!$C$7:$C$1509,0),0)),"",OFFSET('HARGA SATUAN'!$E$6,MATCH(C381,'HARGA SATUAN'!$C$7:$C$1509,0),0)))</f>
        <v>0</v>
      </c>
      <c r="F381" s="138">
        <f t="shared" ca="1" si="17"/>
        <v>1</v>
      </c>
      <c r="G381" s="41">
        <f ca="1">IF(ISERROR(OFFSET('HARGA SATUAN'!$I$6,MATCH(C381,'HARGA SATUAN'!$C$7:$C$1509,0),0)),"",OFFSET('HARGA SATUAN'!$I$6,MATCH(C381,'HARGA SATUAN'!$C$7:$C$1509,0),0))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SATUAN'!$C$7:$C$1509,0),0)),"",OFFSET('HARGA SATUAN'!$D$6,MATCH(C382,'HARGA SATUAN'!$C$7:$C$1509,0),0))</f>
        <v/>
      </c>
      <c r="E382" s="101">
        <f ca="1">IF(B382="+","Unit",IF(ISERROR(OFFSET('HARGA SATUAN'!$E$6,MATCH(C382,'HARGA SATUAN'!$C$7:$C$1509,0),0)),"",OFFSET('HARGA SATUAN'!$E$6,MATCH(C382,'HARGA SATUAN'!$C$7:$C$1509,0),0)))</f>
        <v>0</v>
      </c>
      <c r="F382" s="138">
        <f t="shared" ca="1" si="17"/>
        <v>1</v>
      </c>
      <c r="G382" s="41">
        <f ca="1">IF(ISERROR(OFFSET('HARGA SATUAN'!$I$6,MATCH(C382,'HARGA SATUAN'!$C$7:$C$1509,0),0)),"",OFFSET('HARGA SATUAN'!$I$6,MATCH(C382,'HARGA SATUAN'!$C$7:$C$1509,0),0))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SATUAN'!$C$7:$C$1509,0),0)),"",OFFSET('HARGA SATUAN'!$D$6,MATCH(C383,'HARGA SATUAN'!$C$7:$C$1509,0),0))</f>
        <v/>
      </c>
      <c r="E383" s="101">
        <f ca="1">IF(B383="+","Unit",IF(ISERROR(OFFSET('HARGA SATUAN'!$E$6,MATCH(C383,'HARGA SATUAN'!$C$7:$C$1509,0),0)),"",OFFSET('HARGA SATUAN'!$E$6,MATCH(C383,'HARGA SATUAN'!$C$7:$C$1509,0),0)))</f>
        <v>0</v>
      </c>
      <c r="F383" s="138">
        <f t="shared" ca="1" si="17"/>
        <v>1</v>
      </c>
      <c r="G383" s="41">
        <f ca="1">IF(ISERROR(OFFSET('HARGA SATUAN'!$I$6,MATCH(C383,'HARGA SATUAN'!$C$7:$C$1509,0),0)),"",OFFSET('HARGA SATUAN'!$I$6,MATCH(C383,'HARGA SATUAN'!$C$7:$C$1509,0),0))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SATUAN'!$C$7:$C$1509,0),0)),"",OFFSET('HARGA SATUAN'!$D$6,MATCH(C384,'HARGA SATUAN'!$C$7:$C$1509,0),0))</f>
        <v/>
      </c>
      <c r="E384" s="101">
        <f ca="1">IF(B384="+","Unit",IF(ISERROR(OFFSET('HARGA SATUAN'!$E$6,MATCH(C384,'HARGA SATUAN'!$C$7:$C$1509,0),0)),"",OFFSET('HARGA SATUAN'!$E$6,MATCH(C384,'HARGA SATUAN'!$C$7:$C$1509,0),0)))</f>
        <v>0</v>
      </c>
      <c r="F384" s="138">
        <f t="shared" ca="1" si="17"/>
        <v>1</v>
      </c>
      <c r="G384" s="41">
        <f ca="1">IF(ISERROR(OFFSET('HARGA SATUAN'!$I$6,MATCH(C384,'HARGA SATUAN'!$C$7:$C$1509,0),0)),"",OFFSET('HARGA SATUAN'!$I$6,MATCH(C384,'HARGA SATUAN'!$C$7:$C$1509,0),0))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SATUAN'!$C$7:$C$1509,0),0)),"",OFFSET('HARGA SATUAN'!$D$6,MATCH(C385,'HARGA SATUAN'!$C$7:$C$1509,0),0))</f>
        <v/>
      </c>
      <c r="E385" s="101">
        <f ca="1">IF(B385="+","Unit",IF(ISERROR(OFFSET('HARGA SATUAN'!$E$6,MATCH(C385,'HARGA SATUAN'!$C$7:$C$1509,0),0)),"",OFFSET('HARGA SATUAN'!$E$6,MATCH(C385,'HARGA SATUAN'!$C$7:$C$1509,0),0)))</f>
        <v>0</v>
      </c>
      <c r="F385" s="138">
        <f t="shared" ca="1" si="17"/>
        <v>1</v>
      </c>
      <c r="G385" s="41">
        <f ca="1">IF(ISERROR(OFFSET('HARGA SATUAN'!$I$6,MATCH(C385,'HARGA SATUAN'!$C$7:$C$1509,0),0)),"",OFFSET('HARGA SATUAN'!$I$6,MATCH(C385,'HARGA SATUAN'!$C$7:$C$1509,0),0))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SATUAN'!$C$7:$C$1509,0),0)),"",OFFSET('HARGA SATUAN'!$D$6,MATCH(C386,'HARGA SATUAN'!$C$7:$C$1509,0),0))</f>
        <v/>
      </c>
      <c r="E386" s="101">
        <f ca="1">IF(B386="+","Unit",IF(ISERROR(OFFSET('HARGA SATUAN'!$E$6,MATCH(C386,'HARGA SATUAN'!$C$7:$C$1509,0),0)),"",OFFSET('HARGA SATUAN'!$E$6,MATCH(C386,'HARGA SATUAN'!$C$7:$C$1509,0),0)))</f>
        <v>0</v>
      </c>
      <c r="F386" s="138">
        <f t="shared" ca="1" si="17"/>
        <v>1</v>
      </c>
      <c r="G386" s="41">
        <f ca="1">IF(ISERROR(OFFSET('HARGA SATUAN'!$I$6,MATCH(C386,'HARGA SATUAN'!$C$7:$C$1509,0),0)),"",OFFSET('HARGA SATUAN'!$I$6,MATCH(C386,'HARGA SATUAN'!$C$7:$C$1509,0),0))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SATUAN'!$C$7:$C$1509,0),0)),"",OFFSET('HARGA SATUAN'!$D$6,MATCH(C387,'HARGA SATUAN'!$C$7:$C$1509,0),0))</f>
        <v/>
      </c>
      <c r="E387" s="101">
        <f ca="1">IF(B387="+","Unit",IF(ISERROR(OFFSET('HARGA SATUAN'!$E$6,MATCH(C387,'HARGA SATUAN'!$C$7:$C$1509,0),0)),"",OFFSET('HARGA SATUAN'!$E$6,MATCH(C387,'HARGA SATUAN'!$C$7:$C$1509,0),0)))</f>
        <v>0</v>
      </c>
      <c r="F387" s="138">
        <f t="shared" ca="1" si="17"/>
        <v>1</v>
      </c>
      <c r="G387" s="41">
        <f ca="1">IF(ISERROR(OFFSET('HARGA SATUAN'!$I$6,MATCH(C387,'HARGA SATUAN'!$C$7:$C$1509,0),0)),"",OFFSET('HARGA SATUAN'!$I$6,MATCH(C387,'HARGA SATUAN'!$C$7:$C$1509,0),0))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SATUAN'!$C$7:$C$1509,0),0)),"",OFFSET('HARGA SATUAN'!$D$6,MATCH(C388,'HARGA SATUAN'!$C$7:$C$1509,0),0))</f>
        <v/>
      </c>
      <c r="E388" s="101">
        <f ca="1">IF(B388="+","Unit",IF(ISERROR(OFFSET('HARGA SATUAN'!$E$6,MATCH(C388,'HARGA SATUAN'!$C$7:$C$1509,0),0)),"",OFFSET('HARGA SATUAN'!$E$6,MATCH(C388,'HARGA SATUAN'!$C$7:$C$1509,0),0)))</f>
        <v>0</v>
      </c>
      <c r="F388" s="138">
        <f t="shared" ca="1" si="17"/>
        <v>1</v>
      </c>
      <c r="G388" s="41">
        <f ca="1">IF(ISERROR(OFFSET('HARGA SATUAN'!$I$6,MATCH(C388,'HARGA SATUAN'!$C$7:$C$1509,0),0)),"",OFFSET('HARGA SATUAN'!$I$6,MATCH(C388,'HARGA SATUAN'!$C$7:$C$1509,0),0))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SATUAN'!$C$7:$C$1509,0),0)),"",OFFSET('HARGA SATUAN'!$D$6,MATCH(C389,'HARGA SATUAN'!$C$7:$C$1509,0),0))</f>
        <v/>
      </c>
      <c r="E389" s="101">
        <f ca="1">IF(B389="+","Unit",IF(ISERROR(OFFSET('HARGA SATUAN'!$E$6,MATCH(C389,'HARGA SATUAN'!$C$7:$C$1509,0),0)),"",OFFSET('HARGA SATUAN'!$E$6,MATCH(C389,'HARGA SATUAN'!$C$7:$C$1509,0),0)))</f>
        <v>0</v>
      </c>
      <c r="F389" s="138">
        <f t="shared" ca="1" si="17"/>
        <v>1</v>
      </c>
      <c r="G389" s="41">
        <f ca="1">IF(ISERROR(OFFSET('HARGA SATUAN'!$I$6,MATCH(C389,'HARGA SATUAN'!$C$7:$C$1509,0),0)),"",OFFSET('HARGA SATUAN'!$I$6,MATCH(C389,'HARGA SATUAN'!$C$7:$C$1509,0),0))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SATUAN'!$C$7:$C$1509,0),0)),"",OFFSET('HARGA SATUAN'!$D$6,MATCH(C390,'HARGA SATUAN'!$C$7:$C$1509,0),0))</f>
        <v/>
      </c>
      <c r="E390" s="101">
        <f ca="1">IF(B390="+","Unit",IF(ISERROR(OFFSET('HARGA SATUAN'!$E$6,MATCH(C390,'HARGA SATUAN'!$C$7:$C$1509,0),0)),"",OFFSET('HARGA SATUAN'!$E$6,MATCH(C390,'HARGA SATUAN'!$C$7:$C$1509,0),0)))</f>
        <v>0</v>
      </c>
      <c r="F390" s="138">
        <f t="shared" ca="1" si="17"/>
        <v>1</v>
      </c>
      <c r="G390" s="41">
        <f ca="1">IF(ISERROR(OFFSET('HARGA SATUAN'!$I$6,MATCH(C390,'HARGA SATUAN'!$C$7:$C$1509,0),0)),"",OFFSET('HARGA SATUAN'!$I$6,MATCH(C390,'HARGA SATUAN'!$C$7:$C$1509,0),0))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SATUAN'!$C$7:$C$1509,0),0)),"",OFFSET('HARGA SATUAN'!$D$6,MATCH(C391,'HARGA SATUAN'!$C$7:$C$1509,0),0))</f>
        <v/>
      </c>
      <c r="E391" s="101">
        <f ca="1">IF(B391="+","Unit",IF(ISERROR(OFFSET('HARGA SATUAN'!$E$6,MATCH(C391,'HARGA SATUAN'!$C$7:$C$1509,0),0)),"",OFFSET('HARGA SATUAN'!$E$6,MATCH(C391,'HARGA SATUAN'!$C$7:$C$1509,0),0)))</f>
        <v>0</v>
      </c>
      <c r="F391" s="138">
        <f t="shared" ca="1" si="17"/>
        <v>1</v>
      </c>
      <c r="G391" s="41">
        <f ca="1">IF(ISERROR(OFFSET('HARGA SATUAN'!$I$6,MATCH(C391,'HARGA SATUAN'!$C$7:$C$1509,0),0)),"",OFFSET('HARGA SATUAN'!$I$6,MATCH(C391,'HARGA SATUAN'!$C$7:$C$1509,0),0))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SATUAN'!$C$7:$C$1509,0),0)),"",OFFSET('HARGA SATUAN'!$D$6,MATCH(C392,'HARGA SATUAN'!$C$7:$C$1509,0),0))</f>
        <v/>
      </c>
      <c r="E392" s="101">
        <f ca="1">IF(B392="+","Unit",IF(ISERROR(OFFSET('HARGA SATUAN'!$E$6,MATCH(C392,'HARGA SATUAN'!$C$7:$C$1509,0),0)),"",OFFSET('HARGA SATUAN'!$E$6,MATCH(C392,'HARGA SATUAN'!$C$7:$C$1509,0),0)))</f>
        <v>0</v>
      </c>
      <c r="F392" s="138">
        <f t="shared" ca="1" si="17"/>
        <v>1</v>
      </c>
      <c r="G392" s="41">
        <f ca="1">IF(ISERROR(OFFSET('HARGA SATUAN'!$I$6,MATCH(C392,'HARGA SATUAN'!$C$7:$C$1509,0),0)),"",OFFSET('HARGA SATUAN'!$I$6,MATCH(C392,'HARGA SATUAN'!$C$7:$C$1509,0),0))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SATUAN'!$C$7:$C$1509,0),0)),"",OFFSET('HARGA SATUAN'!$D$6,MATCH(C393,'HARGA SATUAN'!$C$7:$C$1509,0),0))</f>
        <v/>
      </c>
      <c r="E393" s="101">
        <f ca="1">IF(B393="+","Unit",IF(ISERROR(OFFSET('HARGA SATUAN'!$E$6,MATCH(C393,'HARGA SATUAN'!$C$7:$C$1509,0),0)),"",OFFSET('HARGA SATUAN'!$E$6,MATCH(C393,'HARGA SATUAN'!$C$7:$C$1509,0),0)))</f>
        <v>0</v>
      </c>
      <c r="F393" s="138">
        <f t="shared" ca="1" si="17"/>
        <v>1</v>
      </c>
      <c r="G393" s="41">
        <f ca="1">IF(ISERROR(OFFSET('HARGA SATUAN'!$I$6,MATCH(C393,'HARGA SATUAN'!$C$7:$C$1509,0),0)),"",OFFSET('HARGA SATUAN'!$I$6,MATCH(C393,'HARGA SATUAN'!$C$7:$C$1509,0),0))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SATUAN'!$C$7:$C$1509,0),0)),"",OFFSET('HARGA SATUAN'!$D$6,MATCH(C394,'HARGA SATUAN'!$C$7:$C$1509,0),0))</f>
        <v/>
      </c>
      <c r="E394" s="101">
        <f ca="1">IF(B394="+","Unit",IF(ISERROR(OFFSET('HARGA SATUAN'!$E$6,MATCH(C394,'HARGA SATUAN'!$C$7:$C$1509,0),0)),"",OFFSET('HARGA SATUAN'!$E$6,MATCH(C394,'HARGA SATUAN'!$C$7:$C$1509,0),0)))</f>
        <v>0</v>
      </c>
      <c r="F394" s="138">
        <f t="shared" ca="1" si="17"/>
        <v>1</v>
      </c>
      <c r="G394" s="41">
        <f ca="1">IF(ISERROR(OFFSET('HARGA SATUAN'!$I$6,MATCH(C394,'HARGA SATUAN'!$C$7:$C$1509,0),0)),"",OFFSET('HARGA SATUAN'!$I$6,MATCH(C394,'HARGA SATUAN'!$C$7:$C$1509,0),0))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SATUAN'!$C$7:$C$1509,0),0)),"",OFFSET('HARGA SATUAN'!$D$6,MATCH(C395,'HARGA SATUAN'!$C$7:$C$1509,0),0))</f>
        <v/>
      </c>
      <c r="E395" s="101">
        <f ca="1">IF(B395="+","Unit",IF(ISERROR(OFFSET('HARGA SATUAN'!$E$6,MATCH(C395,'HARGA SATUAN'!$C$7:$C$1509,0),0)),"",OFFSET('HARGA SATUAN'!$E$6,MATCH(C395,'HARGA SATUAN'!$C$7:$C$1509,0),0)))</f>
        <v>0</v>
      </c>
      <c r="F395" s="138">
        <f t="shared" ca="1" si="17"/>
        <v>1</v>
      </c>
      <c r="G395" s="41">
        <f ca="1">IF(ISERROR(OFFSET('HARGA SATUAN'!$I$6,MATCH(C395,'HARGA SATUAN'!$C$7:$C$1509,0),0)),"",OFFSET('HARGA SATUAN'!$I$6,MATCH(C395,'HARGA SATUAN'!$C$7:$C$1509,0),0))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SATUAN'!$C$7:$C$1509,0),0)),"",OFFSET('HARGA SATUAN'!$D$6,MATCH(C396,'HARGA SATUAN'!$C$7:$C$1509,0),0))</f>
        <v/>
      </c>
      <c r="E396" s="101">
        <f ca="1">IF(B396="+","Unit",IF(ISERROR(OFFSET('HARGA SATUAN'!$E$6,MATCH(C396,'HARGA SATUAN'!$C$7:$C$1509,0),0)),"",OFFSET('HARGA SATUAN'!$E$6,MATCH(C396,'HARGA SATUAN'!$C$7:$C$1509,0),0)))</f>
        <v>0</v>
      </c>
      <c r="F396" s="138">
        <f t="shared" ca="1" si="17"/>
        <v>1</v>
      </c>
      <c r="G396" s="41">
        <f ca="1">IF(ISERROR(OFFSET('HARGA SATUAN'!$I$6,MATCH(C396,'HARGA SATUAN'!$C$7:$C$1509,0),0)),"",OFFSET('HARGA SATUAN'!$I$6,MATCH(C396,'HARGA SATUAN'!$C$7:$C$1509,0),0))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SATUAN'!$C$7:$C$1509,0),0)),"",OFFSET('HARGA SATUAN'!$D$6,MATCH(C397,'HARGA SATUAN'!$C$7:$C$1509,0),0))</f>
        <v/>
      </c>
      <c r="E397" s="101">
        <f ca="1">IF(B397="+","Unit",IF(ISERROR(OFFSET('HARGA SATUAN'!$E$6,MATCH(C397,'HARGA SATUAN'!$C$7:$C$1509,0),0)),"",OFFSET('HARGA SATUAN'!$E$6,MATCH(C397,'HARGA SATUAN'!$C$7:$C$1509,0),0)))</f>
        <v>0</v>
      </c>
      <c r="F397" s="138">
        <f t="shared" ref="F397:F460" ca="1" si="20">IF(ISERROR(OFFSET($D$713,MATCH(A397,$F$714:$F$1320,0),0)),"",OFFSET($D$713,MATCH(A397,$F$714:$F$1320,0),0))</f>
        <v>1</v>
      </c>
      <c r="G397" s="41">
        <f ca="1">IF(ISERROR(OFFSET('HARGA SATUAN'!$I$6,MATCH(C397,'HARGA SATUAN'!$C$7:$C$1509,0),0)),"",OFFSET('HARGA SATUAN'!$I$6,MATCH(C397,'HARGA SATUAN'!$C$7:$C$1509,0),0))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SATUAN'!$C$7:$C$1509,0),0)),"",OFFSET('HARGA SATUAN'!$D$6,MATCH(C398,'HARGA SATUAN'!$C$7:$C$1509,0),0))</f>
        <v/>
      </c>
      <c r="E398" s="101">
        <f ca="1">IF(B398="+","Unit",IF(ISERROR(OFFSET('HARGA SATUAN'!$E$6,MATCH(C398,'HARGA SATUAN'!$C$7:$C$1509,0),0)),"",OFFSET('HARGA SATUAN'!$E$6,MATCH(C398,'HARGA SATUAN'!$C$7:$C$1509,0),0)))</f>
        <v>0</v>
      </c>
      <c r="F398" s="138">
        <f t="shared" ca="1" si="20"/>
        <v>1</v>
      </c>
      <c r="G398" s="41">
        <f ca="1">IF(ISERROR(OFFSET('HARGA SATUAN'!$I$6,MATCH(C398,'HARGA SATUAN'!$C$7:$C$1509,0),0)),"",OFFSET('HARGA SATUAN'!$I$6,MATCH(C398,'HARGA SATUAN'!$C$7:$C$1509,0),0))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SATUAN'!$C$7:$C$1509,0),0)),"",OFFSET('HARGA SATUAN'!$D$6,MATCH(C399,'HARGA SATUAN'!$C$7:$C$1509,0),0))</f>
        <v/>
      </c>
      <c r="E399" s="101">
        <f ca="1">IF(B399="+","Unit",IF(ISERROR(OFFSET('HARGA SATUAN'!$E$6,MATCH(C399,'HARGA SATUAN'!$C$7:$C$1509,0),0)),"",OFFSET('HARGA SATUAN'!$E$6,MATCH(C399,'HARGA SATUAN'!$C$7:$C$1509,0),0)))</f>
        <v>0</v>
      </c>
      <c r="F399" s="138">
        <f t="shared" ca="1" si="20"/>
        <v>1</v>
      </c>
      <c r="G399" s="41">
        <f ca="1">IF(ISERROR(OFFSET('HARGA SATUAN'!$I$6,MATCH(C399,'HARGA SATUAN'!$C$7:$C$1509,0),0)),"",OFFSET('HARGA SATUAN'!$I$6,MATCH(C399,'HARGA SATUAN'!$C$7:$C$1509,0),0))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SATUAN'!$C$7:$C$1509,0),0)),"",OFFSET('HARGA SATUAN'!$D$6,MATCH(C400,'HARGA SATUAN'!$C$7:$C$1509,0),0))</f>
        <v/>
      </c>
      <c r="E400" s="101">
        <f ca="1">IF(B400="+","Unit",IF(ISERROR(OFFSET('HARGA SATUAN'!$E$6,MATCH(C400,'HARGA SATUAN'!$C$7:$C$1509,0),0)),"",OFFSET('HARGA SATUAN'!$E$6,MATCH(C400,'HARGA SATUAN'!$C$7:$C$1509,0),0)))</f>
        <v>0</v>
      </c>
      <c r="F400" s="138">
        <f t="shared" ca="1" si="20"/>
        <v>1</v>
      </c>
      <c r="G400" s="41">
        <f ca="1">IF(ISERROR(OFFSET('HARGA SATUAN'!$I$6,MATCH(C400,'HARGA SATUAN'!$C$7:$C$1509,0),0)),"",OFFSET('HARGA SATUAN'!$I$6,MATCH(C400,'HARGA SATUAN'!$C$7:$C$1509,0),0))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SATUAN'!$C$7:$C$1509,0),0)),"",OFFSET('HARGA SATUAN'!$D$6,MATCH(C401,'HARGA SATUAN'!$C$7:$C$1509,0),0))</f>
        <v/>
      </c>
      <c r="E401" s="101">
        <f ca="1">IF(B401="+","Unit",IF(ISERROR(OFFSET('HARGA SATUAN'!$E$6,MATCH(C401,'HARGA SATUAN'!$C$7:$C$1509,0),0)),"",OFFSET('HARGA SATUAN'!$E$6,MATCH(C401,'HARGA SATUAN'!$C$7:$C$1509,0),0)))</f>
        <v>0</v>
      </c>
      <c r="F401" s="138">
        <f t="shared" ca="1" si="20"/>
        <v>1</v>
      </c>
      <c r="G401" s="41">
        <f ca="1">IF(ISERROR(OFFSET('HARGA SATUAN'!$I$6,MATCH(C401,'HARGA SATUAN'!$C$7:$C$1509,0),0)),"",OFFSET('HARGA SATUAN'!$I$6,MATCH(C401,'HARGA SATUAN'!$C$7:$C$1509,0),0))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SATUAN'!$C$7:$C$1509,0),0)),"",OFFSET('HARGA SATUAN'!$D$6,MATCH(C402,'HARGA SATUAN'!$C$7:$C$1509,0),0))</f>
        <v/>
      </c>
      <c r="E402" s="101">
        <f ca="1">IF(B402="+","Unit",IF(ISERROR(OFFSET('HARGA SATUAN'!$E$6,MATCH(C402,'HARGA SATUAN'!$C$7:$C$1509,0),0)),"",OFFSET('HARGA SATUAN'!$E$6,MATCH(C402,'HARGA SATUAN'!$C$7:$C$1509,0),0)))</f>
        <v>0</v>
      </c>
      <c r="F402" s="138">
        <f t="shared" ca="1" si="20"/>
        <v>1</v>
      </c>
      <c r="G402" s="41">
        <f ca="1">IF(ISERROR(OFFSET('HARGA SATUAN'!$I$6,MATCH(C402,'HARGA SATUAN'!$C$7:$C$1509,0),0)),"",OFFSET('HARGA SATUAN'!$I$6,MATCH(C402,'HARGA SATUAN'!$C$7:$C$1509,0),0))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SATUAN'!$C$7:$C$1509,0),0)),"",OFFSET('HARGA SATUAN'!$D$6,MATCH(C403,'HARGA SATUAN'!$C$7:$C$1509,0),0))</f>
        <v/>
      </c>
      <c r="E403" s="101">
        <f ca="1">IF(B403="+","Unit",IF(ISERROR(OFFSET('HARGA SATUAN'!$E$6,MATCH(C403,'HARGA SATUAN'!$C$7:$C$1509,0),0)),"",OFFSET('HARGA SATUAN'!$E$6,MATCH(C403,'HARGA SATUAN'!$C$7:$C$1509,0),0)))</f>
        <v>0</v>
      </c>
      <c r="F403" s="138">
        <f t="shared" ca="1" si="20"/>
        <v>1</v>
      </c>
      <c r="G403" s="41">
        <f ca="1">IF(ISERROR(OFFSET('HARGA SATUAN'!$I$6,MATCH(C403,'HARGA SATUAN'!$C$7:$C$1509,0),0)),"",OFFSET('HARGA SATUAN'!$I$6,MATCH(C403,'HARGA SATUAN'!$C$7:$C$1509,0),0))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SATUAN'!$C$7:$C$1509,0),0)),"",OFFSET('HARGA SATUAN'!$D$6,MATCH(C404,'HARGA SATUAN'!$C$7:$C$1509,0),0))</f>
        <v/>
      </c>
      <c r="E404" s="101">
        <f ca="1">IF(B404="+","Unit",IF(ISERROR(OFFSET('HARGA SATUAN'!$E$6,MATCH(C404,'HARGA SATUAN'!$C$7:$C$1509,0),0)),"",OFFSET('HARGA SATUAN'!$E$6,MATCH(C404,'HARGA SATUAN'!$C$7:$C$1509,0),0)))</f>
        <v>0</v>
      </c>
      <c r="F404" s="138">
        <f t="shared" ca="1" si="20"/>
        <v>1</v>
      </c>
      <c r="G404" s="41">
        <f ca="1">IF(ISERROR(OFFSET('HARGA SATUAN'!$I$6,MATCH(C404,'HARGA SATUAN'!$C$7:$C$1509,0),0)),"",OFFSET('HARGA SATUAN'!$I$6,MATCH(C404,'HARGA SATUAN'!$C$7:$C$1509,0),0))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SATUAN'!$C$7:$C$1509,0),0)),"",OFFSET('HARGA SATUAN'!$D$6,MATCH(C405,'HARGA SATUAN'!$C$7:$C$1509,0),0))</f>
        <v/>
      </c>
      <c r="E405" s="101">
        <f ca="1">IF(B405="+","Unit",IF(ISERROR(OFFSET('HARGA SATUAN'!$E$6,MATCH(C405,'HARGA SATUAN'!$C$7:$C$1509,0),0)),"",OFFSET('HARGA SATUAN'!$E$6,MATCH(C405,'HARGA SATUAN'!$C$7:$C$1509,0),0)))</f>
        <v>0</v>
      </c>
      <c r="F405" s="138">
        <f t="shared" ca="1" si="20"/>
        <v>1</v>
      </c>
      <c r="G405" s="41">
        <f ca="1">IF(ISERROR(OFFSET('HARGA SATUAN'!$I$6,MATCH(C405,'HARGA SATUAN'!$C$7:$C$1509,0),0)),"",OFFSET('HARGA SATUAN'!$I$6,MATCH(C405,'HARGA SATUAN'!$C$7:$C$1509,0),0))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SATUAN'!$C$7:$C$1509,0),0)),"",OFFSET('HARGA SATUAN'!$D$6,MATCH(C406,'HARGA SATUAN'!$C$7:$C$1509,0),0))</f>
        <v/>
      </c>
      <c r="E406" s="101">
        <f ca="1">IF(B406="+","Unit",IF(ISERROR(OFFSET('HARGA SATUAN'!$E$6,MATCH(C406,'HARGA SATUAN'!$C$7:$C$1509,0),0)),"",OFFSET('HARGA SATUAN'!$E$6,MATCH(C406,'HARGA SATUAN'!$C$7:$C$1509,0),0)))</f>
        <v>0</v>
      </c>
      <c r="F406" s="138">
        <f t="shared" ca="1" si="20"/>
        <v>1</v>
      </c>
      <c r="G406" s="41">
        <f ca="1">IF(ISERROR(OFFSET('HARGA SATUAN'!$I$6,MATCH(C406,'HARGA SATUAN'!$C$7:$C$1509,0),0)),"",OFFSET('HARGA SATUAN'!$I$6,MATCH(C406,'HARGA SATUAN'!$C$7:$C$1509,0),0))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SATUAN'!$C$7:$C$1509,0),0)),"",OFFSET('HARGA SATUAN'!$D$6,MATCH(C407,'HARGA SATUAN'!$C$7:$C$1509,0),0))</f>
        <v/>
      </c>
      <c r="E407" s="101">
        <f ca="1">IF(B407="+","Unit",IF(ISERROR(OFFSET('HARGA SATUAN'!$E$6,MATCH(C407,'HARGA SATUAN'!$C$7:$C$1509,0),0)),"",OFFSET('HARGA SATUAN'!$E$6,MATCH(C407,'HARGA SATUAN'!$C$7:$C$1509,0),0)))</f>
        <v>0</v>
      </c>
      <c r="F407" s="138">
        <f t="shared" ca="1" si="20"/>
        <v>1</v>
      </c>
      <c r="G407" s="41">
        <f ca="1">IF(ISERROR(OFFSET('HARGA SATUAN'!$I$6,MATCH(C407,'HARGA SATUAN'!$C$7:$C$1509,0),0)),"",OFFSET('HARGA SATUAN'!$I$6,MATCH(C407,'HARGA SATUAN'!$C$7:$C$1509,0),0))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SATUAN'!$C$7:$C$1509,0),0)),"",OFFSET('HARGA SATUAN'!$D$6,MATCH(C408,'HARGA SATUAN'!$C$7:$C$1509,0),0))</f>
        <v/>
      </c>
      <c r="E408" s="101">
        <f ca="1">IF(B408="+","Unit",IF(ISERROR(OFFSET('HARGA SATUAN'!$E$6,MATCH(C408,'HARGA SATUAN'!$C$7:$C$1509,0),0)),"",OFFSET('HARGA SATUAN'!$E$6,MATCH(C408,'HARGA SATUAN'!$C$7:$C$1509,0),0)))</f>
        <v>0</v>
      </c>
      <c r="F408" s="138">
        <f t="shared" ca="1" si="20"/>
        <v>1</v>
      </c>
      <c r="G408" s="41">
        <f ca="1">IF(ISERROR(OFFSET('HARGA SATUAN'!$I$6,MATCH(C408,'HARGA SATUAN'!$C$7:$C$1509,0),0)),"",OFFSET('HARGA SATUAN'!$I$6,MATCH(C408,'HARGA SATUAN'!$C$7:$C$1509,0),0))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SATUAN'!$C$7:$C$1509,0),0)),"",OFFSET('HARGA SATUAN'!$D$6,MATCH(C409,'HARGA SATUAN'!$C$7:$C$1509,0),0))</f>
        <v/>
      </c>
      <c r="E409" s="101">
        <f ca="1">IF(B409="+","Unit",IF(ISERROR(OFFSET('HARGA SATUAN'!$E$6,MATCH(C409,'HARGA SATUAN'!$C$7:$C$1509,0),0)),"",OFFSET('HARGA SATUAN'!$E$6,MATCH(C409,'HARGA SATUAN'!$C$7:$C$1509,0),0)))</f>
        <v>0</v>
      </c>
      <c r="F409" s="138">
        <f t="shared" ca="1" si="20"/>
        <v>1</v>
      </c>
      <c r="G409" s="41">
        <f ca="1">IF(ISERROR(OFFSET('HARGA SATUAN'!$I$6,MATCH(C409,'HARGA SATUAN'!$C$7:$C$1509,0),0)),"",OFFSET('HARGA SATUAN'!$I$6,MATCH(C409,'HARGA SATUAN'!$C$7:$C$1509,0),0))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SATUAN'!$C$7:$C$1509,0),0)),"",OFFSET('HARGA SATUAN'!$D$6,MATCH(C410,'HARGA SATUAN'!$C$7:$C$1509,0),0))</f>
        <v/>
      </c>
      <c r="E410" s="101">
        <f ca="1">IF(B410="+","Unit",IF(ISERROR(OFFSET('HARGA SATUAN'!$E$6,MATCH(C410,'HARGA SATUAN'!$C$7:$C$1509,0),0)),"",OFFSET('HARGA SATUAN'!$E$6,MATCH(C410,'HARGA SATUAN'!$C$7:$C$1509,0),0)))</f>
        <v>0</v>
      </c>
      <c r="F410" s="138">
        <f t="shared" ca="1" si="20"/>
        <v>1</v>
      </c>
      <c r="G410" s="41">
        <f ca="1">IF(ISERROR(OFFSET('HARGA SATUAN'!$I$6,MATCH(C410,'HARGA SATUAN'!$C$7:$C$1509,0),0)),"",OFFSET('HARGA SATUAN'!$I$6,MATCH(C410,'HARGA SATUAN'!$C$7:$C$1509,0),0))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SATUAN'!$C$7:$C$1509,0),0)),"",OFFSET('HARGA SATUAN'!$D$6,MATCH(C411,'HARGA SATUAN'!$C$7:$C$1509,0),0))</f>
        <v/>
      </c>
      <c r="E411" s="101">
        <f ca="1">IF(B411="+","Unit",IF(ISERROR(OFFSET('HARGA SATUAN'!$E$6,MATCH(C411,'HARGA SATUAN'!$C$7:$C$1509,0),0)),"",OFFSET('HARGA SATUAN'!$E$6,MATCH(C411,'HARGA SATUAN'!$C$7:$C$1509,0),0)))</f>
        <v>0</v>
      </c>
      <c r="F411" s="138">
        <f t="shared" ca="1" si="20"/>
        <v>1</v>
      </c>
      <c r="G411" s="41">
        <f ca="1">IF(ISERROR(OFFSET('HARGA SATUAN'!$I$6,MATCH(C411,'HARGA SATUAN'!$C$7:$C$1509,0),0)),"",OFFSET('HARGA SATUAN'!$I$6,MATCH(C411,'HARGA SATUAN'!$C$7:$C$1509,0),0))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SATUAN'!$C$7:$C$1509,0),0)),"",OFFSET('HARGA SATUAN'!$D$6,MATCH(C412,'HARGA SATUAN'!$C$7:$C$1509,0),0))</f>
        <v/>
      </c>
      <c r="E412" s="101">
        <f ca="1">IF(B412="+","Unit",IF(ISERROR(OFFSET('HARGA SATUAN'!$E$6,MATCH(C412,'HARGA SATUAN'!$C$7:$C$1509,0),0)),"",OFFSET('HARGA SATUAN'!$E$6,MATCH(C412,'HARGA SATUAN'!$C$7:$C$1509,0),0)))</f>
        <v>0</v>
      </c>
      <c r="F412" s="138">
        <f t="shared" ca="1" si="20"/>
        <v>1</v>
      </c>
      <c r="G412" s="41">
        <f ca="1">IF(ISERROR(OFFSET('HARGA SATUAN'!$I$6,MATCH(C412,'HARGA SATUAN'!$C$7:$C$1509,0),0)),"",OFFSET('HARGA SATUAN'!$I$6,MATCH(C412,'HARGA SATUAN'!$C$7:$C$1509,0),0))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SATUAN'!$C$7:$C$1509,0),0)),"",OFFSET('HARGA SATUAN'!$D$6,MATCH(C413,'HARGA SATUAN'!$C$7:$C$1509,0),0))</f>
        <v/>
      </c>
      <c r="E413" s="101">
        <f ca="1">IF(B413="+","Unit",IF(ISERROR(OFFSET('HARGA SATUAN'!$E$6,MATCH(C413,'HARGA SATUAN'!$C$7:$C$1509,0),0)),"",OFFSET('HARGA SATUAN'!$E$6,MATCH(C413,'HARGA SATUAN'!$C$7:$C$1509,0),0)))</f>
        <v>0</v>
      </c>
      <c r="F413" s="138">
        <f t="shared" ca="1" si="20"/>
        <v>1</v>
      </c>
      <c r="G413" s="41">
        <f ca="1">IF(ISERROR(OFFSET('HARGA SATUAN'!$I$6,MATCH(C413,'HARGA SATUAN'!$C$7:$C$1509,0),0)),"",OFFSET('HARGA SATUAN'!$I$6,MATCH(C413,'HARGA SATUAN'!$C$7:$C$1509,0),0))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SATUAN'!$C$7:$C$1509,0),0)),"",OFFSET('HARGA SATUAN'!$D$6,MATCH(C414,'HARGA SATUAN'!$C$7:$C$1509,0),0))</f>
        <v/>
      </c>
      <c r="E414" s="101">
        <f ca="1">IF(B414="+","Unit",IF(ISERROR(OFFSET('HARGA SATUAN'!$E$6,MATCH(C414,'HARGA SATUAN'!$C$7:$C$1509,0),0)),"",OFFSET('HARGA SATUAN'!$E$6,MATCH(C414,'HARGA SATUAN'!$C$7:$C$1509,0),0)))</f>
        <v>0</v>
      </c>
      <c r="F414" s="138">
        <f t="shared" ca="1" si="20"/>
        <v>1</v>
      </c>
      <c r="G414" s="41">
        <f ca="1">IF(ISERROR(OFFSET('HARGA SATUAN'!$I$6,MATCH(C414,'HARGA SATUAN'!$C$7:$C$1509,0),0)),"",OFFSET('HARGA SATUAN'!$I$6,MATCH(C414,'HARGA SATUAN'!$C$7:$C$1509,0),0))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SATUAN'!$C$7:$C$1509,0),0)),"",OFFSET('HARGA SATUAN'!$D$6,MATCH(C415,'HARGA SATUAN'!$C$7:$C$1509,0),0))</f>
        <v/>
      </c>
      <c r="E415" s="101">
        <f ca="1">IF(B415="+","Unit",IF(ISERROR(OFFSET('HARGA SATUAN'!$E$6,MATCH(C415,'HARGA SATUAN'!$C$7:$C$1509,0),0)),"",OFFSET('HARGA SATUAN'!$E$6,MATCH(C415,'HARGA SATUAN'!$C$7:$C$1509,0),0)))</f>
        <v>0</v>
      </c>
      <c r="F415" s="138">
        <f t="shared" ca="1" si="20"/>
        <v>1</v>
      </c>
      <c r="G415" s="41">
        <f ca="1">IF(ISERROR(OFFSET('HARGA SATUAN'!$I$6,MATCH(C415,'HARGA SATUAN'!$C$7:$C$1509,0),0)),"",OFFSET('HARGA SATUAN'!$I$6,MATCH(C415,'HARGA SATUAN'!$C$7:$C$1509,0),0))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SATUAN'!$C$7:$C$1509,0),0)),"",OFFSET('HARGA SATUAN'!$D$6,MATCH(C416,'HARGA SATUAN'!$C$7:$C$1509,0),0))</f>
        <v/>
      </c>
      <c r="E416" s="101">
        <f ca="1">IF(B416="+","Unit",IF(ISERROR(OFFSET('HARGA SATUAN'!$E$6,MATCH(C416,'HARGA SATUAN'!$C$7:$C$1509,0),0)),"",OFFSET('HARGA SATUAN'!$E$6,MATCH(C416,'HARGA SATUAN'!$C$7:$C$1509,0),0)))</f>
        <v>0</v>
      </c>
      <c r="F416" s="138">
        <f t="shared" ca="1" si="20"/>
        <v>1</v>
      </c>
      <c r="G416" s="41">
        <f ca="1">IF(ISERROR(OFFSET('HARGA SATUAN'!$I$6,MATCH(C416,'HARGA SATUAN'!$C$7:$C$1509,0),0)),"",OFFSET('HARGA SATUAN'!$I$6,MATCH(C416,'HARGA SATUAN'!$C$7:$C$1509,0),0))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SATUAN'!$C$7:$C$1509,0),0)),"",OFFSET('HARGA SATUAN'!$D$6,MATCH(C417,'HARGA SATUAN'!$C$7:$C$1509,0),0))</f>
        <v/>
      </c>
      <c r="E417" s="101">
        <f ca="1">IF(B417="+","Unit",IF(ISERROR(OFFSET('HARGA SATUAN'!$E$6,MATCH(C417,'HARGA SATUAN'!$C$7:$C$1509,0),0)),"",OFFSET('HARGA SATUAN'!$E$6,MATCH(C417,'HARGA SATUAN'!$C$7:$C$1509,0),0)))</f>
        <v>0</v>
      </c>
      <c r="F417" s="138">
        <f t="shared" ca="1" si="20"/>
        <v>1</v>
      </c>
      <c r="G417" s="41">
        <f ca="1">IF(ISERROR(OFFSET('HARGA SATUAN'!$I$6,MATCH(C417,'HARGA SATUAN'!$C$7:$C$1509,0),0)),"",OFFSET('HARGA SATUAN'!$I$6,MATCH(C417,'HARGA SATUAN'!$C$7:$C$1509,0),0))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SATUAN'!$C$7:$C$1509,0),0)),"",OFFSET('HARGA SATUAN'!$D$6,MATCH(C418,'HARGA SATUAN'!$C$7:$C$1509,0),0))</f>
        <v/>
      </c>
      <c r="E418" s="101">
        <f ca="1">IF(B418="+","Unit",IF(ISERROR(OFFSET('HARGA SATUAN'!$E$6,MATCH(C418,'HARGA SATUAN'!$C$7:$C$1509,0),0)),"",OFFSET('HARGA SATUAN'!$E$6,MATCH(C418,'HARGA SATUAN'!$C$7:$C$1509,0),0)))</f>
        <v>0</v>
      </c>
      <c r="F418" s="138">
        <f t="shared" ca="1" si="20"/>
        <v>1</v>
      </c>
      <c r="G418" s="41">
        <f ca="1">IF(ISERROR(OFFSET('HARGA SATUAN'!$I$6,MATCH(C418,'HARGA SATUAN'!$C$7:$C$1509,0),0)),"",OFFSET('HARGA SATUAN'!$I$6,MATCH(C418,'HARGA SATUAN'!$C$7:$C$1509,0),0))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SATUAN'!$C$7:$C$1509,0),0)),"",OFFSET('HARGA SATUAN'!$D$6,MATCH(C419,'HARGA SATUAN'!$C$7:$C$1509,0),0))</f>
        <v/>
      </c>
      <c r="E419" s="101">
        <f ca="1">IF(B419="+","Unit",IF(ISERROR(OFFSET('HARGA SATUAN'!$E$6,MATCH(C419,'HARGA SATUAN'!$C$7:$C$1509,0),0)),"",OFFSET('HARGA SATUAN'!$E$6,MATCH(C419,'HARGA SATUAN'!$C$7:$C$1509,0),0)))</f>
        <v>0</v>
      </c>
      <c r="F419" s="138">
        <f t="shared" ca="1" si="20"/>
        <v>1</v>
      </c>
      <c r="G419" s="41">
        <f ca="1">IF(ISERROR(OFFSET('HARGA SATUAN'!$I$6,MATCH(C419,'HARGA SATUAN'!$C$7:$C$1509,0),0)),"",OFFSET('HARGA SATUAN'!$I$6,MATCH(C419,'HARGA SATUAN'!$C$7:$C$1509,0),0))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SATUAN'!$C$7:$C$1509,0),0)),"",OFFSET('HARGA SATUAN'!$D$6,MATCH(C420,'HARGA SATUAN'!$C$7:$C$1509,0),0))</f>
        <v/>
      </c>
      <c r="E420" s="101">
        <f ca="1">IF(B420="+","Unit",IF(ISERROR(OFFSET('HARGA SATUAN'!$E$6,MATCH(C420,'HARGA SATUAN'!$C$7:$C$1509,0),0)),"",OFFSET('HARGA SATUAN'!$E$6,MATCH(C420,'HARGA SATUAN'!$C$7:$C$1509,0),0)))</f>
        <v>0</v>
      </c>
      <c r="F420" s="138">
        <f t="shared" ca="1" si="20"/>
        <v>1</v>
      </c>
      <c r="G420" s="41">
        <f ca="1">IF(ISERROR(OFFSET('HARGA SATUAN'!$I$6,MATCH(C420,'HARGA SATUAN'!$C$7:$C$1509,0),0)),"",OFFSET('HARGA SATUAN'!$I$6,MATCH(C420,'HARGA SATUAN'!$C$7:$C$1509,0),0))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SATUAN'!$C$7:$C$1509,0),0)),"",OFFSET('HARGA SATUAN'!$D$6,MATCH(C421,'HARGA SATUAN'!$C$7:$C$1509,0),0))</f>
        <v/>
      </c>
      <c r="E421" s="101">
        <f ca="1">IF(B421="+","Unit",IF(ISERROR(OFFSET('HARGA SATUAN'!$E$6,MATCH(C421,'HARGA SATUAN'!$C$7:$C$1509,0),0)),"",OFFSET('HARGA SATUAN'!$E$6,MATCH(C421,'HARGA SATUAN'!$C$7:$C$1509,0),0)))</f>
        <v>0</v>
      </c>
      <c r="F421" s="138">
        <f t="shared" ca="1" si="20"/>
        <v>1</v>
      </c>
      <c r="G421" s="41">
        <f ca="1">IF(ISERROR(OFFSET('HARGA SATUAN'!$I$6,MATCH(C421,'HARGA SATUAN'!$C$7:$C$1509,0),0)),"",OFFSET('HARGA SATUAN'!$I$6,MATCH(C421,'HARGA SATUAN'!$C$7:$C$1509,0),0))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SATUAN'!$C$7:$C$1509,0),0)),"",OFFSET('HARGA SATUAN'!$D$6,MATCH(C422,'HARGA SATUAN'!$C$7:$C$1509,0),0))</f>
        <v/>
      </c>
      <c r="E422" s="101">
        <f ca="1">IF(B422="+","Unit",IF(ISERROR(OFFSET('HARGA SATUAN'!$E$6,MATCH(C422,'HARGA SATUAN'!$C$7:$C$1509,0),0)),"",OFFSET('HARGA SATUAN'!$E$6,MATCH(C422,'HARGA SATUAN'!$C$7:$C$1509,0),0)))</f>
        <v>0</v>
      </c>
      <c r="F422" s="138">
        <f t="shared" ca="1" si="20"/>
        <v>1</v>
      </c>
      <c r="G422" s="41">
        <f ca="1">IF(ISERROR(OFFSET('HARGA SATUAN'!$I$6,MATCH(C422,'HARGA SATUAN'!$C$7:$C$1509,0),0)),"",OFFSET('HARGA SATUAN'!$I$6,MATCH(C422,'HARGA SATUAN'!$C$7:$C$1509,0),0))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SATUAN'!$C$7:$C$1509,0),0)),"",OFFSET('HARGA SATUAN'!$D$6,MATCH(C423,'HARGA SATUAN'!$C$7:$C$1509,0),0))</f>
        <v/>
      </c>
      <c r="E423" s="101">
        <f ca="1">IF(B423="+","Unit",IF(ISERROR(OFFSET('HARGA SATUAN'!$E$6,MATCH(C423,'HARGA SATUAN'!$C$7:$C$1509,0),0)),"",OFFSET('HARGA SATUAN'!$E$6,MATCH(C423,'HARGA SATUAN'!$C$7:$C$1509,0),0)))</f>
        <v>0</v>
      </c>
      <c r="F423" s="138">
        <f t="shared" ca="1" si="20"/>
        <v>1</v>
      </c>
      <c r="G423" s="41">
        <f ca="1">IF(ISERROR(OFFSET('HARGA SATUAN'!$I$6,MATCH(C423,'HARGA SATUAN'!$C$7:$C$1509,0),0)),"",OFFSET('HARGA SATUAN'!$I$6,MATCH(C423,'HARGA SATUAN'!$C$7:$C$1509,0),0))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SATUAN'!$C$7:$C$1509,0),0)),"",OFFSET('HARGA SATUAN'!$D$6,MATCH(C424,'HARGA SATUAN'!$C$7:$C$1509,0),0))</f>
        <v/>
      </c>
      <c r="E424" s="101">
        <f ca="1">IF(B424="+","Unit",IF(ISERROR(OFFSET('HARGA SATUAN'!$E$6,MATCH(C424,'HARGA SATUAN'!$C$7:$C$1509,0),0)),"",OFFSET('HARGA SATUAN'!$E$6,MATCH(C424,'HARGA SATUAN'!$C$7:$C$1509,0),0)))</f>
        <v>0</v>
      </c>
      <c r="F424" s="138">
        <f t="shared" ca="1" si="20"/>
        <v>1</v>
      </c>
      <c r="G424" s="41">
        <f ca="1">IF(ISERROR(OFFSET('HARGA SATUAN'!$I$6,MATCH(C424,'HARGA SATUAN'!$C$7:$C$1509,0),0)),"",OFFSET('HARGA SATUAN'!$I$6,MATCH(C424,'HARGA SATUAN'!$C$7:$C$1509,0),0))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SATUAN'!$C$7:$C$1509,0),0)),"",OFFSET('HARGA SATUAN'!$D$6,MATCH(C425,'HARGA SATUAN'!$C$7:$C$1509,0),0))</f>
        <v/>
      </c>
      <c r="E425" s="101">
        <f ca="1">IF(B425="+","Unit",IF(ISERROR(OFFSET('HARGA SATUAN'!$E$6,MATCH(C425,'HARGA SATUAN'!$C$7:$C$1509,0),0)),"",OFFSET('HARGA SATUAN'!$E$6,MATCH(C425,'HARGA SATUAN'!$C$7:$C$1509,0),0)))</f>
        <v>0</v>
      </c>
      <c r="F425" s="138">
        <f t="shared" ca="1" si="20"/>
        <v>1</v>
      </c>
      <c r="G425" s="41">
        <f ca="1">IF(ISERROR(OFFSET('HARGA SATUAN'!$I$6,MATCH(C425,'HARGA SATUAN'!$C$7:$C$1509,0),0)),"",OFFSET('HARGA SATUAN'!$I$6,MATCH(C425,'HARGA SATUAN'!$C$7:$C$1509,0),0))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SATUAN'!$C$7:$C$1509,0),0)),"",OFFSET('HARGA SATUAN'!$D$6,MATCH(C426,'HARGA SATUAN'!$C$7:$C$1509,0),0))</f>
        <v/>
      </c>
      <c r="E426" s="101">
        <f ca="1">IF(B426="+","Unit",IF(ISERROR(OFFSET('HARGA SATUAN'!$E$6,MATCH(C426,'HARGA SATUAN'!$C$7:$C$1509,0),0)),"",OFFSET('HARGA SATUAN'!$E$6,MATCH(C426,'HARGA SATUAN'!$C$7:$C$1509,0),0)))</f>
        <v>0</v>
      </c>
      <c r="F426" s="138">
        <f t="shared" ca="1" si="20"/>
        <v>1</v>
      </c>
      <c r="G426" s="41">
        <f ca="1">IF(ISERROR(OFFSET('HARGA SATUAN'!$I$6,MATCH(C426,'HARGA SATUAN'!$C$7:$C$1509,0),0)),"",OFFSET('HARGA SATUAN'!$I$6,MATCH(C426,'HARGA SATUAN'!$C$7:$C$1509,0),0))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SATUAN'!$C$7:$C$1509,0),0)),"",OFFSET('HARGA SATUAN'!$D$6,MATCH(C427,'HARGA SATUAN'!$C$7:$C$1509,0),0))</f>
        <v/>
      </c>
      <c r="E427" s="101">
        <f ca="1">IF(B427="+","Unit",IF(ISERROR(OFFSET('HARGA SATUAN'!$E$6,MATCH(C427,'HARGA SATUAN'!$C$7:$C$1509,0),0)),"",OFFSET('HARGA SATUAN'!$E$6,MATCH(C427,'HARGA SATUAN'!$C$7:$C$1509,0),0)))</f>
        <v>0</v>
      </c>
      <c r="F427" s="138">
        <f t="shared" ca="1" si="20"/>
        <v>1</v>
      </c>
      <c r="G427" s="41">
        <f ca="1">IF(ISERROR(OFFSET('HARGA SATUAN'!$I$6,MATCH(C427,'HARGA SATUAN'!$C$7:$C$1509,0),0)),"",OFFSET('HARGA SATUAN'!$I$6,MATCH(C427,'HARGA SATUAN'!$C$7:$C$1509,0),0))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SATUAN'!$C$7:$C$1509,0),0)),"",OFFSET('HARGA SATUAN'!$D$6,MATCH(C428,'HARGA SATUAN'!$C$7:$C$1509,0),0))</f>
        <v/>
      </c>
      <c r="E428" s="101">
        <f ca="1">IF(B428="+","Unit",IF(ISERROR(OFFSET('HARGA SATUAN'!$E$6,MATCH(C428,'HARGA SATUAN'!$C$7:$C$1509,0),0)),"",OFFSET('HARGA SATUAN'!$E$6,MATCH(C428,'HARGA SATUAN'!$C$7:$C$1509,0),0)))</f>
        <v>0</v>
      </c>
      <c r="F428" s="138">
        <f t="shared" ca="1" si="20"/>
        <v>1</v>
      </c>
      <c r="G428" s="41">
        <f ca="1">IF(ISERROR(OFFSET('HARGA SATUAN'!$I$6,MATCH(C428,'HARGA SATUAN'!$C$7:$C$1509,0),0)),"",OFFSET('HARGA SATUAN'!$I$6,MATCH(C428,'HARGA SATUAN'!$C$7:$C$1509,0),0))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SATUAN'!$C$7:$C$1509,0),0)),"",OFFSET('HARGA SATUAN'!$D$6,MATCH(C429,'HARGA SATUAN'!$C$7:$C$1509,0),0))</f>
        <v/>
      </c>
      <c r="E429" s="101">
        <f ca="1">IF(B429="+","Unit",IF(ISERROR(OFFSET('HARGA SATUAN'!$E$6,MATCH(C429,'HARGA SATUAN'!$C$7:$C$1509,0),0)),"",OFFSET('HARGA SATUAN'!$E$6,MATCH(C429,'HARGA SATUAN'!$C$7:$C$1509,0),0)))</f>
        <v>0</v>
      </c>
      <c r="F429" s="138">
        <f t="shared" ca="1" si="20"/>
        <v>1</v>
      </c>
      <c r="G429" s="41">
        <f ca="1">IF(ISERROR(OFFSET('HARGA SATUAN'!$I$6,MATCH(C429,'HARGA SATUAN'!$C$7:$C$1509,0),0)),"",OFFSET('HARGA SATUAN'!$I$6,MATCH(C429,'HARGA SATUAN'!$C$7:$C$1509,0),0))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SATUAN'!$C$7:$C$1509,0),0)),"",OFFSET('HARGA SATUAN'!$D$6,MATCH(C430,'HARGA SATUAN'!$C$7:$C$1509,0),0))</f>
        <v/>
      </c>
      <c r="E430" s="101">
        <f ca="1">IF(B430="+","Unit",IF(ISERROR(OFFSET('HARGA SATUAN'!$E$6,MATCH(C430,'HARGA SATUAN'!$C$7:$C$1509,0),0)),"",OFFSET('HARGA SATUAN'!$E$6,MATCH(C430,'HARGA SATUAN'!$C$7:$C$1509,0),0)))</f>
        <v>0</v>
      </c>
      <c r="F430" s="138">
        <f t="shared" ca="1" si="20"/>
        <v>1</v>
      </c>
      <c r="G430" s="41">
        <f ca="1">IF(ISERROR(OFFSET('HARGA SATUAN'!$I$6,MATCH(C430,'HARGA SATUAN'!$C$7:$C$1509,0),0)),"",OFFSET('HARGA SATUAN'!$I$6,MATCH(C430,'HARGA SATUAN'!$C$7:$C$1509,0),0))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SATUAN'!$C$7:$C$1509,0),0)),"",OFFSET('HARGA SATUAN'!$D$6,MATCH(C431,'HARGA SATUAN'!$C$7:$C$1509,0),0))</f>
        <v/>
      </c>
      <c r="E431" s="101">
        <f ca="1">IF(B431="+","Unit",IF(ISERROR(OFFSET('HARGA SATUAN'!$E$6,MATCH(C431,'HARGA SATUAN'!$C$7:$C$1509,0),0)),"",OFFSET('HARGA SATUAN'!$E$6,MATCH(C431,'HARGA SATUAN'!$C$7:$C$1509,0),0)))</f>
        <v>0</v>
      </c>
      <c r="F431" s="138">
        <f t="shared" ca="1" si="20"/>
        <v>1</v>
      </c>
      <c r="G431" s="41">
        <f ca="1">IF(ISERROR(OFFSET('HARGA SATUAN'!$I$6,MATCH(C431,'HARGA SATUAN'!$C$7:$C$1509,0),0)),"",OFFSET('HARGA SATUAN'!$I$6,MATCH(C431,'HARGA SATUAN'!$C$7:$C$1509,0),0))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SATUAN'!$C$7:$C$1509,0),0)),"",OFFSET('HARGA SATUAN'!$D$6,MATCH(C432,'HARGA SATUAN'!$C$7:$C$1509,0),0))</f>
        <v/>
      </c>
      <c r="E432" s="101">
        <f ca="1">IF(B432="+","Unit",IF(ISERROR(OFFSET('HARGA SATUAN'!$E$6,MATCH(C432,'HARGA SATUAN'!$C$7:$C$1509,0),0)),"",OFFSET('HARGA SATUAN'!$E$6,MATCH(C432,'HARGA SATUAN'!$C$7:$C$1509,0),0)))</f>
        <v>0</v>
      </c>
      <c r="F432" s="138">
        <f t="shared" ca="1" si="20"/>
        <v>1</v>
      </c>
      <c r="G432" s="41">
        <f ca="1">IF(ISERROR(OFFSET('HARGA SATUAN'!$I$6,MATCH(C432,'HARGA SATUAN'!$C$7:$C$1509,0),0)),"",OFFSET('HARGA SATUAN'!$I$6,MATCH(C432,'HARGA SATUAN'!$C$7:$C$1509,0),0))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SATUAN'!$C$7:$C$1509,0),0)),"",OFFSET('HARGA SATUAN'!$D$6,MATCH(C433,'HARGA SATUAN'!$C$7:$C$1509,0),0))</f>
        <v/>
      </c>
      <c r="E433" s="101">
        <f ca="1">IF(B433="+","Unit",IF(ISERROR(OFFSET('HARGA SATUAN'!$E$6,MATCH(C433,'HARGA SATUAN'!$C$7:$C$1509,0),0)),"",OFFSET('HARGA SATUAN'!$E$6,MATCH(C433,'HARGA SATUAN'!$C$7:$C$1509,0),0)))</f>
        <v>0</v>
      </c>
      <c r="F433" s="138">
        <f t="shared" ca="1" si="20"/>
        <v>1</v>
      </c>
      <c r="G433" s="41">
        <f ca="1">IF(ISERROR(OFFSET('HARGA SATUAN'!$I$6,MATCH(C433,'HARGA SATUAN'!$C$7:$C$1509,0),0)),"",OFFSET('HARGA SATUAN'!$I$6,MATCH(C433,'HARGA SATUAN'!$C$7:$C$1509,0),0))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SATUAN'!$C$7:$C$1509,0),0)),"",OFFSET('HARGA SATUAN'!$D$6,MATCH(C434,'HARGA SATUAN'!$C$7:$C$1509,0),0))</f>
        <v/>
      </c>
      <c r="E434" s="101">
        <f ca="1">IF(B434="+","Unit",IF(ISERROR(OFFSET('HARGA SATUAN'!$E$6,MATCH(C434,'HARGA SATUAN'!$C$7:$C$1509,0),0)),"",OFFSET('HARGA SATUAN'!$E$6,MATCH(C434,'HARGA SATUAN'!$C$7:$C$1509,0),0)))</f>
        <v>0</v>
      </c>
      <c r="F434" s="138">
        <f t="shared" ca="1" si="20"/>
        <v>1</v>
      </c>
      <c r="G434" s="41">
        <f ca="1">IF(ISERROR(OFFSET('HARGA SATUAN'!$I$6,MATCH(C434,'HARGA SATUAN'!$C$7:$C$1509,0),0)),"",OFFSET('HARGA SATUAN'!$I$6,MATCH(C434,'HARGA SATUAN'!$C$7:$C$1509,0),0))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SATUAN'!$C$7:$C$1509,0),0)),"",OFFSET('HARGA SATUAN'!$D$6,MATCH(C435,'HARGA SATUAN'!$C$7:$C$1509,0),0))</f>
        <v/>
      </c>
      <c r="E435" s="101">
        <f ca="1">IF(B435="+","Unit",IF(ISERROR(OFFSET('HARGA SATUAN'!$E$6,MATCH(C435,'HARGA SATUAN'!$C$7:$C$1509,0),0)),"",OFFSET('HARGA SATUAN'!$E$6,MATCH(C435,'HARGA SATUAN'!$C$7:$C$1509,0),0)))</f>
        <v>0</v>
      </c>
      <c r="F435" s="138">
        <f t="shared" ca="1" si="20"/>
        <v>1</v>
      </c>
      <c r="G435" s="41">
        <f ca="1">IF(ISERROR(OFFSET('HARGA SATUAN'!$I$6,MATCH(C435,'HARGA SATUAN'!$C$7:$C$1509,0),0)),"",OFFSET('HARGA SATUAN'!$I$6,MATCH(C435,'HARGA SATUAN'!$C$7:$C$1509,0),0))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SATUAN'!$C$7:$C$1509,0),0)),"",OFFSET('HARGA SATUAN'!$D$6,MATCH(C436,'HARGA SATUAN'!$C$7:$C$1509,0),0))</f>
        <v/>
      </c>
      <c r="E436" s="101">
        <f ca="1">IF(B436="+","Unit",IF(ISERROR(OFFSET('HARGA SATUAN'!$E$6,MATCH(C436,'HARGA SATUAN'!$C$7:$C$1509,0),0)),"",OFFSET('HARGA SATUAN'!$E$6,MATCH(C436,'HARGA SATUAN'!$C$7:$C$1509,0),0)))</f>
        <v>0</v>
      </c>
      <c r="F436" s="138">
        <f t="shared" ca="1" si="20"/>
        <v>1</v>
      </c>
      <c r="G436" s="41">
        <f ca="1">IF(ISERROR(OFFSET('HARGA SATUAN'!$I$6,MATCH(C436,'HARGA SATUAN'!$C$7:$C$1509,0),0)),"",OFFSET('HARGA SATUAN'!$I$6,MATCH(C436,'HARGA SATUAN'!$C$7:$C$1509,0),0))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SATUAN'!$C$7:$C$1509,0),0)),"",OFFSET('HARGA SATUAN'!$D$6,MATCH(C437,'HARGA SATUAN'!$C$7:$C$1509,0),0))</f>
        <v/>
      </c>
      <c r="E437" s="101">
        <f ca="1">IF(B437="+","Unit",IF(ISERROR(OFFSET('HARGA SATUAN'!$E$6,MATCH(C437,'HARGA SATUAN'!$C$7:$C$1509,0),0)),"",OFFSET('HARGA SATUAN'!$E$6,MATCH(C437,'HARGA SATUAN'!$C$7:$C$1509,0),0)))</f>
        <v>0</v>
      </c>
      <c r="F437" s="138">
        <f t="shared" ca="1" si="20"/>
        <v>1</v>
      </c>
      <c r="G437" s="41">
        <f ca="1">IF(ISERROR(OFFSET('HARGA SATUAN'!$I$6,MATCH(C437,'HARGA SATUAN'!$C$7:$C$1509,0),0)),"",OFFSET('HARGA SATUAN'!$I$6,MATCH(C437,'HARGA SATUAN'!$C$7:$C$1509,0),0))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SATUAN'!$C$7:$C$1509,0),0)),"",OFFSET('HARGA SATUAN'!$D$6,MATCH(C438,'HARGA SATUAN'!$C$7:$C$1509,0),0))</f>
        <v/>
      </c>
      <c r="E438" s="101">
        <f ca="1">IF(B438="+","Unit",IF(ISERROR(OFFSET('HARGA SATUAN'!$E$6,MATCH(C438,'HARGA SATUAN'!$C$7:$C$1509,0),0)),"",OFFSET('HARGA SATUAN'!$E$6,MATCH(C438,'HARGA SATUAN'!$C$7:$C$1509,0),0)))</f>
        <v>0</v>
      </c>
      <c r="F438" s="138">
        <f t="shared" ca="1" si="20"/>
        <v>1</v>
      </c>
      <c r="G438" s="41">
        <f ca="1">IF(ISERROR(OFFSET('HARGA SATUAN'!$I$6,MATCH(C438,'HARGA SATUAN'!$C$7:$C$1509,0),0)),"",OFFSET('HARGA SATUAN'!$I$6,MATCH(C438,'HARGA SATUAN'!$C$7:$C$1509,0),0))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SATUAN'!$C$7:$C$1509,0),0)),"",OFFSET('HARGA SATUAN'!$D$6,MATCH(C439,'HARGA SATUAN'!$C$7:$C$1509,0),0))</f>
        <v/>
      </c>
      <c r="E439" s="101">
        <f ca="1">IF(B439="+","Unit",IF(ISERROR(OFFSET('HARGA SATUAN'!$E$6,MATCH(C439,'HARGA SATUAN'!$C$7:$C$1509,0),0)),"",OFFSET('HARGA SATUAN'!$E$6,MATCH(C439,'HARGA SATUAN'!$C$7:$C$1509,0),0)))</f>
        <v>0</v>
      </c>
      <c r="F439" s="138">
        <f t="shared" ca="1" si="20"/>
        <v>1</v>
      </c>
      <c r="G439" s="41">
        <f ca="1">IF(ISERROR(OFFSET('HARGA SATUAN'!$I$6,MATCH(C439,'HARGA SATUAN'!$C$7:$C$1509,0),0)),"",OFFSET('HARGA SATUAN'!$I$6,MATCH(C439,'HARGA SATUAN'!$C$7:$C$1509,0),0))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SATUAN'!$C$7:$C$1509,0),0)),"",OFFSET('HARGA SATUAN'!$D$6,MATCH(C440,'HARGA SATUAN'!$C$7:$C$1509,0),0))</f>
        <v/>
      </c>
      <c r="E440" s="101">
        <f ca="1">IF(B440="+","Unit",IF(ISERROR(OFFSET('HARGA SATUAN'!$E$6,MATCH(C440,'HARGA SATUAN'!$C$7:$C$1509,0),0)),"",OFFSET('HARGA SATUAN'!$E$6,MATCH(C440,'HARGA SATUAN'!$C$7:$C$1509,0),0)))</f>
        <v>0</v>
      </c>
      <c r="F440" s="138">
        <f t="shared" ca="1" si="20"/>
        <v>1</v>
      </c>
      <c r="G440" s="41">
        <f ca="1">IF(ISERROR(OFFSET('HARGA SATUAN'!$I$6,MATCH(C440,'HARGA SATUAN'!$C$7:$C$1509,0),0)),"",OFFSET('HARGA SATUAN'!$I$6,MATCH(C440,'HARGA SATUAN'!$C$7:$C$1509,0),0))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SATUAN'!$C$7:$C$1509,0),0)),"",OFFSET('HARGA SATUAN'!$D$6,MATCH(C441,'HARGA SATUAN'!$C$7:$C$1509,0),0))</f>
        <v/>
      </c>
      <c r="E441" s="101">
        <f ca="1">IF(B441="+","Unit",IF(ISERROR(OFFSET('HARGA SATUAN'!$E$6,MATCH(C441,'HARGA SATUAN'!$C$7:$C$1509,0),0)),"",OFFSET('HARGA SATUAN'!$E$6,MATCH(C441,'HARGA SATUAN'!$C$7:$C$1509,0),0)))</f>
        <v>0</v>
      </c>
      <c r="F441" s="138">
        <f t="shared" ca="1" si="20"/>
        <v>1</v>
      </c>
      <c r="G441" s="41">
        <f ca="1">IF(ISERROR(OFFSET('HARGA SATUAN'!$I$6,MATCH(C441,'HARGA SATUAN'!$C$7:$C$1509,0),0)),"",OFFSET('HARGA SATUAN'!$I$6,MATCH(C441,'HARGA SATUAN'!$C$7:$C$1509,0),0))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SATUAN'!$C$7:$C$1509,0),0)),"",OFFSET('HARGA SATUAN'!$D$6,MATCH(C442,'HARGA SATUAN'!$C$7:$C$1509,0),0))</f>
        <v/>
      </c>
      <c r="E442" s="101">
        <f ca="1">IF(B442="+","Unit",IF(ISERROR(OFFSET('HARGA SATUAN'!$E$6,MATCH(C442,'HARGA SATUAN'!$C$7:$C$1509,0),0)),"",OFFSET('HARGA SATUAN'!$E$6,MATCH(C442,'HARGA SATUAN'!$C$7:$C$1509,0),0)))</f>
        <v>0</v>
      </c>
      <c r="F442" s="138">
        <f t="shared" ca="1" si="20"/>
        <v>1</v>
      </c>
      <c r="G442" s="41">
        <f ca="1">IF(ISERROR(OFFSET('HARGA SATUAN'!$I$6,MATCH(C442,'HARGA SATUAN'!$C$7:$C$1509,0),0)),"",OFFSET('HARGA SATUAN'!$I$6,MATCH(C442,'HARGA SATUAN'!$C$7:$C$1509,0),0))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SATUAN'!$C$7:$C$1509,0),0)),"",OFFSET('HARGA SATUAN'!$D$6,MATCH(C443,'HARGA SATUAN'!$C$7:$C$1509,0),0))</f>
        <v/>
      </c>
      <c r="E443" s="101">
        <f ca="1">IF(B443="+","Unit",IF(ISERROR(OFFSET('HARGA SATUAN'!$E$6,MATCH(C443,'HARGA SATUAN'!$C$7:$C$1509,0),0)),"",OFFSET('HARGA SATUAN'!$E$6,MATCH(C443,'HARGA SATUAN'!$C$7:$C$1509,0),0)))</f>
        <v>0</v>
      </c>
      <c r="F443" s="138">
        <f t="shared" ca="1" si="20"/>
        <v>1</v>
      </c>
      <c r="G443" s="41">
        <f ca="1">IF(ISERROR(OFFSET('HARGA SATUAN'!$I$6,MATCH(C443,'HARGA SATUAN'!$C$7:$C$1509,0),0)),"",OFFSET('HARGA SATUAN'!$I$6,MATCH(C443,'HARGA SATUAN'!$C$7:$C$1509,0),0))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SATUAN'!$C$7:$C$1509,0),0)),"",OFFSET('HARGA SATUAN'!$D$6,MATCH(C444,'HARGA SATUAN'!$C$7:$C$1509,0),0))</f>
        <v/>
      </c>
      <c r="E444" s="101">
        <f ca="1">IF(B444="+","Unit",IF(ISERROR(OFFSET('HARGA SATUAN'!$E$6,MATCH(C444,'HARGA SATUAN'!$C$7:$C$1509,0),0)),"",OFFSET('HARGA SATUAN'!$E$6,MATCH(C444,'HARGA SATUAN'!$C$7:$C$1509,0),0)))</f>
        <v>0</v>
      </c>
      <c r="F444" s="138">
        <f t="shared" ca="1" si="20"/>
        <v>1</v>
      </c>
      <c r="G444" s="41">
        <f ca="1">IF(ISERROR(OFFSET('HARGA SATUAN'!$I$6,MATCH(C444,'HARGA SATUAN'!$C$7:$C$1509,0),0)),"",OFFSET('HARGA SATUAN'!$I$6,MATCH(C444,'HARGA SATUAN'!$C$7:$C$1509,0),0))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SATUAN'!$C$7:$C$1509,0),0)),"",OFFSET('HARGA SATUAN'!$D$6,MATCH(C445,'HARGA SATUAN'!$C$7:$C$1509,0),0))</f>
        <v/>
      </c>
      <c r="E445" s="101">
        <f ca="1">IF(B445="+","Unit",IF(ISERROR(OFFSET('HARGA SATUAN'!$E$6,MATCH(C445,'HARGA SATUAN'!$C$7:$C$1509,0),0)),"",OFFSET('HARGA SATUAN'!$E$6,MATCH(C445,'HARGA SATUAN'!$C$7:$C$1509,0),0)))</f>
        <v>0</v>
      </c>
      <c r="F445" s="138">
        <f t="shared" ca="1" si="20"/>
        <v>1</v>
      </c>
      <c r="G445" s="41">
        <f ca="1">IF(ISERROR(OFFSET('HARGA SATUAN'!$I$6,MATCH(C445,'HARGA SATUAN'!$C$7:$C$1509,0),0)),"",OFFSET('HARGA SATUAN'!$I$6,MATCH(C445,'HARGA SATUAN'!$C$7:$C$1509,0),0))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SATUAN'!$C$7:$C$1509,0),0)),"",OFFSET('HARGA SATUAN'!$D$6,MATCH(C446,'HARGA SATUAN'!$C$7:$C$1509,0),0))</f>
        <v/>
      </c>
      <c r="E446" s="101">
        <f ca="1">IF(B446="+","Unit",IF(ISERROR(OFFSET('HARGA SATUAN'!$E$6,MATCH(C446,'HARGA SATUAN'!$C$7:$C$1509,0),0)),"",OFFSET('HARGA SATUAN'!$E$6,MATCH(C446,'HARGA SATUAN'!$C$7:$C$1509,0),0)))</f>
        <v>0</v>
      </c>
      <c r="F446" s="138">
        <f t="shared" ca="1" si="20"/>
        <v>1</v>
      </c>
      <c r="G446" s="41">
        <f ca="1">IF(ISERROR(OFFSET('HARGA SATUAN'!$I$6,MATCH(C446,'HARGA SATUAN'!$C$7:$C$1509,0),0)),"",OFFSET('HARGA SATUAN'!$I$6,MATCH(C446,'HARGA SATUAN'!$C$7:$C$1509,0),0))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SATUAN'!$C$7:$C$1509,0),0)),"",OFFSET('HARGA SATUAN'!$D$6,MATCH(C447,'HARGA SATUAN'!$C$7:$C$1509,0),0))</f>
        <v/>
      </c>
      <c r="E447" s="101">
        <f ca="1">IF(B447="+","Unit",IF(ISERROR(OFFSET('HARGA SATUAN'!$E$6,MATCH(C447,'HARGA SATUAN'!$C$7:$C$1509,0),0)),"",OFFSET('HARGA SATUAN'!$E$6,MATCH(C447,'HARGA SATUAN'!$C$7:$C$1509,0),0)))</f>
        <v>0</v>
      </c>
      <c r="F447" s="138">
        <f t="shared" ca="1" si="20"/>
        <v>1</v>
      </c>
      <c r="G447" s="41">
        <f ca="1">IF(ISERROR(OFFSET('HARGA SATUAN'!$I$6,MATCH(C447,'HARGA SATUAN'!$C$7:$C$1509,0),0)),"",OFFSET('HARGA SATUAN'!$I$6,MATCH(C447,'HARGA SATUAN'!$C$7:$C$1509,0),0))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SATUAN'!$C$7:$C$1509,0),0)),"",OFFSET('HARGA SATUAN'!$D$6,MATCH(C448,'HARGA SATUAN'!$C$7:$C$1509,0),0))</f>
        <v/>
      </c>
      <c r="E448" s="101">
        <f ca="1">IF(B448="+","Unit",IF(ISERROR(OFFSET('HARGA SATUAN'!$E$6,MATCH(C448,'HARGA SATUAN'!$C$7:$C$1509,0),0)),"",OFFSET('HARGA SATUAN'!$E$6,MATCH(C448,'HARGA SATUAN'!$C$7:$C$1509,0),0)))</f>
        <v>0</v>
      </c>
      <c r="F448" s="138">
        <f t="shared" ca="1" si="20"/>
        <v>1</v>
      </c>
      <c r="G448" s="41">
        <f ca="1">IF(ISERROR(OFFSET('HARGA SATUAN'!$I$6,MATCH(C448,'HARGA SATUAN'!$C$7:$C$1509,0),0)),"",OFFSET('HARGA SATUAN'!$I$6,MATCH(C448,'HARGA SATUAN'!$C$7:$C$1509,0),0))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SATUAN'!$C$7:$C$1509,0),0)),"",OFFSET('HARGA SATUAN'!$D$6,MATCH(C449,'HARGA SATUAN'!$C$7:$C$1509,0),0))</f>
        <v/>
      </c>
      <c r="E449" s="101">
        <f ca="1">IF(B449="+","Unit",IF(ISERROR(OFFSET('HARGA SATUAN'!$E$6,MATCH(C449,'HARGA SATUAN'!$C$7:$C$1509,0),0)),"",OFFSET('HARGA SATUAN'!$E$6,MATCH(C449,'HARGA SATUAN'!$C$7:$C$1509,0),0)))</f>
        <v>0</v>
      </c>
      <c r="F449" s="138">
        <f t="shared" ca="1" si="20"/>
        <v>1</v>
      </c>
      <c r="G449" s="41">
        <f ca="1">IF(ISERROR(OFFSET('HARGA SATUAN'!$I$6,MATCH(C449,'HARGA SATUAN'!$C$7:$C$1509,0),0)),"",OFFSET('HARGA SATUAN'!$I$6,MATCH(C449,'HARGA SATUAN'!$C$7:$C$1509,0),0))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SATUAN'!$C$7:$C$1509,0),0)),"",OFFSET('HARGA SATUAN'!$D$6,MATCH(C450,'HARGA SATUAN'!$C$7:$C$1509,0),0))</f>
        <v/>
      </c>
      <c r="E450" s="101">
        <f ca="1">IF(B450="+","Unit",IF(ISERROR(OFFSET('HARGA SATUAN'!$E$6,MATCH(C450,'HARGA SATUAN'!$C$7:$C$1509,0),0)),"",OFFSET('HARGA SATUAN'!$E$6,MATCH(C450,'HARGA SATUAN'!$C$7:$C$1509,0),0)))</f>
        <v>0</v>
      </c>
      <c r="F450" s="138">
        <f t="shared" ca="1" si="20"/>
        <v>1</v>
      </c>
      <c r="G450" s="41">
        <f ca="1">IF(ISERROR(OFFSET('HARGA SATUAN'!$I$6,MATCH(C450,'HARGA SATUAN'!$C$7:$C$1509,0),0)),"",OFFSET('HARGA SATUAN'!$I$6,MATCH(C450,'HARGA SATUAN'!$C$7:$C$1509,0),0))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SATUAN'!$C$7:$C$1509,0),0)),"",OFFSET('HARGA SATUAN'!$D$6,MATCH(C451,'HARGA SATUAN'!$C$7:$C$1509,0),0))</f>
        <v/>
      </c>
      <c r="E451" s="101">
        <f ca="1">IF(B451="+","Unit",IF(ISERROR(OFFSET('HARGA SATUAN'!$E$6,MATCH(C451,'HARGA SATUAN'!$C$7:$C$1509,0),0)),"",OFFSET('HARGA SATUAN'!$E$6,MATCH(C451,'HARGA SATUAN'!$C$7:$C$1509,0),0)))</f>
        <v>0</v>
      </c>
      <c r="F451" s="138">
        <f t="shared" ca="1" si="20"/>
        <v>1</v>
      </c>
      <c r="G451" s="41">
        <f ca="1">IF(ISERROR(OFFSET('HARGA SATUAN'!$I$6,MATCH(C451,'HARGA SATUAN'!$C$7:$C$1509,0),0)),"",OFFSET('HARGA SATUAN'!$I$6,MATCH(C451,'HARGA SATUAN'!$C$7:$C$1509,0),0))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SATUAN'!$C$7:$C$1509,0),0)),"",OFFSET('HARGA SATUAN'!$D$6,MATCH(C452,'HARGA SATUAN'!$C$7:$C$1509,0),0))</f>
        <v/>
      </c>
      <c r="E452" s="101">
        <f ca="1">IF(B452="+","Unit",IF(ISERROR(OFFSET('HARGA SATUAN'!$E$6,MATCH(C452,'HARGA SATUAN'!$C$7:$C$1509,0),0)),"",OFFSET('HARGA SATUAN'!$E$6,MATCH(C452,'HARGA SATUAN'!$C$7:$C$1509,0),0)))</f>
        <v>0</v>
      </c>
      <c r="F452" s="138">
        <f t="shared" ca="1" si="20"/>
        <v>1</v>
      </c>
      <c r="G452" s="41">
        <f ca="1">IF(ISERROR(OFFSET('HARGA SATUAN'!$I$6,MATCH(C452,'HARGA SATUAN'!$C$7:$C$1509,0),0)),"",OFFSET('HARGA SATUAN'!$I$6,MATCH(C452,'HARGA SATUAN'!$C$7:$C$1509,0),0))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SATUAN'!$C$7:$C$1509,0),0)),"",OFFSET('HARGA SATUAN'!$D$6,MATCH(C453,'HARGA SATUAN'!$C$7:$C$1509,0),0))</f>
        <v/>
      </c>
      <c r="E453" s="101">
        <f ca="1">IF(B453="+","Unit",IF(ISERROR(OFFSET('HARGA SATUAN'!$E$6,MATCH(C453,'HARGA SATUAN'!$C$7:$C$1509,0),0)),"",OFFSET('HARGA SATUAN'!$E$6,MATCH(C453,'HARGA SATUAN'!$C$7:$C$1509,0),0)))</f>
        <v>0</v>
      </c>
      <c r="F453" s="138">
        <f t="shared" ca="1" si="20"/>
        <v>1</v>
      </c>
      <c r="G453" s="41">
        <f ca="1">IF(ISERROR(OFFSET('HARGA SATUAN'!$I$6,MATCH(C453,'HARGA SATUAN'!$C$7:$C$1509,0),0)),"",OFFSET('HARGA SATUAN'!$I$6,MATCH(C453,'HARGA SATUAN'!$C$7:$C$1509,0),0))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SATUAN'!$C$7:$C$1509,0),0)),"",OFFSET('HARGA SATUAN'!$D$6,MATCH(C454,'HARGA SATUAN'!$C$7:$C$1509,0),0))</f>
        <v/>
      </c>
      <c r="E454" s="101">
        <f ca="1">IF(B454="+","Unit",IF(ISERROR(OFFSET('HARGA SATUAN'!$E$6,MATCH(C454,'HARGA SATUAN'!$C$7:$C$1509,0),0)),"",OFFSET('HARGA SATUAN'!$E$6,MATCH(C454,'HARGA SATUAN'!$C$7:$C$1509,0),0)))</f>
        <v>0</v>
      </c>
      <c r="F454" s="138">
        <f t="shared" ca="1" si="20"/>
        <v>1</v>
      </c>
      <c r="G454" s="41">
        <f ca="1">IF(ISERROR(OFFSET('HARGA SATUAN'!$I$6,MATCH(C454,'HARGA SATUAN'!$C$7:$C$1509,0),0)),"",OFFSET('HARGA SATUAN'!$I$6,MATCH(C454,'HARGA SATUAN'!$C$7:$C$1509,0),0))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SATUAN'!$C$7:$C$1509,0),0)),"",OFFSET('HARGA SATUAN'!$D$6,MATCH(C455,'HARGA SATUAN'!$C$7:$C$1509,0),0))</f>
        <v/>
      </c>
      <c r="E455" s="101">
        <f ca="1">IF(B455="+","Unit",IF(ISERROR(OFFSET('HARGA SATUAN'!$E$6,MATCH(C455,'HARGA SATUAN'!$C$7:$C$1509,0),0)),"",OFFSET('HARGA SATUAN'!$E$6,MATCH(C455,'HARGA SATUAN'!$C$7:$C$1509,0),0)))</f>
        <v>0</v>
      </c>
      <c r="F455" s="138">
        <f t="shared" ca="1" si="20"/>
        <v>1</v>
      </c>
      <c r="G455" s="41">
        <f ca="1">IF(ISERROR(OFFSET('HARGA SATUAN'!$I$6,MATCH(C455,'HARGA SATUAN'!$C$7:$C$1509,0),0)),"",OFFSET('HARGA SATUAN'!$I$6,MATCH(C455,'HARGA SATUAN'!$C$7:$C$1509,0),0))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SATUAN'!$C$7:$C$1509,0),0)),"",OFFSET('HARGA SATUAN'!$D$6,MATCH(C456,'HARGA SATUAN'!$C$7:$C$1509,0),0))</f>
        <v/>
      </c>
      <c r="E456" s="101">
        <f ca="1">IF(B456="+","Unit",IF(ISERROR(OFFSET('HARGA SATUAN'!$E$6,MATCH(C456,'HARGA SATUAN'!$C$7:$C$1509,0),0)),"",OFFSET('HARGA SATUAN'!$E$6,MATCH(C456,'HARGA SATUAN'!$C$7:$C$1509,0),0)))</f>
        <v>0</v>
      </c>
      <c r="F456" s="138">
        <f t="shared" ca="1" si="20"/>
        <v>1</v>
      </c>
      <c r="G456" s="41">
        <f ca="1">IF(ISERROR(OFFSET('HARGA SATUAN'!$I$6,MATCH(C456,'HARGA SATUAN'!$C$7:$C$1509,0),0)),"",OFFSET('HARGA SATUAN'!$I$6,MATCH(C456,'HARGA SATUAN'!$C$7:$C$1509,0),0))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SATUAN'!$C$7:$C$1509,0),0)),"",OFFSET('HARGA SATUAN'!$D$6,MATCH(C457,'HARGA SATUAN'!$C$7:$C$1509,0),0))</f>
        <v/>
      </c>
      <c r="E457" s="101">
        <f ca="1">IF(B457="+","Unit",IF(ISERROR(OFFSET('HARGA SATUAN'!$E$6,MATCH(C457,'HARGA SATUAN'!$C$7:$C$1509,0),0)),"",OFFSET('HARGA SATUAN'!$E$6,MATCH(C457,'HARGA SATUAN'!$C$7:$C$1509,0),0)))</f>
        <v>0</v>
      </c>
      <c r="F457" s="138">
        <f t="shared" ca="1" si="20"/>
        <v>1</v>
      </c>
      <c r="G457" s="41">
        <f ca="1">IF(ISERROR(OFFSET('HARGA SATUAN'!$I$6,MATCH(C457,'HARGA SATUAN'!$C$7:$C$1509,0),0)),"",OFFSET('HARGA SATUAN'!$I$6,MATCH(C457,'HARGA SATUAN'!$C$7:$C$1509,0),0))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SATUAN'!$C$7:$C$1509,0),0)),"",OFFSET('HARGA SATUAN'!$D$6,MATCH(C458,'HARGA SATUAN'!$C$7:$C$1509,0),0))</f>
        <v/>
      </c>
      <c r="E458" s="101">
        <f ca="1">IF(B458="+","Unit",IF(ISERROR(OFFSET('HARGA SATUAN'!$E$6,MATCH(C458,'HARGA SATUAN'!$C$7:$C$1509,0),0)),"",OFFSET('HARGA SATUAN'!$E$6,MATCH(C458,'HARGA SATUAN'!$C$7:$C$1509,0),0)))</f>
        <v>0</v>
      </c>
      <c r="F458" s="138">
        <f t="shared" ca="1" si="20"/>
        <v>1</v>
      </c>
      <c r="G458" s="41">
        <f ca="1">IF(ISERROR(OFFSET('HARGA SATUAN'!$I$6,MATCH(C458,'HARGA SATUAN'!$C$7:$C$1509,0),0)),"",OFFSET('HARGA SATUAN'!$I$6,MATCH(C458,'HARGA SATUAN'!$C$7:$C$1509,0),0))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SATUAN'!$C$7:$C$1509,0),0)),"",OFFSET('HARGA SATUAN'!$D$6,MATCH(C459,'HARGA SATUAN'!$C$7:$C$1509,0),0))</f>
        <v/>
      </c>
      <c r="E459" s="101">
        <f ca="1">IF(B459="+","Unit",IF(ISERROR(OFFSET('HARGA SATUAN'!$E$6,MATCH(C459,'HARGA SATUAN'!$C$7:$C$1509,0),0)),"",OFFSET('HARGA SATUAN'!$E$6,MATCH(C459,'HARGA SATUAN'!$C$7:$C$1509,0),0)))</f>
        <v>0</v>
      </c>
      <c r="F459" s="138">
        <f t="shared" ca="1" si="20"/>
        <v>1</v>
      </c>
      <c r="G459" s="41">
        <f ca="1">IF(ISERROR(OFFSET('HARGA SATUAN'!$I$6,MATCH(C459,'HARGA SATUAN'!$C$7:$C$1509,0),0)),"",OFFSET('HARGA SATUAN'!$I$6,MATCH(C459,'HARGA SATUAN'!$C$7:$C$1509,0),0))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SATUAN'!$C$7:$C$1509,0),0)),"",OFFSET('HARGA SATUAN'!$D$6,MATCH(C460,'HARGA SATUAN'!$C$7:$C$1509,0),0))</f>
        <v/>
      </c>
      <c r="E460" s="101">
        <f ca="1">IF(B460="+","Unit",IF(ISERROR(OFFSET('HARGA SATUAN'!$E$6,MATCH(C460,'HARGA SATUAN'!$C$7:$C$1509,0),0)),"",OFFSET('HARGA SATUAN'!$E$6,MATCH(C460,'HARGA SATUAN'!$C$7:$C$1509,0),0)))</f>
        <v>0</v>
      </c>
      <c r="F460" s="138">
        <f t="shared" ca="1" si="20"/>
        <v>1</v>
      </c>
      <c r="G460" s="41">
        <f ca="1">IF(ISERROR(OFFSET('HARGA SATUAN'!$I$6,MATCH(C460,'HARGA SATUAN'!$C$7:$C$1509,0),0)),"",OFFSET('HARGA SATUAN'!$I$6,MATCH(C460,'HARGA SATUAN'!$C$7:$C$1509,0),0))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SATUAN'!$C$7:$C$1509,0),0)),"",OFFSET('HARGA SATUAN'!$D$6,MATCH(C461,'HARGA SATUAN'!$C$7:$C$1509,0),0))</f>
        <v/>
      </c>
      <c r="E461" s="101">
        <f ca="1">IF(B461="+","Unit",IF(ISERROR(OFFSET('HARGA SATUAN'!$E$6,MATCH(C461,'HARGA SATUAN'!$C$7:$C$1509,0),0)),"",OFFSET('HARGA SATUAN'!$E$6,MATCH(C461,'HARGA SATUAN'!$C$7:$C$1509,0),0)))</f>
        <v>0</v>
      </c>
      <c r="F461" s="138">
        <f t="shared" ref="F461:F524" ca="1" si="23">IF(ISERROR(OFFSET($D$713,MATCH(A461,$F$714:$F$1320,0),0)),"",OFFSET($D$713,MATCH(A461,$F$714:$F$1320,0),0))</f>
        <v>1</v>
      </c>
      <c r="G461" s="41">
        <f ca="1">IF(ISERROR(OFFSET('HARGA SATUAN'!$I$6,MATCH(C461,'HARGA SATUAN'!$C$7:$C$1509,0),0)),"",OFFSET('HARGA SATUAN'!$I$6,MATCH(C461,'HARGA SATUAN'!$C$7:$C$1509,0),0))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SATUAN'!$C$7:$C$1509,0),0)),"",OFFSET('HARGA SATUAN'!$D$6,MATCH(C462,'HARGA SATUAN'!$C$7:$C$1509,0),0))</f>
        <v/>
      </c>
      <c r="E462" s="101">
        <f ca="1">IF(B462="+","Unit",IF(ISERROR(OFFSET('HARGA SATUAN'!$E$6,MATCH(C462,'HARGA SATUAN'!$C$7:$C$1509,0),0)),"",OFFSET('HARGA SATUAN'!$E$6,MATCH(C462,'HARGA SATUAN'!$C$7:$C$1509,0),0)))</f>
        <v>0</v>
      </c>
      <c r="F462" s="138">
        <f t="shared" ca="1" si="23"/>
        <v>1</v>
      </c>
      <c r="G462" s="41">
        <f ca="1">IF(ISERROR(OFFSET('HARGA SATUAN'!$I$6,MATCH(C462,'HARGA SATUAN'!$C$7:$C$1509,0),0)),"",OFFSET('HARGA SATUAN'!$I$6,MATCH(C462,'HARGA SATUAN'!$C$7:$C$1509,0),0))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SATUAN'!$C$7:$C$1509,0),0)),"",OFFSET('HARGA SATUAN'!$D$6,MATCH(C463,'HARGA SATUAN'!$C$7:$C$1509,0),0))</f>
        <v/>
      </c>
      <c r="E463" s="101">
        <f ca="1">IF(B463="+","Unit",IF(ISERROR(OFFSET('HARGA SATUAN'!$E$6,MATCH(C463,'HARGA SATUAN'!$C$7:$C$1509,0),0)),"",OFFSET('HARGA SATUAN'!$E$6,MATCH(C463,'HARGA SATUAN'!$C$7:$C$1509,0),0)))</f>
        <v>0</v>
      </c>
      <c r="F463" s="138">
        <f t="shared" ca="1" si="23"/>
        <v>1</v>
      </c>
      <c r="G463" s="41">
        <f ca="1">IF(ISERROR(OFFSET('HARGA SATUAN'!$I$6,MATCH(C463,'HARGA SATUAN'!$C$7:$C$1509,0),0)),"",OFFSET('HARGA SATUAN'!$I$6,MATCH(C463,'HARGA SATUAN'!$C$7:$C$1509,0),0))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SATUAN'!$C$7:$C$1509,0),0)),"",OFFSET('HARGA SATUAN'!$D$6,MATCH(C464,'HARGA SATUAN'!$C$7:$C$1509,0),0))</f>
        <v/>
      </c>
      <c r="E464" s="101">
        <f ca="1">IF(B464="+","Unit",IF(ISERROR(OFFSET('HARGA SATUAN'!$E$6,MATCH(C464,'HARGA SATUAN'!$C$7:$C$1509,0),0)),"",OFFSET('HARGA SATUAN'!$E$6,MATCH(C464,'HARGA SATUAN'!$C$7:$C$1509,0),0)))</f>
        <v>0</v>
      </c>
      <c r="F464" s="138">
        <f t="shared" ca="1" si="23"/>
        <v>1</v>
      </c>
      <c r="G464" s="41">
        <f ca="1">IF(ISERROR(OFFSET('HARGA SATUAN'!$I$6,MATCH(C464,'HARGA SATUAN'!$C$7:$C$1509,0),0)),"",OFFSET('HARGA SATUAN'!$I$6,MATCH(C464,'HARGA SATUAN'!$C$7:$C$1509,0),0))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SATUAN'!$C$7:$C$1509,0),0)),"",OFFSET('HARGA SATUAN'!$D$6,MATCH(C465,'HARGA SATUAN'!$C$7:$C$1509,0),0))</f>
        <v/>
      </c>
      <c r="E465" s="101">
        <f ca="1">IF(B465="+","Unit",IF(ISERROR(OFFSET('HARGA SATUAN'!$E$6,MATCH(C465,'HARGA SATUAN'!$C$7:$C$1509,0),0)),"",OFFSET('HARGA SATUAN'!$E$6,MATCH(C465,'HARGA SATUAN'!$C$7:$C$1509,0),0)))</f>
        <v>0</v>
      </c>
      <c r="F465" s="138">
        <f t="shared" ca="1" si="23"/>
        <v>1</v>
      </c>
      <c r="G465" s="41">
        <f ca="1">IF(ISERROR(OFFSET('HARGA SATUAN'!$I$6,MATCH(C465,'HARGA SATUAN'!$C$7:$C$1509,0),0)),"",OFFSET('HARGA SATUAN'!$I$6,MATCH(C465,'HARGA SATUAN'!$C$7:$C$1509,0),0))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SATUAN'!$C$7:$C$1509,0),0)),"",OFFSET('HARGA SATUAN'!$D$6,MATCH(C466,'HARGA SATUAN'!$C$7:$C$1509,0),0))</f>
        <v/>
      </c>
      <c r="E466" s="101">
        <f ca="1">IF(B466="+","Unit",IF(ISERROR(OFFSET('HARGA SATUAN'!$E$6,MATCH(C466,'HARGA SATUAN'!$C$7:$C$1509,0),0)),"",OFFSET('HARGA SATUAN'!$E$6,MATCH(C466,'HARGA SATUAN'!$C$7:$C$1509,0),0)))</f>
        <v>0</v>
      </c>
      <c r="F466" s="138">
        <f t="shared" ca="1" si="23"/>
        <v>1</v>
      </c>
      <c r="G466" s="41">
        <f ca="1">IF(ISERROR(OFFSET('HARGA SATUAN'!$I$6,MATCH(C466,'HARGA SATUAN'!$C$7:$C$1509,0),0)),"",OFFSET('HARGA SATUAN'!$I$6,MATCH(C466,'HARGA SATUAN'!$C$7:$C$1509,0),0))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SATUAN'!$C$7:$C$1509,0),0)),"",OFFSET('HARGA SATUAN'!$D$6,MATCH(C467,'HARGA SATUAN'!$C$7:$C$1509,0),0))</f>
        <v/>
      </c>
      <c r="E467" s="101">
        <f ca="1">IF(B467="+","Unit",IF(ISERROR(OFFSET('HARGA SATUAN'!$E$6,MATCH(C467,'HARGA SATUAN'!$C$7:$C$1509,0),0)),"",OFFSET('HARGA SATUAN'!$E$6,MATCH(C467,'HARGA SATUAN'!$C$7:$C$1509,0),0)))</f>
        <v>0</v>
      </c>
      <c r="F467" s="138">
        <f t="shared" ca="1" si="23"/>
        <v>1</v>
      </c>
      <c r="G467" s="41">
        <f ca="1">IF(ISERROR(OFFSET('HARGA SATUAN'!$I$6,MATCH(C467,'HARGA SATUAN'!$C$7:$C$1509,0),0)),"",OFFSET('HARGA SATUAN'!$I$6,MATCH(C467,'HARGA SATUAN'!$C$7:$C$1509,0),0))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SATUAN'!$C$7:$C$1509,0),0)),"",OFFSET('HARGA SATUAN'!$D$6,MATCH(C468,'HARGA SATUAN'!$C$7:$C$1509,0),0))</f>
        <v/>
      </c>
      <c r="E468" s="101">
        <f ca="1">IF(B468="+","Unit",IF(ISERROR(OFFSET('HARGA SATUAN'!$E$6,MATCH(C468,'HARGA SATUAN'!$C$7:$C$1509,0),0)),"",OFFSET('HARGA SATUAN'!$E$6,MATCH(C468,'HARGA SATUAN'!$C$7:$C$1509,0),0)))</f>
        <v>0</v>
      </c>
      <c r="F468" s="138">
        <f t="shared" ca="1" si="23"/>
        <v>1</v>
      </c>
      <c r="G468" s="41">
        <f ca="1">IF(ISERROR(OFFSET('HARGA SATUAN'!$I$6,MATCH(C468,'HARGA SATUAN'!$C$7:$C$1509,0),0)),"",OFFSET('HARGA SATUAN'!$I$6,MATCH(C468,'HARGA SATUAN'!$C$7:$C$1509,0),0))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SATUAN'!$C$7:$C$1509,0),0)),"",OFFSET('HARGA SATUAN'!$D$6,MATCH(C469,'HARGA SATUAN'!$C$7:$C$1509,0),0))</f>
        <v/>
      </c>
      <c r="E469" s="101">
        <f ca="1">IF(B469="+","Unit",IF(ISERROR(OFFSET('HARGA SATUAN'!$E$6,MATCH(C469,'HARGA SATUAN'!$C$7:$C$1509,0),0)),"",OFFSET('HARGA SATUAN'!$E$6,MATCH(C469,'HARGA SATUAN'!$C$7:$C$1509,0),0)))</f>
        <v>0</v>
      </c>
      <c r="F469" s="138">
        <f t="shared" ca="1" si="23"/>
        <v>1</v>
      </c>
      <c r="G469" s="41">
        <f ca="1">IF(ISERROR(OFFSET('HARGA SATUAN'!$I$6,MATCH(C469,'HARGA SATUAN'!$C$7:$C$1509,0),0)),"",OFFSET('HARGA SATUAN'!$I$6,MATCH(C469,'HARGA SATUAN'!$C$7:$C$1509,0),0))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SATUAN'!$C$7:$C$1509,0),0)),"",OFFSET('HARGA SATUAN'!$D$6,MATCH(C470,'HARGA SATUAN'!$C$7:$C$1509,0),0))</f>
        <v/>
      </c>
      <c r="E470" s="101">
        <f ca="1">IF(B470="+","Unit",IF(ISERROR(OFFSET('HARGA SATUAN'!$E$6,MATCH(C470,'HARGA SATUAN'!$C$7:$C$1509,0),0)),"",OFFSET('HARGA SATUAN'!$E$6,MATCH(C470,'HARGA SATUAN'!$C$7:$C$1509,0),0)))</f>
        <v>0</v>
      </c>
      <c r="F470" s="138">
        <f t="shared" ca="1" si="23"/>
        <v>1</v>
      </c>
      <c r="G470" s="41">
        <f ca="1">IF(ISERROR(OFFSET('HARGA SATUAN'!$I$6,MATCH(C470,'HARGA SATUAN'!$C$7:$C$1509,0),0)),"",OFFSET('HARGA SATUAN'!$I$6,MATCH(C470,'HARGA SATUAN'!$C$7:$C$1509,0),0))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SATUAN'!$C$7:$C$1509,0),0)),"",OFFSET('HARGA SATUAN'!$D$6,MATCH(C471,'HARGA SATUAN'!$C$7:$C$1509,0),0))</f>
        <v/>
      </c>
      <c r="E471" s="101">
        <f ca="1">IF(B471="+","Unit",IF(ISERROR(OFFSET('HARGA SATUAN'!$E$6,MATCH(C471,'HARGA SATUAN'!$C$7:$C$1509,0),0)),"",OFFSET('HARGA SATUAN'!$E$6,MATCH(C471,'HARGA SATUAN'!$C$7:$C$1509,0),0)))</f>
        <v>0</v>
      </c>
      <c r="F471" s="138">
        <f t="shared" ca="1" si="23"/>
        <v>1</v>
      </c>
      <c r="G471" s="41">
        <f ca="1">IF(ISERROR(OFFSET('HARGA SATUAN'!$I$6,MATCH(C471,'HARGA SATUAN'!$C$7:$C$1509,0),0)),"",OFFSET('HARGA SATUAN'!$I$6,MATCH(C471,'HARGA SATUAN'!$C$7:$C$1509,0),0))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SATUAN'!$C$7:$C$1509,0),0)),"",OFFSET('HARGA SATUAN'!$D$6,MATCH(C472,'HARGA SATUAN'!$C$7:$C$1509,0),0))</f>
        <v/>
      </c>
      <c r="E472" s="101">
        <f ca="1">IF(B472="+","Unit",IF(ISERROR(OFFSET('HARGA SATUAN'!$E$6,MATCH(C472,'HARGA SATUAN'!$C$7:$C$1509,0),0)),"",OFFSET('HARGA SATUAN'!$E$6,MATCH(C472,'HARGA SATUAN'!$C$7:$C$1509,0),0)))</f>
        <v>0</v>
      </c>
      <c r="F472" s="138">
        <f t="shared" ca="1" si="23"/>
        <v>1</v>
      </c>
      <c r="G472" s="41">
        <f ca="1">IF(ISERROR(OFFSET('HARGA SATUAN'!$I$6,MATCH(C472,'HARGA SATUAN'!$C$7:$C$1509,0),0)),"",OFFSET('HARGA SATUAN'!$I$6,MATCH(C472,'HARGA SATUAN'!$C$7:$C$1509,0),0))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SATUAN'!$C$7:$C$1509,0),0)),"",OFFSET('HARGA SATUAN'!$D$6,MATCH(C473,'HARGA SATUAN'!$C$7:$C$1509,0),0))</f>
        <v/>
      </c>
      <c r="E473" s="101">
        <f ca="1">IF(B473="+","Unit",IF(ISERROR(OFFSET('HARGA SATUAN'!$E$6,MATCH(C473,'HARGA SATUAN'!$C$7:$C$1509,0),0)),"",OFFSET('HARGA SATUAN'!$E$6,MATCH(C473,'HARGA SATUAN'!$C$7:$C$1509,0),0)))</f>
        <v>0</v>
      </c>
      <c r="F473" s="138">
        <f t="shared" ca="1" si="23"/>
        <v>1</v>
      </c>
      <c r="G473" s="41">
        <f ca="1">IF(ISERROR(OFFSET('HARGA SATUAN'!$I$6,MATCH(C473,'HARGA SATUAN'!$C$7:$C$1509,0),0)),"",OFFSET('HARGA SATUAN'!$I$6,MATCH(C473,'HARGA SATUAN'!$C$7:$C$1509,0),0))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SATUAN'!$C$7:$C$1509,0),0)),"",OFFSET('HARGA SATUAN'!$D$6,MATCH(C474,'HARGA SATUAN'!$C$7:$C$1509,0),0))</f>
        <v/>
      </c>
      <c r="E474" s="101">
        <f ca="1">IF(B474="+","Unit",IF(ISERROR(OFFSET('HARGA SATUAN'!$E$6,MATCH(C474,'HARGA SATUAN'!$C$7:$C$1509,0),0)),"",OFFSET('HARGA SATUAN'!$E$6,MATCH(C474,'HARGA SATUAN'!$C$7:$C$1509,0),0)))</f>
        <v>0</v>
      </c>
      <c r="F474" s="138">
        <f t="shared" ca="1" si="23"/>
        <v>1</v>
      </c>
      <c r="G474" s="41">
        <f ca="1">IF(ISERROR(OFFSET('HARGA SATUAN'!$I$6,MATCH(C474,'HARGA SATUAN'!$C$7:$C$1509,0),0)),"",OFFSET('HARGA SATUAN'!$I$6,MATCH(C474,'HARGA SATUAN'!$C$7:$C$1509,0),0))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SATUAN'!$C$7:$C$1509,0),0)),"",OFFSET('HARGA SATUAN'!$D$6,MATCH(C475,'HARGA SATUAN'!$C$7:$C$1509,0),0))</f>
        <v/>
      </c>
      <c r="E475" s="101">
        <f ca="1">IF(B475="+","Unit",IF(ISERROR(OFFSET('HARGA SATUAN'!$E$6,MATCH(C475,'HARGA SATUAN'!$C$7:$C$1509,0),0)),"",OFFSET('HARGA SATUAN'!$E$6,MATCH(C475,'HARGA SATUAN'!$C$7:$C$1509,0),0)))</f>
        <v>0</v>
      </c>
      <c r="F475" s="138">
        <f t="shared" ca="1" si="23"/>
        <v>1</v>
      </c>
      <c r="G475" s="41">
        <f ca="1">IF(ISERROR(OFFSET('HARGA SATUAN'!$I$6,MATCH(C475,'HARGA SATUAN'!$C$7:$C$1509,0),0)),"",OFFSET('HARGA SATUAN'!$I$6,MATCH(C475,'HARGA SATUAN'!$C$7:$C$1509,0),0))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SATUAN'!$C$7:$C$1509,0),0)),"",OFFSET('HARGA SATUAN'!$D$6,MATCH(C476,'HARGA SATUAN'!$C$7:$C$1509,0),0))</f>
        <v/>
      </c>
      <c r="E476" s="101">
        <f ca="1">IF(B476="+","Unit",IF(ISERROR(OFFSET('HARGA SATUAN'!$E$6,MATCH(C476,'HARGA SATUAN'!$C$7:$C$1509,0),0)),"",OFFSET('HARGA SATUAN'!$E$6,MATCH(C476,'HARGA SATUAN'!$C$7:$C$1509,0),0)))</f>
        <v>0</v>
      </c>
      <c r="F476" s="138">
        <f t="shared" ca="1" si="23"/>
        <v>1</v>
      </c>
      <c r="G476" s="41">
        <f ca="1">IF(ISERROR(OFFSET('HARGA SATUAN'!$I$6,MATCH(C476,'HARGA SATUAN'!$C$7:$C$1509,0),0)),"",OFFSET('HARGA SATUAN'!$I$6,MATCH(C476,'HARGA SATUAN'!$C$7:$C$1509,0),0))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SATUAN'!$C$7:$C$1509,0),0)),"",OFFSET('HARGA SATUAN'!$D$6,MATCH(C477,'HARGA SATUAN'!$C$7:$C$1509,0),0))</f>
        <v/>
      </c>
      <c r="E477" s="101">
        <f ca="1">IF(B477="+","Unit",IF(ISERROR(OFFSET('HARGA SATUAN'!$E$6,MATCH(C477,'HARGA SATUAN'!$C$7:$C$1509,0),0)),"",OFFSET('HARGA SATUAN'!$E$6,MATCH(C477,'HARGA SATUAN'!$C$7:$C$1509,0),0)))</f>
        <v>0</v>
      </c>
      <c r="F477" s="138">
        <f t="shared" ca="1" si="23"/>
        <v>1</v>
      </c>
      <c r="G477" s="41">
        <f ca="1">IF(ISERROR(OFFSET('HARGA SATUAN'!$I$6,MATCH(C477,'HARGA SATUAN'!$C$7:$C$1509,0),0)),"",OFFSET('HARGA SATUAN'!$I$6,MATCH(C477,'HARGA SATUAN'!$C$7:$C$1509,0),0))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SATUAN'!$C$7:$C$1509,0),0)),"",OFFSET('HARGA SATUAN'!$D$6,MATCH(C478,'HARGA SATUAN'!$C$7:$C$1509,0),0))</f>
        <v/>
      </c>
      <c r="E478" s="101">
        <f ca="1">IF(B478="+","Unit",IF(ISERROR(OFFSET('HARGA SATUAN'!$E$6,MATCH(C478,'HARGA SATUAN'!$C$7:$C$1509,0),0)),"",OFFSET('HARGA SATUAN'!$E$6,MATCH(C478,'HARGA SATUAN'!$C$7:$C$1509,0),0)))</f>
        <v>0</v>
      </c>
      <c r="F478" s="138">
        <f t="shared" ca="1" si="23"/>
        <v>1</v>
      </c>
      <c r="G478" s="41">
        <f ca="1">IF(ISERROR(OFFSET('HARGA SATUAN'!$I$6,MATCH(C478,'HARGA SATUAN'!$C$7:$C$1509,0),0)),"",OFFSET('HARGA SATUAN'!$I$6,MATCH(C478,'HARGA SATUAN'!$C$7:$C$1509,0),0))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SATUAN'!$C$7:$C$1509,0),0)),"",OFFSET('HARGA SATUAN'!$D$6,MATCH(C479,'HARGA SATUAN'!$C$7:$C$1509,0),0))</f>
        <v/>
      </c>
      <c r="E479" s="101">
        <f ca="1">IF(B479="+","Unit",IF(ISERROR(OFFSET('HARGA SATUAN'!$E$6,MATCH(C479,'HARGA SATUAN'!$C$7:$C$1509,0),0)),"",OFFSET('HARGA SATUAN'!$E$6,MATCH(C479,'HARGA SATUAN'!$C$7:$C$1509,0),0)))</f>
        <v>0</v>
      </c>
      <c r="F479" s="138">
        <f t="shared" ca="1" si="23"/>
        <v>1</v>
      </c>
      <c r="G479" s="41">
        <f ca="1">IF(ISERROR(OFFSET('HARGA SATUAN'!$I$6,MATCH(C479,'HARGA SATUAN'!$C$7:$C$1509,0),0)),"",OFFSET('HARGA SATUAN'!$I$6,MATCH(C479,'HARGA SATUAN'!$C$7:$C$1509,0),0))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SATUAN'!$C$7:$C$1509,0),0)),"",OFFSET('HARGA SATUAN'!$D$6,MATCH(C480,'HARGA SATUAN'!$C$7:$C$1509,0),0))</f>
        <v/>
      </c>
      <c r="E480" s="101">
        <f ca="1">IF(B480="+","Unit",IF(ISERROR(OFFSET('HARGA SATUAN'!$E$6,MATCH(C480,'HARGA SATUAN'!$C$7:$C$1509,0),0)),"",OFFSET('HARGA SATUAN'!$E$6,MATCH(C480,'HARGA SATUAN'!$C$7:$C$1509,0),0)))</f>
        <v>0</v>
      </c>
      <c r="F480" s="138">
        <f t="shared" ca="1" si="23"/>
        <v>1</v>
      </c>
      <c r="G480" s="41">
        <f ca="1">IF(ISERROR(OFFSET('HARGA SATUAN'!$I$6,MATCH(C480,'HARGA SATUAN'!$C$7:$C$1509,0),0)),"",OFFSET('HARGA SATUAN'!$I$6,MATCH(C480,'HARGA SATUAN'!$C$7:$C$1509,0),0))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SATUAN'!$C$7:$C$1509,0),0)),"",OFFSET('HARGA SATUAN'!$D$6,MATCH(C481,'HARGA SATUAN'!$C$7:$C$1509,0),0))</f>
        <v/>
      </c>
      <c r="E481" s="101">
        <f ca="1">IF(B481="+","Unit",IF(ISERROR(OFFSET('HARGA SATUAN'!$E$6,MATCH(C481,'HARGA SATUAN'!$C$7:$C$1509,0),0)),"",OFFSET('HARGA SATUAN'!$E$6,MATCH(C481,'HARGA SATUAN'!$C$7:$C$1509,0),0)))</f>
        <v>0</v>
      </c>
      <c r="F481" s="138" t="str">
        <f t="shared" ca="1" si="23"/>
        <v/>
      </c>
      <c r="G481" s="41">
        <f ca="1">IF(ISERROR(OFFSET('HARGA SATUAN'!$I$6,MATCH(C481,'HARGA SATUAN'!$C$7:$C$1509,0),0)),"",OFFSET('HARGA SATUAN'!$I$6,MATCH(C481,'HARGA SATUAN'!$C$7:$C$1509,0),0))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SATUAN'!$C$7:$C$1509,0),0)),"",OFFSET('HARGA SATUAN'!$D$6,MATCH(C482,'HARGA SATUAN'!$C$7:$C$1509,0),0))</f>
        <v/>
      </c>
      <c r="E482" s="101">
        <f ca="1">IF(B482="+","Unit",IF(ISERROR(OFFSET('HARGA SATUAN'!$E$6,MATCH(C482,'HARGA SATUAN'!$C$7:$C$1509,0),0)),"",OFFSET('HARGA SATUAN'!$E$6,MATCH(C482,'HARGA SATUAN'!$C$7:$C$1509,0),0)))</f>
        <v>0</v>
      </c>
      <c r="F482" s="138" t="str">
        <f t="shared" ca="1" si="23"/>
        <v/>
      </c>
      <c r="G482" s="41">
        <f ca="1">IF(ISERROR(OFFSET('HARGA SATUAN'!$I$6,MATCH(C482,'HARGA SATUAN'!$C$7:$C$1509,0),0)),"",OFFSET('HARGA SATUAN'!$I$6,MATCH(C482,'HARGA SATUAN'!$C$7:$C$1509,0),0))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SATUAN'!$C$7:$C$1509,0),0)),"",OFFSET('HARGA SATUAN'!$D$6,MATCH(C483,'HARGA SATUAN'!$C$7:$C$1509,0),0))</f>
        <v/>
      </c>
      <c r="E483" s="101">
        <f ca="1">IF(B483="+","Unit",IF(ISERROR(OFFSET('HARGA SATUAN'!$E$6,MATCH(C483,'HARGA SATUAN'!$C$7:$C$1509,0),0)),"",OFFSET('HARGA SATUAN'!$E$6,MATCH(C483,'HARGA SATUAN'!$C$7:$C$1509,0),0)))</f>
        <v>0</v>
      </c>
      <c r="F483" s="138" t="str">
        <f t="shared" ca="1" si="23"/>
        <v/>
      </c>
      <c r="G483" s="41">
        <f ca="1">IF(ISERROR(OFFSET('HARGA SATUAN'!$I$6,MATCH(C483,'HARGA SATUAN'!$C$7:$C$1509,0),0)),"",OFFSET('HARGA SATUAN'!$I$6,MATCH(C483,'HARGA SATUAN'!$C$7:$C$1509,0),0))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SATUAN'!$C$7:$C$1509,0),0)),"",OFFSET('HARGA SATUAN'!$D$6,MATCH(C484,'HARGA SATUAN'!$C$7:$C$1509,0),0))</f>
        <v/>
      </c>
      <c r="E484" s="101">
        <f ca="1">IF(B484="+","Unit",IF(ISERROR(OFFSET('HARGA SATUAN'!$E$6,MATCH(C484,'HARGA SATUAN'!$C$7:$C$1509,0),0)),"",OFFSET('HARGA SATUAN'!$E$6,MATCH(C484,'HARGA SATUAN'!$C$7:$C$1509,0),0)))</f>
        <v>0</v>
      </c>
      <c r="F484" s="138" t="str">
        <f t="shared" ca="1" si="23"/>
        <v/>
      </c>
      <c r="G484" s="41">
        <f ca="1">IF(ISERROR(OFFSET('HARGA SATUAN'!$I$6,MATCH(C484,'HARGA SATUAN'!$C$7:$C$1509,0),0)),"",OFFSET('HARGA SATUAN'!$I$6,MATCH(C484,'HARGA SATUAN'!$C$7:$C$1509,0),0))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SATUAN'!$C$7:$C$1509,0),0)),"",OFFSET('HARGA SATUAN'!$D$6,MATCH(C485,'HARGA SATUAN'!$C$7:$C$1509,0),0))</f>
        <v/>
      </c>
      <c r="E485" s="101">
        <f ca="1">IF(B485="+","Unit",IF(ISERROR(OFFSET('HARGA SATUAN'!$E$6,MATCH(C485,'HARGA SATUAN'!$C$7:$C$1509,0),0)),"",OFFSET('HARGA SATUAN'!$E$6,MATCH(C485,'HARGA SATUAN'!$C$7:$C$1509,0),0)))</f>
        <v>0</v>
      </c>
      <c r="F485" s="138" t="str">
        <f t="shared" ca="1" si="23"/>
        <v/>
      </c>
      <c r="G485" s="41">
        <f ca="1">IF(ISERROR(OFFSET('HARGA SATUAN'!$I$6,MATCH(C485,'HARGA SATUAN'!$C$7:$C$1509,0),0)),"",OFFSET('HARGA SATUAN'!$I$6,MATCH(C485,'HARGA SATUAN'!$C$7:$C$1509,0),0))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SATUAN'!$C$7:$C$1509,0),0)),"",OFFSET('HARGA SATUAN'!$D$6,MATCH(C486,'HARGA SATUAN'!$C$7:$C$1509,0),0))</f>
        <v/>
      </c>
      <c r="E486" s="101">
        <f ca="1">IF(B486="+","Unit",IF(ISERROR(OFFSET('HARGA SATUAN'!$E$6,MATCH(C486,'HARGA SATUAN'!$C$7:$C$1509,0),0)),"",OFFSET('HARGA SATUAN'!$E$6,MATCH(C486,'HARGA SATUAN'!$C$7:$C$1509,0),0)))</f>
        <v>0</v>
      </c>
      <c r="F486" s="138" t="str">
        <f t="shared" ca="1" si="23"/>
        <v/>
      </c>
      <c r="G486" s="41">
        <f ca="1">IF(ISERROR(OFFSET('HARGA SATUAN'!$I$6,MATCH(C486,'HARGA SATUAN'!$C$7:$C$1509,0),0)),"",OFFSET('HARGA SATUAN'!$I$6,MATCH(C486,'HARGA SATUAN'!$C$7:$C$1509,0),0))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SATUAN'!$C$7:$C$1509,0),0)),"",OFFSET('HARGA SATUAN'!$D$6,MATCH(C487,'HARGA SATUAN'!$C$7:$C$1509,0),0))</f>
        <v/>
      </c>
      <c r="E487" s="101">
        <f ca="1">IF(B487="+","Unit",IF(ISERROR(OFFSET('HARGA SATUAN'!$E$6,MATCH(C487,'HARGA SATUAN'!$C$7:$C$1509,0),0)),"",OFFSET('HARGA SATUAN'!$E$6,MATCH(C487,'HARGA SATUAN'!$C$7:$C$1509,0),0)))</f>
        <v>0</v>
      </c>
      <c r="F487" s="138" t="str">
        <f t="shared" ca="1" si="23"/>
        <v/>
      </c>
      <c r="G487" s="41">
        <f ca="1">IF(ISERROR(OFFSET('HARGA SATUAN'!$I$6,MATCH(C487,'HARGA SATUAN'!$C$7:$C$1509,0),0)),"",OFFSET('HARGA SATUAN'!$I$6,MATCH(C487,'HARGA SATUAN'!$C$7:$C$1509,0),0))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SATUAN'!$C$7:$C$1509,0),0)),"",OFFSET('HARGA SATUAN'!$D$6,MATCH(C488,'HARGA SATUAN'!$C$7:$C$1509,0),0))</f>
        <v/>
      </c>
      <c r="E488" s="101">
        <f ca="1">IF(B488="+","Unit",IF(ISERROR(OFFSET('HARGA SATUAN'!$E$6,MATCH(C488,'HARGA SATUAN'!$C$7:$C$1509,0),0)),"",OFFSET('HARGA SATUAN'!$E$6,MATCH(C488,'HARGA SATUAN'!$C$7:$C$1509,0),0)))</f>
        <v>0</v>
      </c>
      <c r="F488" s="138" t="str">
        <f t="shared" ca="1" si="23"/>
        <v/>
      </c>
      <c r="G488" s="41">
        <f ca="1">IF(ISERROR(OFFSET('HARGA SATUAN'!$I$6,MATCH(C488,'HARGA SATUAN'!$C$7:$C$1509,0),0)),"",OFFSET('HARGA SATUAN'!$I$6,MATCH(C488,'HARGA SATUAN'!$C$7:$C$1509,0),0))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SATUAN'!$C$7:$C$1509,0),0)),"",OFFSET('HARGA SATUAN'!$D$6,MATCH(C489,'HARGA SATUAN'!$C$7:$C$1509,0),0))</f>
        <v/>
      </c>
      <c r="E489" s="101">
        <f ca="1">IF(B489="+","Unit",IF(ISERROR(OFFSET('HARGA SATUAN'!$E$6,MATCH(C489,'HARGA SATUAN'!$C$7:$C$1509,0),0)),"",OFFSET('HARGA SATUAN'!$E$6,MATCH(C489,'HARGA SATUAN'!$C$7:$C$1509,0),0)))</f>
        <v>0</v>
      </c>
      <c r="F489" s="138" t="str">
        <f t="shared" ca="1" si="23"/>
        <v/>
      </c>
      <c r="G489" s="41">
        <f ca="1">IF(ISERROR(OFFSET('HARGA SATUAN'!$I$6,MATCH(C489,'HARGA SATUAN'!$C$7:$C$1509,0),0)),"",OFFSET('HARGA SATUAN'!$I$6,MATCH(C489,'HARGA SATUAN'!$C$7:$C$1509,0),0))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SATUAN'!$C$7:$C$1509,0),0)),"",OFFSET('HARGA SATUAN'!$D$6,MATCH(C490,'HARGA SATUAN'!$C$7:$C$1509,0),0))</f>
        <v/>
      </c>
      <c r="E490" s="101">
        <f ca="1">IF(B490="+","Unit",IF(ISERROR(OFFSET('HARGA SATUAN'!$E$6,MATCH(C490,'HARGA SATUAN'!$C$7:$C$1509,0),0)),"",OFFSET('HARGA SATUAN'!$E$6,MATCH(C490,'HARGA SATUAN'!$C$7:$C$1509,0),0)))</f>
        <v>0</v>
      </c>
      <c r="F490" s="138" t="str">
        <f t="shared" ca="1" si="23"/>
        <v/>
      </c>
      <c r="G490" s="41">
        <f ca="1">IF(ISERROR(OFFSET('HARGA SATUAN'!$I$6,MATCH(C490,'HARGA SATUAN'!$C$7:$C$1509,0),0)),"",OFFSET('HARGA SATUAN'!$I$6,MATCH(C490,'HARGA SATUAN'!$C$7:$C$1509,0),0))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SATUAN'!$C$7:$C$1509,0),0)),"",OFFSET('HARGA SATUAN'!$D$6,MATCH(C491,'HARGA SATUAN'!$C$7:$C$1509,0),0))</f>
        <v/>
      </c>
      <c r="E491" s="101">
        <f ca="1">IF(B491="+","Unit",IF(ISERROR(OFFSET('HARGA SATUAN'!$E$6,MATCH(C491,'HARGA SATUAN'!$C$7:$C$1509,0),0)),"",OFFSET('HARGA SATUAN'!$E$6,MATCH(C491,'HARGA SATUAN'!$C$7:$C$1509,0),0)))</f>
        <v>0</v>
      </c>
      <c r="F491" s="138" t="str">
        <f t="shared" ca="1" si="23"/>
        <v/>
      </c>
      <c r="G491" s="41">
        <f ca="1">IF(ISERROR(OFFSET('HARGA SATUAN'!$I$6,MATCH(C491,'HARGA SATUAN'!$C$7:$C$1509,0),0)),"",OFFSET('HARGA SATUAN'!$I$6,MATCH(C491,'HARGA SATUAN'!$C$7:$C$1509,0),0))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SATUAN'!$C$7:$C$1509,0),0)),"",OFFSET('HARGA SATUAN'!$D$6,MATCH(C492,'HARGA SATUAN'!$C$7:$C$1509,0),0))</f>
        <v/>
      </c>
      <c r="E492" s="101">
        <f ca="1">IF(B492="+","Unit",IF(ISERROR(OFFSET('HARGA SATUAN'!$E$6,MATCH(C492,'HARGA SATUAN'!$C$7:$C$1509,0),0)),"",OFFSET('HARGA SATUAN'!$E$6,MATCH(C492,'HARGA SATUAN'!$C$7:$C$1509,0),0)))</f>
        <v>0</v>
      </c>
      <c r="F492" s="138" t="str">
        <f t="shared" ca="1" si="23"/>
        <v/>
      </c>
      <c r="G492" s="41">
        <f ca="1">IF(ISERROR(OFFSET('HARGA SATUAN'!$I$6,MATCH(C492,'HARGA SATUAN'!$C$7:$C$1509,0),0)),"",OFFSET('HARGA SATUAN'!$I$6,MATCH(C492,'HARGA SATUAN'!$C$7:$C$1509,0),0))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SATUAN'!$C$7:$C$1509,0),0)),"",OFFSET('HARGA SATUAN'!$D$6,MATCH(C493,'HARGA SATUAN'!$C$7:$C$1509,0),0))</f>
        <v/>
      </c>
      <c r="E493" s="101">
        <f ca="1">IF(B493="+","Unit",IF(ISERROR(OFFSET('HARGA SATUAN'!$E$6,MATCH(C493,'HARGA SATUAN'!$C$7:$C$1509,0),0)),"",OFFSET('HARGA SATUAN'!$E$6,MATCH(C493,'HARGA SATUAN'!$C$7:$C$1509,0),0)))</f>
        <v>0</v>
      </c>
      <c r="F493" s="138" t="str">
        <f t="shared" ca="1" si="23"/>
        <v/>
      </c>
      <c r="G493" s="41">
        <f ca="1">IF(ISERROR(OFFSET('HARGA SATUAN'!$I$6,MATCH(C493,'HARGA SATUAN'!$C$7:$C$1509,0),0)),"",OFFSET('HARGA SATUAN'!$I$6,MATCH(C493,'HARGA SATUAN'!$C$7:$C$1509,0),0))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SATUAN'!$C$7:$C$1509,0),0)),"",OFFSET('HARGA SATUAN'!$D$6,MATCH(C494,'HARGA SATUAN'!$C$7:$C$1509,0),0))</f>
        <v/>
      </c>
      <c r="E494" s="101">
        <f ca="1">IF(B494="+","Unit",IF(ISERROR(OFFSET('HARGA SATUAN'!$E$6,MATCH(C494,'HARGA SATUAN'!$C$7:$C$1509,0),0)),"",OFFSET('HARGA SATUAN'!$E$6,MATCH(C494,'HARGA SATUAN'!$C$7:$C$1509,0),0)))</f>
        <v>0</v>
      </c>
      <c r="F494" s="138" t="str">
        <f t="shared" ca="1" si="23"/>
        <v/>
      </c>
      <c r="G494" s="41">
        <f ca="1">IF(ISERROR(OFFSET('HARGA SATUAN'!$I$6,MATCH(C494,'HARGA SATUAN'!$C$7:$C$1509,0),0)),"",OFFSET('HARGA SATUAN'!$I$6,MATCH(C494,'HARGA SATUAN'!$C$7:$C$1509,0),0))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SATUAN'!$C$7:$C$1509,0),0)),"",OFFSET('HARGA SATUAN'!$D$6,MATCH(C495,'HARGA SATUAN'!$C$7:$C$1509,0),0))</f>
        <v/>
      </c>
      <c r="E495" s="101">
        <f ca="1">IF(B495="+","Unit",IF(ISERROR(OFFSET('HARGA SATUAN'!$E$6,MATCH(C495,'HARGA SATUAN'!$C$7:$C$1509,0),0)),"",OFFSET('HARGA SATUAN'!$E$6,MATCH(C495,'HARGA SATUAN'!$C$7:$C$1509,0),0)))</f>
        <v>0</v>
      </c>
      <c r="F495" s="138" t="str">
        <f t="shared" ca="1" si="23"/>
        <v/>
      </c>
      <c r="G495" s="41">
        <f ca="1">IF(ISERROR(OFFSET('HARGA SATUAN'!$I$6,MATCH(C495,'HARGA SATUAN'!$C$7:$C$1509,0),0)),"",OFFSET('HARGA SATUAN'!$I$6,MATCH(C495,'HARGA SATUAN'!$C$7:$C$1509,0),0))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SATUAN'!$C$7:$C$1509,0),0)),"",OFFSET('HARGA SATUAN'!$D$6,MATCH(C496,'HARGA SATUAN'!$C$7:$C$1509,0),0))</f>
        <v/>
      </c>
      <c r="E496" s="101">
        <f ca="1">IF(B496="+","Unit",IF(ISERROR(OFFSET('HARGA SATUAN'!$E$6,MATCH(C496,'HARGA SATUAN'!$C$7:$C$1509,0),0)),"",OFFSET('HARGA SATUAN'!$E$6,MATCH(C496,'HARGA SATUAN'!$C$7:$C$1509,0),0)))</f>
        <v>0</v>
      </c>
      <c r="F496" s="138" t="str">
        <f t="shared" ca="1" si="23"/>
        <v/>
      </c>
      <c r="G496" s="41">
        <f ca="1">IF(ISERROR(OFFSET('HARGA SATUAN'!$I$6,MATCH(C496,'HARGA SATUAN'!$C$7:$C$1509,0),0)),"",OFFSET('HARGA SATUAN'!$I$6,MATCH(C496,'HARGA SATUAN'!$C$7:$C$1509,0),0))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SATUAN'!$C$7:$C$1509,0),0)),"",OFFSET('HARGA SATUAN'!$D$6,MATCH(C497,'HARGA SATUAN'!$C$7:$C$1509,0),0))</f>
        <v/>
      </c>
      <c r="E497" s="101">
        <f ca="1">IF(B497="+","Unit",IF(ISERROR(OFFSET('HARGA SATUAN'!$E$6,MATCH(C497,'HARGA SATUAN'!$C$7:$C$1509,0),0)),"",OFFSET('HARGA SATUAN'!$E$6,MATCH(C497,'HARGA SATUAN'!$C$7:$C$1509,0),0)))</f>
        <v>0</v>
      </c>
      <c r="F497" s="138" t="str">
        <f t="shared" ca="1" si="23"/>
        <v/>
      </c>
      <c r="G497" s="41">
        <f ca="1">IF(ISERROR(OFFSET('HARGA SATUAN'!$I$6,MATCH(C497,'HARGA SATUAN'!$C$7:$C$1509,0),0)),"",OFFSET('HARGA SATUAN'!$I$6,MATCH(C497,'HARGA SATUAN'!$C$7:$C$1509,0),0))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SATUAN'!$C$7:$C$1509,0),0)),"",OFFSET('HARGA SATUAN'!$D$6,MATCH(C498,'HARGA SATUAN'!$C$7:$C$1509,0),0))</f>
        <v/>
      </c>
      <c r="E498" s="101">
        <f ca="1">IF(B498="+","Unit",IF(ISERROR(OFFSET('HARGA SATUAN'!$E$6,MATCH(C498,'HARGA SATUAN'!$C$7:$C$1509,0),0)),"",OFFSET('HARGA SATUAN'!$E$6,MATCH(C498,'HARGA SATUAN'!$C$7:$C$1509,0),0)))</f>
        <v>0</v>
      </c>
      <c r="F498" s="138" t="str">
        <f t="shared" ca="1" si="23"/>
        <v/>
      </c>
      <c r="G498" s="41">
        <f ca="1">IF(ISERROR(OFFSET('HARGA SATUAN'!$I$6,MATCH(C498,'HARGA SATUAN'!$C$7:$C$1509,0),0)),"",OFFSET('HARGA SATUAN'!$I$6,MATCH(C498,'HARGA SATUAN'!$C$7:$C$1509,0),0))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SATUAN'!$C$7:$C$1509,0),0)),"",OFFSET('HARGA SATUAN'!$D$6,MATCH(C499,'HARGA SATUAN'!$C$7:$C$1509,0),0))</f>
        <v/>
      </c>
      <c r="E499" s="101">
        <f ca="1">IF(B499="+","Unit",IF(ISERROR(OFFSET('HARGA SATUAN'!$E$6,MATCH(C499,'HARGA SATUAN'!$C$7:$C$1509,0),0)),"",OFFSET('HARGA SATUAN'!$E$6,MATCH(C499,'HARGA SATUAN'!$C$7:$C$1509,0),0)))</f>
        <v>0</v>
      </c>
      <c r="F499" s="138" t="str">
        <f t="shared" ca="1" si="23"/>
        <v/>
      </c>
      <c r="G499" s="41">
        <f ca="1">IF(ISERROR(OFFSET('HARGA SATUAN'!$I$6,MATCH(C499,'HARGA SATUAN'!$C$7:$C$1509,0),0)),"",OFFSET('HARGA SATUAN'!$I$6,MATCH(C499,'HARGA SATUAN'!$C$7:$C$1509,0),0))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SATUAN'!$C$7:$C$1509,0),0)),"",OFFSET('HARGA SATUAN'!$D$6,MATCH(C500,'HARGA SATUAN'!$C$7:$C$1509,0),0))</f>
        <v/>
      </c>
      <c r="E500" s="101">
        <f ca="1">IF(B500="+","Unit",IF(ISERROR(OFFSET('HARGA SATUAN'!$E$6,MATCH(C500,'HARGA SATUAN'!$C$7:$C$1509,0),0)),"",OFFSET('HARGA SATUAN'!$E$6,MATCH(C500,'HARGA SATUAN'!$C$7:$C$1509,0),0)))</f>
        <v>0</v>
      </c>
      <c r="F500" s="138" t="str">
        <f t="shared" ca="1" si="23"/>
        <v/>
      </c>
      <c r="G500" s="41">
        <f ca="1">IF(ISERROR(OFFSET('HARGA SATUAN'!$I$6,MATCH(C500,'HARGA SATUAN'!$C$7:$C$1509,0),0)),"",OFFSET('HARGA SATUAN'!$I$6,MATCH(C500,'HARGA SATUAN'!$C$7:$C$1509,0),0))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SATUAN'!$C$7:$C$1509,0),0)),"",OFFSET('HARGA SATUAN'!$D$6,MATCH(C501,'HARGA SATUAN'!$C$7:$C$1509,0),0))</f>
        <v/>
      </c>
      <c r="E501" s="101">
        <f ca="1">IF(B501="+","Unit",IF(ISERROR(OFFSET('HARGA SATUAN'!$E$6,MATCH(C501,'HARGA SATUAN'!$C$7:$C$1509,0),0)),"",OFFSET('HARGA SATUAN'!$E$6,MATCH(C501,'HARGA SATUAN'!$C$7:$C$1509,0),0)))</f>
        <v>0</v>
      </c>
      <c r="F501" s="138" t="str">
        <f t="shared" ca="1" si="23"/>
        <v/>
      </c>
      <c r="G501" s="41">
        <f ca="1">IF(ISERROR(OFFSET('HARGA SATUAN'!$I$6,MATCH(C501,'HARGA SATUAN'!$C$7:$C$1509,0),0)),"",OFFSET('HARGA SATUAN'!$I$6,MATCH(C501,'HARGA SATUAN'!$C$7:$C$1509,0),0))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SATUAN'!$C$7:$C$1509,0),0)),"",OFFSET('HARGA SATUAN'!$D$6,MATCH(C502,'HARGA SATUAN'!$C$7:$C$1509,0),0))</f>
        <v/>
      </c>
      <c r="E502" s="101">
        <f ca="1">IF(B502="+","Unit",IF(ISERROR(OFFSET('HARGA SATUAN'!$E$6,MATCH(C502,'HARGA SATUAN'!$C$7:$C$1509,0),0)),"",OFFSET('HARGA SATUAN'!$E$6,MATCH(C502,'HARGA SATUAN'!$C$7:$C$1509,0),0)))</f>
        <v>0</v>
      </c>
      <c r="F502" s="138" t="str">
        <f t="shared" ca="1" si="23"/>
        <v/>
      </c>
      <c r="G502" s="41">
        <f ca="1">IF(ISERROR(OFFSET('HARGA SATUAN'!$I$6,MATCH(C502,'HARGA SATUAN'!$C$7:$C$1509,0),0)),"",OFFSET('HARGA SATUAN'!$I$6,MATCH(C502,'HARGA SATUAN'!$C$7:$C$1509,0),0))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SATUAN'!$C$7:$C$1509,0),0)),"",OFFSET('HARGA SATUAN'!$D$6,MATCH(C503,'HARGA SATUAN'!$C$7:$C$1509,0),0))</f>
        <v/>
      </c>
      <c r="E503" s="101">
        <f ca="1">IF(B503="+","Unit",IF(ISERROR(OFFSET('HARGA SATUAN'!$E$6,MATCH(C503,'HARGA SATUAN'!$C$7:$C$1509,0),0)),"",OFFSET('HARGA SATUAN'!$E$6,MATCH(C503,'HARGA SATUAN'!$C$7:$C$1509,0),0)))</f>
        <v>0</v>
      </c>
      <c r="F503" s="138" t="str">
        <f t="shared" ca="1" si="23"/>
        <v/>
      </c>
      <c r="G503" s="41">
        <f ca="1">IF(ISERROR(OFFSET('HARGA SATUAN'!$I$6,MATCH(C503,'HARGA SATUAN'!$C$7:$C$1509,0),0)),"",OFFSET('HARGA SATUAN'!$I$6,MATCH(C503,'HARGA SATUAN'!$C$7:$C$1509,0),0))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SATUAN'!$C$7:$C$1509,0),0)),"",OFFSET('HARGA SATUAN'!$D$6,MATCH(C504,'HARGA SATUAN'!$C$7:$C$1509,0),0))</f>
        <v/>
      </c>
      <c r="E504" s="101">
        <f ca="1">IF(B504="+","Unit",IF(ISERROR(OFFSET('HARGA SATUAN'!$E$6,MATCH(C504,'HARGA SATUAN'!$C$7:$C$1509,0),0)),"",OFFSET('HARGA SATUAN'!$E$6,MATCH(C504,'HARGA SATUAN'!$C$7:$C$1509,0),0)))</f>
        <v>0</v>
      </c>
      <c r="F504" s="138" t="str">
        <f t="shared" ca="1" si="23"/>
        <v/>
      </c>
      <c r="G504" s="41">
        <f ca="1">IF(ISERROR(OFFSET('HARGA SATUAN'!$I$6,MATCH(C504,'HARGA SATUAN'!$C$7:$C$1509,0),0)),"",OFFSET('HARGA SATUAN'!$I$6,MATCH(C504,'HARGA SATUAN'!$C$7:$C$1509,0),0))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SATUAN'!$C$7:$C$1509,0),0)),"",OFFSET('HARGA SATUAN'!$D$6,MATCH(C505,'HARGA SATUAN'!$C$7:$C$1509,0),0))</f>
        <v/>
      </c>
      <c r="E505" s="101">
        <f ca="1">IF(B505="+","Unit",IF(ISERROR(OFFSET('HARGA SATUAN'!$E$6,MATCH(C505,'HARGA SATUAN'!$C$7:$C$1509,0),0)),"",OFFSET('HARGA SATUAN'!$E$6,MATCH(C505,'HARGA SATUAN'!$C$7:$C$1509,0),0)))</f>
        <v>0</v>
      </c>
      <c r="F505" s="138" t="str">
        <f t="shared" ca="1" si="23"/>
        <v/>
      </c>
      <c r="G505" s="41">
        <f ca="1">IF(ISERROR(OFFSET('HARGA SATUAN'!$I$6,MATCH(C505,'HARGA SATUAN'!$C$7:$C$1509,0),0)),"",OFFSET('HARGA SATUAN'!$I$6,MATCH(C505,'HARGA SATUAN'!$C$7:$C$1509,0),0))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SATUAN'!$C$7:$C$1509,0),0)),"",OFFSET('HARGA SATUAN'!$D$6,MATCH(C506,'HARGA SATUAN'!$C$7:$C$1509,0),0))</f>
        <v/>
      </c>
      <c r="E506" s="101">
        <f ca="1">IF(B506="+","Unit",IF(ISERROR(OFFSET('HARGA SATUAN'!$E$6,MATCH(C506,'HARGA SATUAN'!$C$7:$C$1509,0),0)),"",OFFSET('HARGA SATUAN'!$E$6,MATCH(C506,'HARGA SATUAN'!$C$7:$C$1509,0),0)))</f>
        <v>0</v>
      </c>
      <c r="F506" s="138" t="str">
        <f t="shared" ca="1" si="23"/>
        <v/>
      </c>
      <c r="G506" s="41">
        <f ca="1">IF(ISERROR(OFFSET('HARGA SATUAN'!$I$6,MATCH(C506,'HARGA SATUAN'!$C$7:$C$1509,0),0)),"",OFFSET('HARGA SATUAN'!$I$6,MATCH(C506,'HARGA SATUAN'!$C$7:$C$1509,0),0))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SATUAN'!$C$7:$C$1509,0),0)),"",OFFSET('HARGA SATUAN'!$D$6,MATCH(C507,'HARGA SATUAN'!$C$7:$C$1509,0),0))</f>
        <v/>
      </c>
      <c r="E507" s="101">
        <f ca="1">IF(B507="+","Unit",IF(ISERROR(OFFSET('HARGA SATUAN'!$E$6,MATCH(C507,'HARGA SATUAN'!$C$7:$C$1509,0),0)),"",OFFSET('HARGA SATUAN'!$E$6,MATCH(C507,'HARGA SATUAN'!$C$7:$C$1509,0),0)))</f>
        <v>0</v>
      </c>
      <c r="F507" s="138" t="str">
        <f t="shared" ca="1" si="23"/>
        <v/>
      </c>
      <c r="G507" s="41">
        <f ca="1">IF(ISERROR(OFFSET('HARGA SATUAN'!$I$6,MATCH(C507,'HARGA SATUAN'!$C$7:$C$1509,0),0)),"",OFFSET('HARGA SATUAN'!$I$6,MATCH(C507,'HARGA SATUAN'!$C$7:$C$1509,0),0))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SATUAN'!$C$7:$C$1509,0),0)),"",OFFSET('HARGA SATUAN'!$D$6,MATCH(C508,'HARGA SATUAN'!$C$7:$C$1509,0),0))</f>
        <v/>
      </c>
      <c r="E508" s="101">
        <f ca="1">IF(B508="+","Unit",IF(ISERROR(OFFSET('HARGA SATUAN'!$E$6,MATCH(C508,'HARGA SATUAN'!$C$7:$C$1509,0),0)),"",OFFSET('HARGA SATUAN'!$E$6,MATCH(C508,'HARGA SATUAN'!$C$7:$C$1509,0),0)))</f>
        <v>0</v>
      </c>
      <c r="F508" s="138" t="str">
        <f t="shared" ca="1" si="23"/>
        <v/>
      </c>
      <c r="G508" s="41">
        <f ca="1">IF(ISERROR(OFFSET('HARGA SATUAN'!$I$6,MATCH(C508,'HARGA SATUAN'!$C$7:$C$1509,0),0)),"",OFFSET('HARGA SATUAN'!$I$6,MATCH(C508,'HARGA SATUAN'!$C$7:$C$1509,0),0))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SATUAN'!$C$7:$C$1509,0),0)),"",OFFSET('HARGA SATUAN'!$D$6,MATCH(C509,'HARGA SATUAN'!$C$7:$C$1509,0),0))</f>
        <v/>
      </c>
      <c r="E509" s="101">
        <f ca="1">IF(B509="+","Unit",IF(ISERROR(OFFSET('HARGA SATUAN'!$E$6,MATCH(C509,'HARGA SATUAN'!$C$7:$C$1509,0),0)),"",OFFSET('HARGA SATUAN'!$E$6,MATCH(C509,'HARGA SATUAN'!$C$7:$C$1509,0),0)))</f>
        <v>0</v>
      </c>
      <c r="F509" s="138" t="str">
        <f t="shared" ca="1" si="23"/>
        <v/>
      </c>
      <c r="G509" s="41">
        <f ca="1">IF(ISERROR(OFFSET('HARGA SATUAN'!$I$6,MATCH(C509,'HARGA SATUAN'!$C$7:$C$1509,0),0)),"",OFFSET('HARGA SATUAN'!$I$6,MATCH(C509,'HARGA SATUAN'!$C$7:$C$1509,0),0))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SATUAN'!$C$7:$C$1509,0),0)),"",OFFSET('HARGA SATUAN'!$D$6,MATCH(C510,'HARGA SATUAN'!$C$7:$C$1509,0),0))</f>
        <v/>
      </c>
      <c r="E510" s="101">
        <f ca="1">IF(B510="+","Unit",IF(ISERROR(OFFSET('HARGA SATUAN'!$E$6,MATCH(C510,'HARGA SATUAN'!$C$7:$C$1509,0),0)),"",OFFSET('HARGA SATUAN'!$E$6,MATCH(C510,'HARGA SATUAN'!$C$7:$C$1509,0),0)))</f>
        <v>0</v>
      </c>
      <c r="F510" s="138" t="str">
        <f t="shared" ca="1" si="23"/>
        <v/>
      </c>
      <c r="G510" s="41">
        <f ca="1">IF(ISERROR(OFFSET('HARGA SATUAN'!$I$6,MATCH(C510,'HARGA SATUAN'!$C$7:$C$1509,0),0)),"",OFFSET('HARGA SATUAN'!$I$6,MATCH(C510,'HARGA SATUAN'!$C$7:$C$1509,0),0))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SATUAN'!$C$7:$C$1509,0),0)),"",OFFSET('HARGA SATUAN'!$D$6,MATCH(C511,'HARGA SATUAN'!$C$7:$C$1509,0),0))</f>
        <v/>
      </c>
      <c r="E511" s="101">
        <f ca="1">IF(B511="+","Unit",IF(ISERROR(OFFSET('HARGA SATUAN'!$E$6,MATCH(C511,'HARGA SATUAN'!$C$7:$C$1509,0),0)),"",OFFSET('HARGA SATUAN'!$E$6,MATCH(C511,'HARGA SATUAN'!$C$7:$C$1509,0),0)))</f>
        <v>0</v>
      </c>
      <c r="F511" s="138" t="str">
        <f t="shared" ca="1" si="23"/>
        <v/>
      </c>
      <c r="G511" s="41">
        <f ca="1">IF(ISERROR(OFFSET('HARGA SATUAN'!$I$6,MATCH(C511,'HARGA SATUAN'!$C$7:$C$1509,0),0)),"",OFFSET('HARGA SATUAN'!$I$6,MATCH(C511,'HARGA SATUAN'!$C$7:$C$1509,0),0))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SATUAN'!$C$7:$C$1509,0),0)),"",OFFSET('HARGA SATUAN'!$D$6,MATCH(C512,'HARGA SATUAN'!$C$7:$C$1509,0),0))</f>
        <v/>
      </c>
      <c r="E512" s="101">
        <f ca="1">IF(B512="+","Unit",IF(ISERROR(OFFSET('HARGA SATUAN'!$E$6,MATCH(C512,'HARGA SATUAN'!$C$7:$C$1509,0),0)),"",OFFSET('HARGA SATUAN'!$E$6,MATCH(C512,'HARGA SATUAN'!$C$7:$C$1509,0),0)))</f>
        <v>0</v>
      </c>
      <c r="F512" s="138" t="str">
        <f t="shared" ca="1" si="23"/>
        <v/>
      </c>
      <c r="G512" s="41">
        <f ca="1">IF(ISERROR(OFFSET('HARGA SATUAN'!$I$6,MATCH(C512,'HARGA SATUAN'!$C$7:$C$1509,0),0)),"",OFFSET('HARGA SATUAN'!$I$6,MATCH(C512,'HARGA SATUAN'!$C$7:$C$1509,0),0))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SATUAN'!$C$7:$C$1509,0),0)),"",OFFSET('HARGA SATUAN'!$D$6,MATCH(C513,'HARGA SATUAN'!$C$7:$C$1509,0),0))</f>
        <v/>
      </c>
      <c r="E513" s="101">
        <f ca="1">IF(B513="+","Unit",IF(ISERROR(OFFSET('HARGA SATUAN'!$E$6,MATCH(C513,'HARGA SATUAN'!$C$7:$C$1509,0),0)),"",OFFSET('HARGA SATUAN'!$E$6,MATCH(C513,'HARGA SATUAN'!$C$7:$C$1509,0),0)))</f>
        <v>0</v>
      </c>
      <c r="F513" s="138" t="str">
        <f t="shared" ca="1" si="23"/>
        <v/>
      </c>
      <c r="G513" s="41">
        <f ca="1">IF(ISERROR(OFFSET('HARGA SATUAN'!$I$6,MATCH(C513,'HARGA SATUAN'!$C$7:$C$1509,0),0)),"",OFFSET('HARGA SATUAN'!$I$6,MATCH(C513,'HARGA SATUAN'!$C$7:$C$1509,0),0))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SATUAN'!$C$7:$C$1509,0),0)),"",OFFSET('HARGA SATUAN'!$D$6,MATCH(C514,'HARGA SATUAN'!$C$7:$C$1509,0),0))</f>
        <v/>
      </c>
      <c r="E514" s="101">
        <f ca="1">IF(B514="+","Unit",IF(ISERROR(OFFSET('HARGA SATUAN'!$E$6,MATCH(C514,'HARGA SATUAN'!$C$7:$C$1509,0),0)),"",OFFSET('HARGA SATUAN'!$E$6,MATCH(C514,'HARGA SATUAN'!$C$7:$C$1509,0),0)))</f>
        <v>0</v>
      </c>
      <c r="F514" s="138" t="str">
        <f t="shared" ca="1" si="23"/>
        <v/>
      </c>
      <c r="G514" s="41">
        <f ca="1">IF(ISERROR(OFFSET('HARGA SATUAN'!$I$6,MATCH(C514,'HARGA SATUAN'!$C$7:$C$1509,0),0)),"",OFFSET('HARGA SATUAN'!$I$6,MATCH(C514,'HARGA SATUAN'!$C$7:$C$1509,0),0))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SATUAN'!$C$7:$C$1509,0),0)),"",OFFSET('HARGA SATUAN'!$D$6,MATCH(C515,'HARGA SATUAN'!$C$7:$C$1509,0),0))</f>
        <v/>
      </c>
      <c r="E515" s="101">
        <f ca="1">IF(B515="+","Unit",IF(ISERROR(OFFSET('HARGA SATUAN'!$E$6,MATCH(C515,'HARGA SATUAN'!$C$7:$C$1509,0),0)),"",OFFSET('HARGA SATUAN'!$E$6,MATCH(C515,'HARGA SATUAN'!$C$7:$C$1509,0),0)))</f>
        <v>0</v>
      </c>
      <c r="F515" s="138" t="str">
        <f t="shared" ca="1" si="23"/>
        <v/>
      </c>
      <c r="G515" s="41">
        <f ca="1">IF(ISERROR(OFFSET('HARGA SATUAN'!$I$6,MATCH(C515,'HARGA SATUAN'!$C$7:$C$1509,0),0)),"",OFFSET('HARGA SATUAN'!$I$6,MATCH(C515,'HARGA SATUAN'!$C$7:$C$1509,0),0))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SATUAN'!$C$7:$C$1509,0),0)),"",OFFSET('HARGA SATUAN'!$D$6,MATCH(C516,'HARGA SATUAN'!$C$7:$C$1509,0),0))</f>
        <v/>
      </c>
      <c r="E516" s="101">
        <f ca="1">IF(B516="+","Unit",IF(ISERROR(OFFSET('HARGA SATUAN'!$E$6,MATCH(C516,'HARGA SATUAN'!$C$7:$C$1509,0),0)),"",OFFSET('HARGA SATUAN'!$E$6,MATCH(C516,'HARGA SATUAN'!$C$7:$C$1509,0),0)))</f>
        <v>0</v>
      </c>
      <c r="F516" s="138" t="str">
        <f t="shared" ca="1" si="23"/>
        <v/>
      </c>
      <c r="G516" s="41">
        <f ca="1">IF(ISERROR(OFFSET('HARGA SATUAN'!$I$6,MATCH(C516,'HARGA SATUAN'!$C$7:$C$1509,0),0)),"",OFFSET('HARGA SATUAN'!$I$6,MATCH(C516,'HARGA SATUAN'!$C$7:$C$1509,0),0))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SATUAN'!$C$7:$C$1509,0),0)),"",OFFSET('HARGA SATUAN'!$D$6,MATCH(C517,'HARGA SATUAN'!$C$7:$C$1509,0),0))</f>
        <v/>
      </c>
      <c r="E517" s="101">
        <f ca="1">IF(B517="+","Unit",IF(ISERROR(OFFSET('HARGA SATUAN'!$E$6,MATCH(C517,'HARGA SATUAN'!$C$7:$C$1509,0),0)),"",OFFSET('HARGA SATUAN'!$E$6,MATCH(C517,'HARGA SATUAN'!$C$7:$C$1509,0),0)))</f>
        <v>0</v>
      </c>
      <c r="F517" s="138" t="str">
        <f t="shared" ca="1" si="23"/>
        <v/>
      </c>
      <c r="G517" s="41">
        <f ca="1">IF(ISERROR(OFFSET('HARGA SATUAN'!$I$6,MATCH(C517,'HARGA SATUAN'!$C$7:$C$1509,0),0)),"",OFFSET('HARGA SATUAN'!$I$6,MATCH(C517,'HARGA SATUAN'!$C$7:$C$1509,0),0))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SATUAN'!$C$7:$C$1509,0),0)),"",OFFSET('HARGA SATUAN'!$D$6,MATCH(C518,'HARGA SATUAN'!$C$7:$C$1509,0),0))</f>
        <v/>
      </c>
      <c r="E518" s="101">
        <f ca="1">IF(B518="+","Unit",IF(ISERROR(OFFSET('HARGA SATUAN'!$E$6,MATCH(C518,'HARGA SATUAN'!$C$7:$C$1509,0),0)),"",OFFSET('HARGA SATUAN'!$E$6,MATCH(C518,'HARGA SATUAN'!$C$7:$C$1509,0),0)))</f>
        <v>0</v>
      </c>
      <c r="F518" s="138" t="str">
        <f t="shared" ca="1" si="23"/>
        <v/>
      </c>
      <c r="G518" s="41">
        <f ca="1">IF(ISERROR(OFFSET('HARGA SATUAN'!$I$6,MATCH(C518,'HARGA SATUAN'!$C$7:$C$1509,0),0)),"",OFFSET('HARGA SATUAN'!$I$6,MATCH(C518,'HARGA SATUAN'!$C$7:$C$1509,0),0))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SATUAN'!$C$7:$C$1509,0),0)),"",OFFSET('HARGA SATUAN'!$D$6,MATCH(C519,'HARGA SATUAN'!$C$7:$C$1509,0),0))</f>
        <v/>
      </c>
      <c r="E519" s="101">
        <f ca="1">IF(B519="+","Unit",IF(ISERROR(OFFSET('HARGA SATUAN'!$E$6,MATCH(C519,'HARGA SATUAN'!$C$7:$C$1509,0),0)),"",OFFSET('HARGA SATUAN'!$E$6,MATCH(C519,'HARGA SATUAN'!$C$7:$C$1509,0),0)))</f>
        <v>0</v>
      </c>
      <c r="F519" s="138" t="str">
        <f t="shared" ca="1" si="23"/>
        <v/>
      </c>
      <c r="G519" s="41">
        <f ca="1">IF(ISERROR(OFFSET('HARGA SATUAN'!$I$6,MATCH(C519,'HARGA SATUAN'!$C$7:$C$1509,0),0)),"",OFFSET('HARGA SATUAN'!$I$6,MATCH(C519,'HARGA SATUAN'!$C$7:$C$1509,0),0))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SATUAN'!$C$7:$C$1509,0),0)),"",OFFSET('HARGA SATUAN'!$D$6,MATCH(C520,'HARGA SATUAN'!$C$7:$C$1509,0),0))</f>
        <v/>
      </c>
      <c r="E520" s="101">
        <f ca="1">IF(B520="+","Unit",IF(ISERROR(OFFSET('HARGA SATUAN'!$E$6,MATCH(C520,'HARGA SATUAN'!$C$7:$C$1509,0),0)),"",OFFSET('HARGA SATUAN'!$E$6,MATCH(C520,'HARGA SATUAN'!$C$7:$C$1509,0),0)))</f>
        <v>0</v>
      </c>
      <c r="F520" s="138" t="str">
        <f t="shared" ca="1" si="23"/>
        <v/>
      </c>
      <c r="G520" s="41">
        <f ca="1">IF(ISERROR(OFFSET('HARGA SATUAN'!$I$6,MATCH(C520,'HARGA SATUAN'!$C$7:$C$1509,0),0)),"",OFFSET('HARGA SATUAN'!$I$6,MATCH(C520,'HARGA SATUAN'!$C$7:$C$1509,0),0))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SATUAN'!$C$7:$C$1509,0),0)),"",OFFSET('HARGA SATUAN'!$D$6,MATCH(C521,'HARGA SATUAN'!$C$7:$C$1509,0),0))</f>
        <v/>
      </c>
      <c r="E521" s="101">
        <f ca="1">IF(B521="+","Unit",IF(ISERROR(OFFSET('HARGA SATUAN'!$E$6,MATCH(C521,'HARGA SATUAN'!$C$7:$C$1509,0),0)),"",OFFSET('HARGA SATUAN'!$E$6,MATCH(C521,'HARGA SATUAN'!$C$7:$C$1509,0),0)))</f>
        <v>0</v>
      </c>
      <c r="F521" s="138" t="str">
        <f t="shared" ca="1" si="23"/>
        <v/>
      </c>
      <c r="G521" s="41">
        <f ca="1">IF(ISERROR(OFFSET('HARGA SATUAN'!$I$6,MATCH(C521,'HARGA SATUAN'!$C$7:$C$1509,0),0)),"",OFFSET('HARGA SATUAN'!$I$6,MATCH(C521,'HARGA SATUAN'!$C$7:$C$1509,0),0))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SATUAN'!$C$7:$C$1509,0),0)),"",OFFSET('HARGA SATUAN'!$D$6,MATCH(C522,'HARGA SATUAN'!$C$7:$C$1509,0),0))</f>
        <v/>
      </c>
      <c r="E522" s="101">
        <f ca="1">IF(B522="+","Unit",IF(ISERROR(OFFSET('HARGA SATUAN'!$E$6,MATCH(C522,'HARGA SATUAN'!$C$7:$C$1509,0),0)),"",OFFSET('HARGA SATUAN'!$E$6,MATCH(C522,'HARGA SATUAN'!$C$7:$C$1509,0),0)))</f>
        <v>0</v>
      </c>
      <c r="F522" s="138" t="str">
        <f t="shared" ca="1" si="23"/>
        <v/>
      </c>
      <c r="G522" s="41">
        <f ca="1">IF(ISERROR(OFFSET('HARGA SATUAN'!$I$6,MATCH(C522,'HARGA SATUAN'!$C$7:$C$1509,0),0)),"",OFFSET('HARGA SATUAN'!$I$6,MATCH(C522,'HARGA SATUAN'!$C$7:$C$1509,0),0))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SATUAN'!$C$7:$C$1509,0),0)),"",OFFSET('HARGA SATUAN'!$D$6,MATCH(C523,'HARGA SATUAN'!$C$7:$C$1509,0),0))</f>
        <v/>
      </c>
      <c r="E523" s="101">
        <f ca="1">IF(B523="+","Unit",IF(ISERROR(OFFSET('HARGA SATUAN'!$E$6,MATCH(C523,'HARGA SATUAN'!$C$7:$C$1509,0),0)),"",OFFSET('HARGA SATUAN'!$E$6,MATCH(C523,'HARGA SATUAN'!$C$7:$C$1509,0),0)))</f>
        <v>0</v>
      </c>
      <c r="F523" s="138" t="str">
        <f t="shared" ca="1" si="23"/>
        <v/>
      </c>
      <c r="G523" s="41">
        <f ca="1">IF(ISERROR(OFFSET('HARGA SATUAN'!$I$6,MATCH(C523,'HARGA SATUAN'!$C$7:$C$1509,0),0)),"",OFFSET('HARGA SATUAN'!$I$6,MATCH(C523,'HARGA SATUAN'!$C$7:$C$1509,0),0))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SATUAN'!$C$7:$C$1509,0),0)),"",OFFSET('HARGA SATUAN'!$D$6,MATCH(C524,'HARGA SATUAN'!$C$7:$C$1509,0),0))</f>
        <v/>
      </c>
      <c r="E524" s="101">
        <f ca="1">IF(B524="+","Unit",IF(ISERROR(OFFSET('HARGA SATUAN'!$E$6,MATCH(C524,'HARGA SATUAN'!$C$7:$C$1509,0),0)),"",OFFSET('HARGA SATUAN'!$E$6,MATCH(C524,'HARGA SATUAN'!$C$7:$C$1509,0),0)))</f>
        <v>0</v>
      </c>
      <c r="F524" s="138" t="str">
        <f t="shared" ca="1" si="23"/>
        <v/>
      </c>
      <c r="G524" s="41">
        <f ca="1">IF(ISERROR(OFFSET('HARGA SATUAN'!$I$6,MATCH(C524,'HARGA SATUAN'!$C$7:$C$1509,0),0)),"",OFFSET('HARGA SATUAN'!$I$6,MATCH(C524,'HARGA SATUAN'!$C$7:$C$1509,0),0))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SATUAN'!$C$7:$C$1509,0),0)),"",OFFSET('HARGA SATUAN'!$D$6,MATCH(C525,'HARGA SATUAN'!$C$7:$C$1509,0),0))</f>
        <v/>
      </c>
      <c r="E525" s="101">
        <f ca="1">IF(B525="+","Unit",IF(ISERROR(OFFSET('HARGA SATUAN'!$E$6,MATCH(C525,'HARGA SATUAN'!$C$7:$C$1509,0),0)),"",OFFSET('HARGA SATUAN'!$E$6,MATCH(C525,'HARGA SATUAN'!$C$7:$C$1509,0),0)))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SATUAN'!$C$7:$C$1509,0),0)),"",OFFSET('HARGA SATUAN'!$I$6,MATCH(C525,'HARGA SATUAN'!$C$7:$C$1509,0),0))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SATUAN'!$C$7:$C$1509,0),0)),"",OFFSET('HARGA SATUAN'!$D$6,MATCH(C526,'HARGA SATUAN'!$C$7:$C$1509,0),0))</f>
        <v/>
      </c>
      <c r="E526" s="101">
        <f ca="1">IF(B526="+","Unit",IF(ISERROR(OFFSET('HARGA SATUAN'!$E$6,MATCH(C526,'HARGA SATUAN'!$C$7:$C$1509,0),0)),"",OFFSET('HARGA SATUAN'!$E$6,MATCH(C526,'HARGA SATUAN'!$C$7:$C$1509,0),0)))</f>
        <v>0</v>
      </c>
      <c r="F526" s="138" t="str">
        <f t="shared" ca="1" si="26"/>
        <v/>
      </c>
      <c r="G526" s="41">
        <f ca="1">IF(ISERROR(OFFSET('HARGA SATUAN'!$I$6,MATCH(C526,'HARGA SATUAN'!$C$7:$C$1509,0),0)),"",OFFSET('HARGA SATUAN'!$I$6,MATCH(C526,'HARGA SATUAN'!$C$7:$C$1509,0),0))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SATUAN'!$C$7:$C$1509,0),0)),"",OFFSET('HARGA SATUAN'!$D$6,MATCH(C527,'HARGA SATUAN'!$C$7:$C$1509,0),0))</f>
        <v/>
      </c>
      <c r="E527" s="101">
        <f ca="1">IF(B527="+","Unit",IF(ISERROR(OFFSET('HARGA SATUAN'!$E$6,MATCH(C527,'HARGA SATUAN'!$C$7:$C$1509,0),0)),"",OFFSET('HARGA SATUAN'!$E$6,MATCH(C527,'HARGA SATUAN'!$C$7:$C$1509,0),0)))</f>
        <v>0</v>
      </c>
      <c r="F527" s="138" t="str">
        <f t="shared" ca="1" si="26"/>
        <v/>
      </c>
      <c r="G527" s="41">
        <f ca="1">IF(ISERROR(OFFSET('HARGA SATUAN'!$I$6,MATCH(C527,'HARGA SATUAN'!$C$7:$C$1509,0),0)),"",OFFSET('HARGA SATUAN'!$I$6,MATCH(C527,'HARGA SATUAN'!$C$7:$C$1509,0),0))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SATUAN'!$C$7:$C$1509,0),0)),"",OFFSET('HARGA SATUAN'!$D$6,MATCH(C528,'HARGA SATUAN'!$C$7:$C$1509,0),0))</f>
        <v/>
      </c>
      <c r="E528" s="101">
        <f ca="1">IF(B528="+","Unit",IF(ISERROR(OFFSET('HARGA SATUAN'!$E$6,MATCH(C528,'HARGA SATUAN'!$C$7:$C$1509,0),0)),"",OFFSET('HARGA SATUAN'!$E$6,MATCH(C528,'HARGA SATUAN'!$C$7:$C$1509,0),0)))</f>
        <v>0</v>
      </c>
      <c r="F528" s="138" t="str">
        <f t="shared" ca="1" si="26"/>
        <v/>
      </c>
      <c r="G528" s="41">
        <f ca="1">IF(ISERROR(OFFSET('HARGA SATUAN'!$I$6,MATCH(C528,'HARGA SATUAN'!$C$7:$C$1509,0),0)),"",OFFSET('HARGA SATUAN'!$I$6,MATCH(C528,'HARGA SATUAN'!$C$7:$C$1509,0),0))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SATUAN'!$C$7:$C$1509,0),0)),"",OFFSET('HARGA SATUAN'!$D$6,MATCH(C529,'HARGA SATUAN'!$C$7:$C$1509,0),0))</f>
        <v/>
      </c>
      <c r="E529" s="101">
        <f ca="1">IF(B529="+","Unit",IF(ISERROR(OFFSET('HARGA SATUAN'!$E$6,MATCH(C529,'HARGA SATUAN'!$C$7:$C$1509,0),0)),"",OFFSET('HARGA SATUAN'!$E$6,MATCH(C529,'HARGA SATUAN'!$C$7:$C$1509,0),0)))</f>
        <v>0</v>
      </c>
      <c r="F529" s="138" t="str">
        <f t="shared" ca="1" si="26"/>
        <v/>
      </c>
      <c r="G529" s="41">
        <f ca="1">IF(ISERROR(OFFSET('HARGA SATUAN'!$I$6,MATCH(C529,'HARGA SATUAN'!$C$7:$C$1509,0),0)),"",OFFSET('HARGA SATUAN'!$I$6,MATCH(C529,'HARGA SATUAN'!$C$7:$C$1509,0),0))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SATUAN'!$C$7:$C$1509,0),0)),"",OFFSET('HARGA SATUAN'!$D$6,MATCH(C530,'HARGA SATUAN'!$C$7:$C$1509,0),0))</f>
        <v/>
      </c>
      <c r="E530" s="101">
        <f ca="1">IF(B530="+","Unit",IF(ISERROR(OFFSET('HARGA SATUAN'!$E$6,MATCH(C530,'HARGA SATUAN'!$C$7:$C$1509,0),0)),"",OFFSET('HARGA SATUAN'!$E$6,MATCH(C530,'HARGA SATUAN'!$C$7:$C$1509,0),0)))</f>
        <v>0</v>
      </c>
      <c r="F530" s="138" t="str">
        <f t="shared" ca="1" si="26"/>
        <v/>
      </c>
      <c r="G530" s="41">
        <f ca="1">IF(ISERROR(OFFSET('HARGA SATUAN'!$I$6,MATCH(C530,'HARGA SATUAN'!$C$7:$C$1509,0),0)),"",OFFSET('HARGA SATUAN'!$I$6,MATCH(C530,'HARGA SATUAN'!$C$7:$C$1509,0),0))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SATUAN'!$C$7:$C$1509,0),0)),"",OFFSET('HARGA SATUAN'!$D$6,MATCH(C531,'HARGA SATUAN'!$C$7:$C$1509,0),0))</f>
        <v/>
      </c>
      <c r="E531" s="101">
        <f ca="1">IF(B531="+","Unit",IF(ISERROR(OFFSET('HARGA SATUAN'!$E$6,MATCH(C531,'HARGA SATUAN'!$C$7:$C$1509,0),0)),"",OFFSET('HARGA SATUAN'!$E$6,MATCH(C531,'HARGA SATUAN'!$C$7:$C$1509,0),0)))</f>
        <v>0</v>
      </c>
      <c r="F531" s="138" t="str">
        <f t="shared" ca="1" si="26"/>
        <v/>
      </c>
      <c r="G531" s="41">
        <f ca="1">IF(ISERROR(OFFSET('HARGA SATUAN'!$I$6,MATCH(C531,'HARGA SATUAN'!$C$7:$C$1509,0),0)),"",OFFSET('HARGA SATUAN'!$I$6,MATCH(C531,'HARGA SATUAN'!$C$7:$C$1509,0),0))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SATUAN'!$C$7:$C$1509,0),0)),"",OFFSET('HARGA SATUAN'!$D$6,MATCH(C532,'HARGA SATUAN'!$C$7:$C$1509,0),0))</f>
        <v/>
      </c>
      <c r="E532" s="101">
        <f ca="1">IF(B532="+","Unit",IF(ISERROR(OFFSET('HARGA SATUAN'!$E$6,MATCH(C532,'HARGA SATUAN'!$C$7:$C$1509,0),0)),"",OFFSET('HARGA SATUAN'!$E$6,MATCH(C532,'HARGA SATUAN'!$C$7:$C$1509,0),0)))</f>
        <v>0</v>
      </c>
      <c r="F532" s="138" t="str">
        <f t="shared" ca="1" si="26"/>
        <v/>
      </c>
      <c r="G532" s="41">
        <f ca="1">IF(ISERROR(OFFSET('HARGA SATUAN'!$I$6,MATCH(C532,'HARGA SATUAN'!$C$7:$C$1509,0),0)),"",OFFSET('HARGA SATUAN'!$I$6,MATCH(C532,'HARGA SATUAN'!$C$7:$C$1509,0),0))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SATUAN'!$C$7:$C$1509,0),0)),"",OFFSET('HARGA SATUAN'!$D$6,MATCH(C533,'HARGA SATUAN'!$C$7:$C$1509,0),0))</f>
        <v/>
      </c>
      <c r="E533" s="101">
        <f ca="1">IF(B533="+","Unit",IF(ISERROR(OFFSET('HARGA SATUAN'!$E$6,MATCH(C533,'HARGA SATUAN'!$C$7:$C$1509,0),0)),"",OFFSET('HARGA SATUAN'!$E$6,MATCH(C533,'HARGA SATUAN'!$C$7:$C$1509,0),0)))</f>
        <v>0</v>
      </c>
      <c r="F533" s="138" t="str">
        <f t="shared" ca="1" si="26"/>
        <v/>
      </c>
      <c r="G533" s="41">
        <f ca="1">IF(ISERROR(OFFSET('HARGA SATUAN'!$I$6,MATCH(C533,'HARGA SATUAN'!$C$7:$C$1509,0),0)),"",OFFSET('HARGA SATUAN'!$I$6,MATCH(C533,'HARGA SATUAN'!$C$7:$C$1509,0),0))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SATUAN'!$C$7:$C$1509,0),0)),"",OFFSET('HARGA SATUAN'!$D$6,MATCH(C534,'HARGA SATUAN'!$C$7:$C$1509,0),0))</f>
        <v/>
      </c>
      <c r="E534" s="101">
        <f ca="1">IF(B534="+","Unit",IF(ISERROR(OFFSET('HARGA SATUAN'!$E$6,MATCH(C534,'HARGA SATUAN'!$C$7:$C$1509,0),0)),"",OFFSET('HARGA SATUAN'!$E$6,MATCH(C534,'HARGA SATUAN'!$C$7:$C$1509,0),0)))</f>
        <v>0</v>
      </c>
      <c r="F534" s="138" t="str">
        <f t="shared" ca="1" si="26"/>
        <v/>
      </c>
      <c r="G534" s="41">
        <f ca="1">IF(ISERROR(OFFSET('HARGA SATUAN'!$I$6,MATCH(C534,'HARGA SATUAN'!$C$7:$C$1509,0),0)),"",OFFSET('HARGA SATUAN'!$I$6,MATCH(C534,'HARGA SATUAN'!$C$7:$C$1509,0),0))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SATUAN'!$C$7:$C$1509,0),0)),"",OFFSET('HARGA SATUAN'!$D$6,MATCH(C535,'HARGA SATUAN'!$C$7:$C$1509,0),0))</f>
        <v/>
      </c>
      <c r="E535" s="101">
        <f ca="1">IF(B535="+","Unit",IF(ISERROR(OFFSET('HARGA SATUAN'!$E$6,MATCH(C535,'HARGA SATUAN'!$C$7:$C$1509,0),0)),"",OFFSET('HARGA SATUAN'!$E$6,MATCH(C535,'HARGA SATUAN'!$C$7:$C$1509,0),0)))</f>
        <v>0</v>
      </c>
      <c r="F535" s="138" t="str">
        <f t="shared" ca="1" si="26"/>
        <v/>
      </c>
      <c r="G535" s="41">
        <f ca="1">IF(ISERROR(OFFSET('HARGA SATUAN'!$I$6,MATCH(C535,'HARGA SATUAN'!$C$7:$C$1509,0),0)),"",OFFSET('HARGA SATUAN'!$I$6,MATCH(C535,'HARGA SATUAN'!$C$7:$C$1509,0),0))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SATUAN'!$C$7:$C$1509,0),0)),"",OFFSET('HARGA SATUAN'!$D$6,MATCH(C536,'HARGA SATUAN'!$C$7:$C$1509,0),0))</f>
        <v/>
      </c>
      <c r="E536" s="101">
        <f ca="1">IF(B536="+","Unit",IF(ISERROR(OFFSET('HARGA SATUAN'!$E$6,MATCH(C536,'HARGA SATUAN'!$C$7:$C$1509,0),0)),"",OFFSET('HARGA SATUAN'!$E$6,MATCH(C536,'HARGA SATUAN'!$C$7:$C$1509,0),0)))</f>
        <v>0</v>
      </c>
      <c r="F536" s="138" t="str">
        <f t="shared" ca="1" si="26"/>
        <v/>
      </c>
      <c r="G536" s="41">
        <f ca="1">IF(ISERROR(OFFSET('HARGA SATUAN'!$I$6,MATCH(C536,'HARGA SATUAN'!$C$7:$C$1509,0),0)),"",OFFSET('HARGA SATUAN'!$I$6,MATCH(C536,'HARGA SATUAN'!$C$7:$C$1509,0),0))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SATUAN'!$C$7:$C$1509,0),0)),"",OFFSET('HARGA SATUAN'!$D$6,MATCH(C537,'HARGA SATUAN'!$C$7:$C$1509,0),0))</f>
        <v/>
      </c>
      <c r="E537" s="101">
        <f ca="1">IF(B537="+","Unit",IF(ISERROR(OFFSET('HARGA SATUAN'!$E$6,MATCH(C537,'HARGA SATUAN'!$C$7:$C$1509,0),0)),"",OFFSET('HARGA SATUAN'!$E$6,MATCH(C537,'HARGA SATUAN'!$C$7:$C$1509,0),0)))</f>
        <v>0</v>
      </c>
      <c r="F537" s="138" t="str">
        <f t="shared" ca="1" si="26"/>
        <v/>
      </c>
      <c r="G537" s="41">
        <f ca="1">IF(ISERROR(OFFSET('HARGA SATUAN'!$I$6,MATCH(C537,'HARGA SATUAN'!$C$7:$C$1509,0),0)),"",OFFSET('HARGA SATUAN'!$I$6,MATCH(C537,'HARGA SATUAN'!$C$7:$C$1509,0),0))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SATUAN'!$C$7:$C$1509,0),0)),"",OFFSET('HARGA SATUAN'!$D$6,MATCH(C538,'HARGA SATUAN'!$C$7:$C$1509,0),0))</f>
        <v/>
      </c>
      <c r="E538" s="101">
        <f ca="1">IF(B538="+","Unit",IF(ISERROR(OFFSET('HARGA SATUAN'!$E$6,MATCH(C538,'HARGA SATUAN'!$C$7:$C$1509,0),0)),"",OFFSET('HARGA SATUAN'!$E$6,MATCH(C538,'HARGA SATUAN'!$C$7:$C$1509,0),0)))</f>
        <v>0</v>
      </c>
      <c r="F538" s="138" t="str">
        <f t="shared" ca="1" si="26"/>
        <v/>
      </c>
      <c r="G538" s="41">
        <f ca="1">IF(ISERROR(OFFSET('HARGA SATUAN'!$I$6,MATCH(C538,'HARGA SATUAN'!$C$7:$C$1509,0),0)),"",OFFSET('HARGA SATUAN'!$I$6,MATCH(C538,'HARGA SATUAN'!$C$7:$C$1509,0),0))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SATUAN'!$C$7:$C$1509,0),0)),"",OFFSET('HARGA SATUAN'!$D$6,MATCH(C539,'HARGA SATUAN'!$C$7:$C$1509,0),0))</f>
        <v/>
      </c>
      <c r="E539" s="101">
        <f ca="1">IF(B539="+","Unit",IF(ISERROR(OFFSET('HARGA SATUAN'!$E$6,MATCH(C539,'HARGA SATUAN'!$C$7:$C$1509,0),0)),"",OFFSET('HARGA SATUAN'!$E$6,MATCH(C539,'HARGA SATUAN'!$C$7:$C$1509,0),0)))</f>
        <v>0</v>
      </c>
      <c r="F539" s="138" t="str">
        <f t="shared" ca="1" si="26"/>
        <v/>
      </c>
      <c r="G539" s="41">
        <f ca="1">IF(ISERROR(OFFSET('HARGA SATUAN'!$I$6,MATCH(C539,'HARGA SATUAN'!$C$7:$C$1509,0),0)),"",OFFSET('HARGA SATUAN'!$I$6,MATCH(C539,'HARGA SATUAN'!$C$7:$C$1509,0),0))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SATUAN'!$C$7:$C$1509,0),0)),"",OFFSET('HARGA SATUAN'!$D$6,MATCH(C540,'HARGA SATUAN'!$C$7:$C$1509,0),0))</f>
        <v/>
      </c>
      <c r="E540" s="101">
        <f ca="1">IF(B540="+","Unit",IF(ISERROR(OFFSET('HARGA SATUAN'!$E$6,MATCH(C540,'HARGA SATUAN'!$C$7:$C$1509,0),0)),"",OFFSET('HARGA SATUAN'!$E$6,MATCH(C540,'HARGA SATUAN'!$C$7:$C$1509,0),0)))</f>
        <v>0</v>
      </c>
      <c r="F540" s="138" t="str">
        <f t="shared" ca="1" si="26"/>
        <v/>
      </c>
      <c r="G540" s="41">
        <f ca="1">IF(ISERROR(OFFSET('HARGA SATUAN'!$I$6,MATCH(C540,'HARGA SATUAN'!$C$7:$C$1509,0),0)),"",OFFSET('HARGA SATUAN'!$I$6,MATCH(C540,'HARGA SATUAN'!$C$7:$C$1509,0),0))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SATUAN'!$C$7:$C$1509,0),0)),"",OFFSET('HARGA SATUAN'!$D$6,MATCH(C541,'HARGA SATUAN'!$C$7:$C$1509,0),0))</f>
        <v/>
      </c>
      <c r="E541" s="101">
        <f ca="1">IF(B541="+","Unit",IF(ISERROR(OFFSET('HARGA SATUAN'!$E$6,MATCH(C541,'HARGA SATUAN'!$C$7:$C$1509,0),0)),"",OFFSET('HARGA SATUAN'!$E$6,MATCH(C541,'HARGA SATUAN'!$C$7:$C$1509,0),0)))</f>
        <v>0</v>
      </c>
      <c r="F541" s="138" t="str">
        <f t="shared" ca="1" si="26"/>
        <v/>
      </c>
      <c r="G541" s="41">
        <f ca="1">IF(ISERROR(OFFSET('HARGA SATUAN'!$I$6,MATCH(C541,'HARGA SATUAN'!$C$7:$C$1509,0),0)),"",OFFSET('HARGA SATUAN'!$I$6,MATCH(C541,'HARGA SATUAN'!$C$7:$C$1509,0),0))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SATUAN'!$C$7:$C$1509,0),0)),"",OFFSET('HARGA SATUAN'!$D$6,MATCH(C542,'HARGA SATUAN'!$C$7:$C$1509,0),0))</f>
        <v/>
      </c>
      <c r="E542" s="101">
        <f ca="1">IF(B542="+","Unit",IF(ISERROR(OFFSET('HARGA SATUAN'!$E$6,MATCH(C542,'HARGA SATUAN'!$C$7:$C$1509,0),0)),"",OFFSET('HARGA SATUAN'!$E$6,MATCH(C542,'HARGA SATUAN'!$C$7:$C$1509,0),0)))</f>
        <v>0</v>
      </c>
      <c r="F542" s="138" t="str">
        <f t="shared" ca="1" si="26"/>
        <v/>
      </c>
      <c r="G542" s="41">
        <f ca="1">IF(ISERROR(OFFSET('HARGA SATUAN'!$I$6,MATCH(C542,'HARGA SATUAN'!$C$7:$C$1509,0),0)),"",OFFSET('HARGA SATUAN'!$I$6,MATCH(C542,'HARGA SATUAN'!$C$7:$C$1509,0),0))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SATUAN'!$C$7:$C$1509,0),0)),"",OFFSET('HARGA SATUAN'!$D$6,MATCH(C543,'HARGA SATUAN'!$C$7:$C$1509,0),0))</f>
        <v/>
      </c>
      <c r="E543" s="101">
        <f ca="1">IF(B543="+","Unit",IF(ISERROR(OFFSET('HARGA SATUAN'!$E$6,MATCH(C543,'HARGA SATUAN'!$C$7:$C$1509,0),0)),"",OFFSET('HARGA SATUAN'!$E$6,MATCH(C543,'HARGA SATUAN'!$C$7:$C$1509,0),0)))</f>
        <v>0</v>
      </c>
      <c r="F543" s="138" t="str">
        <f t="shared" ca="1" si="26"/>
        <v/>
      </c>
      <c r="G543" s="41">
        <f ca="1">IF(ISERROR(OFFSET('HARGA SATUAN'!$I$6,MATCH(C543,'HARGA SATUAN'!$C$7:$C$1509,0),0)),"",OFFSET('HARGA SATUAN'!$I$6,MATCH(C543,'HARGA SATUAN'!$C$7:$C$1509,0),0))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SATUAN'!$C$7:$C$1509,0),0)),"",OFFSET('HARGA SATUAN'!$D$6,MATCH(C544,'HARGA SATUAN'!$C$7:$C$1509,0),0))</f>
        <v/>
      </c>
      <c r="E544" s="101">
        <f ca="1">IF(B544="+","Unit",IF(ISERROR(OFFSET('HARGA SATUAN'!$E$6,MATCH(C544,'HARGA SATUAN'!$C$7:$C$1509,0),0)),"",OFFSET('HARGA SATUAN'!$E$6,MATCH(C544,'HARGA SATUAN'!$C$7:$C$1509,0),0)))</f>
        <v>0</v>
      </c>
      <c r="F544" s="138" t="str">
        <f t="shared" ca="1" si="26"/>
        <v/>
      </c>
      <c r="G544" s="41">
        <f ca="1">IF(ISERROR(OFFSET('HARGA SATUAN'!$I$6,MATCH(C544,'HARGA SATUAN'!$C$7:$C$1509,0),0)),"",OFFSET('HARGA SATUAN'!$I$6,MATCH(C544,'HARGA SATUAN'!$C$7:$C$1509,0),0))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SATUAN'!$C$7:$C$1509,0),0)),"",OFFSET('HARGA SATUAN'!$D$6,MATCH(C545,'HARGA SATUAN'!$C$7:$C$1509,0),0))</f>
        <v/>
      </c>
      <c r="E545" s="101">
        <f ca="1">IF(B545="+","Unit",IF(ISERROR(OFFSET('HARGA SATUAN'!$E$6,MATCH(C545,'HARGA SATUAN'!$C$7:$C$1509,0),0)),"",OFFSET('HARGA SATUAN'!$E$6,MATCH(C545,'HARGA SATUAN'!$C$7:$C$1509,0),0)))</f>
        <v>0</v>
      </c>
      <c r="F545" s="138" t="str">
        <f t="shared" ca="1" si="26"/>
        <v/>
      </c>
      <c r="G545" s="41">
        <f ca="1">IF(ISERROR(OFFSET('HARGA SATUAN'!$I$6,MATCH(C545,'HARGA SATUAN'!$C$7:$C$1509,0),0)),"",OFFSET('HARGA SATUAN'!$I$6,MATCH(C545,'HARGA SATUAN'!$C$7:$C$1509,0),0))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SATUAN'!$C$7:$C$1509,0),0)),"",OFFSET('HARGA SATUAN'!$D$6,MATCH(C546,'HARGA SATUAN'!$C$7:$C$1509,0),0))</f>
        <v/>
      </c>
      <c r="E546" s="101">
        <f ca="1">IF(B546="+","Unit",IF(ISERROR(OFFSET('HARGA SATUAN'!$E$6,MATCH(C546,'HARGA SATUAN'!$C$7:$C$1509,0),0)),"",OFFSET('HARGA SATUAN'!$E$6,MATCH(C546,'HARGA SATUAN'!$C$7:$C$1509,0),0)))</f>
        <v>0</v>
      </c>
      <c r="F546" s="138" t="str">
        <f t="shared" ca="1" si="26"/>
        <v/>
      </c>
      <c r="G546" s="41">
        <f ca="1">IF(ISERROR(OFFSET('HARGA SATUAN'!$I$6,MATCH(C546,'HARGA SATUAN'!$C$7:$C$1509,0),0)),"",OFFSET('HARGA SATUAN'!$I$6,MATCH(C546,'HARGA SATUAN'!$C$7:$C$1509,0),0))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SATUAN'!$C$7:$C$1509,0),0)),"",OFFSET('HARGA SATUAN'!$D$6,MATCH(C547,'HARGA SATUAN'!$C$7:$C$1509,0),0))</f>
        <v/>
      </c>
      <c r="E547" s="101">
        <f ca="1">IF(B547="+","Unit",IF(ISERROR(OFFSET('HARGA SATUAN'!$E$6,MATCH(C547,'HARGA SATUAN'!$C$7:$C$1509,0),0)),"",OFFSET('HARGA SATUAN'!$E$6,MATCH(C547,'HARGA SATUAN'!$C$7:$C$1509,0),0)))</f>
        <v>0</v>
      </c>
      <c r="F547" s="138" t="str">
        <f t="shared" ca="1" si="26"/>
        <v/>
      </c>
      <c r="G547" s="41">
        <f ca="1">IF(ISERROR(OFFSET('HARGA SATUAN'!$I$6,MATCH(C547,'HARGA SATUAN'!$C$7:$C$1509,0),0)),"",OFFSET('HARGA SATUAN'!$I$6,MATCH(C547,'HARGA SATUAN'!$C$7:$C$1509,0),0))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SATUAN'!$C$7:$C$1509,0),0)),"",OFFSET('HARGA SATUAN'!$D$6,MATCH(C548,'HARGA SATUAN'!$C$7:$C$1509,0),0))</f>
        <v/>
      </c>
      <c r="E548" s="101">
        <f ca="1">IF(B548="+","Unit",IF(ISERROR(OFFSET('HARGA SATUAN'!$E$6,MATCH(C548,'HARGA SATUAN'!$C$7:$C$1509,0),0)),"",OFFSET('HARGA SATUAN'!$E$6,MATCH(C548,'HARGA SATUAN'!$C$7:$C$1509,0),0)))</f>
        <v>0</v>
      </c>
      <c r="F548" s="138" t="str">
        <f t="shared" ca="1" si="26"/>
        <v/>
      </c>
      <c r="G548" s="41">
        <f ca="1">IF(ISERROR(OFFSET('HARGA SATUAN'!$I$6,MATCH(C548,'HARGA SATUAN'!$C$7:$C$1509,0),0)),"",OFFSET('HARGA SATUAN'!$I$6,MATCH(C548,'HARGA SATUAN'!$C$7:$C$1509,0),0))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SATUAN'!$C$7:$C$1509,0),0)),"",OFFSET('HARGA SATUAN'!$D$6,MATCH(C549,'HARGA SATUAN'!$C$7:$C$1509,0),0))</f>
        <v/>
      </c>
      <c r="E549" s="101">
        <f ca="1">IF(B549="+","Unit",IF(ISERROR(OFFSET('HARGA SATUAN'!$E$6,MATCH(C549,'HARGA SATUAN'!$C$7:$C$1509,0),0)),"",OFFSET('HARGA SATUAN'!$E$6,MATCH(C549,'HARGA SATUAN'!$C$7:$C$1509,0),0)))</f>
        <v>0</v>
      </c>
      <c r="F549" s="138" t="str">
        <f t="shared" ca="1" si="26"/>
        <v/>
      </c>
      <c r="G549" s="41">
        <f ca="1">IF(ISERROR(OFFSET('HARGA SATUAN'!$I$6,MATCH(C549,'HARGA SATUAN'!$C$7:$C$1509,0),0)),"",OFFSET('HARGA SATUAN'!$I$6,MATCH(C549,'HARGA SATUAN'!$C$7:$C$1509,0),0))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SATUAN'!$C$7:$C$1509,0),0)),"",OFFSET('HARGA SATUAN'!$D$6,MATCH(C550,'HARGA SATUAN'!$C$7:$C$1509,0),0))</f>
        <v/>
      </c>
      <c r="E550" s="101">
        <f ca="1">IF(B550="+","Unit",IF(ISERROR(OFFSET('HARGA SATUAN'!$E$6,MATCH(C550,'HARGA SATUAN'!$C$7:$C$1509,0),0)),"",OFFSET('HARGA SATUAN'!$E$6,MATCH(C550,'HARGA SATUAN'!$C$7:$C$1509,0),0)))</f>
        <v>0</v>
      </c>
      <c r="F550" s="138" t="str">
        <f t="shared" ca="1" si="26"/>
        <v/>
      </c>
      <c r="G550" s="41">
        <f ca="1">IF(ISERROR(OFFSET('HARGA SATUAN'!$I$6,MATCH(C550,'HARGA SATUAN'!$C$7:$C$1509,0),0)),"",OFFSET('HARGA SATUAN'!$I$6,MATCH(C550,'HARGA SATUAN'!$C$7:$C$1509,0),0))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SATUAN'!$C$7:$C$1509,0),0)),"",OFFSET('HARGA SATUAN'!$D$6,MATCH(C551,'HARGA SATUAN'!$C$7:$C$1509,0),0))</f>
        <v/>
      </c>
      <c r="E551" s="101">
        <f ca="1">IF(B551="+","Unit",IF(ISERROR(OFFSET('HARGA SATUAN'!$E$6,MATCH(C551,'HARGA SATUAN'!$C$7:$C$1509,0),0)),"",OFFSET('HARGA SATUAN'!$E$6,MATCH(C551,'HARGA SATUAN'!$C$7:$C$1509,0),0)))</f>
        <v>0</v>
      </c>
      <c r="F551" s="138" t="str">
        <f t="shared" ca="1" si="26"/>
        <v/>
      </c>
      <c r="G551" s="41">
        <f ca="1">IF(ISERROR(OFFSET('HARGA SATUAN'!$I$6,MATCH(C551,'HARGA SATUAN'!$C$7:$C$1509,0),0)),"",OFFSET('HARGA SATUAN'!$I$6,MATCH(C551,'HARGA SATUAN'!$C$7:$C$1509,0),0))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SATUAN'!$C$7:$C$1509,0),0)),"",OFFSET('HARGA SATUAN'!$D$6,MATCH(C552,'HARGA SATUAN'!$C$7:$C$1509,0),0))</f>
        <v/>
      </c>
      <c r="E552" s="101">
        <f ca="1">IF(B552="+","Unit",IF(ISERROR(OFFSET('HARGA SATUAN'!$E$6,MATCH(C552,'HARGA SATUAN'!$C$7:$C$1509,0),0)),"",OFFSET('HARGA SATUAN'!$E$6,MATCH(C552,'HARGA SATUAN'!$C$7:$C$1509,0),0)))</f>
        <v>0</v>
      </c>
      <c r="F552" s="138" t="str">
        <f t="shared" ca="1" si="26"/>
        <v/>
      </c>
      <c r="G552" s="41">
        <f ca="1">IF(ISERROR(OFFSET('HARGA SATUAN'!$I$6,MATCH(C552,'HARGA SATUAN'!$C$7:$C$1509,0),0)),"",OFFSET('HARGA SATUAN'!$I$6,MATCH(C552,'HARGA SATUAN'!$C$7:$C$1509,0),0))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SATUAN'!$C$7:$C$1509,0),0)),"",OFFSET('HARGA SATUAN'!$D$6,MATCH(C553,'HARGA SATUAN'!$C$7:$C$1509,0),0))</f>
        <v/>
      </c>
      <c r="E553" s="101">
        <f ca="1">IF(B553="+","Unit",IF(ISERROR(OFFSET('HARGA SATUAN'!$E$6,MATCH(C553,'HARGA SATUAN'!$C$7:$C$1509,0),0)),"",OFFSET('HARGA SATUAN'!$E$6,MATCH(C553,'HARGA SATUAN'!$C$7:$C$1509,0),0)))</f>
        <v>0</v>
      </c>
      <c r="F553" s="138" t="str">
        <f t="shared" ca="1" si="26"/>
        <v/>
      </c>
      <c r="G553" s="41">
        <f ca="1">IF(ISERROR(OFFSET('HARGA SATUAN'!$I$6,MATCH(C553,'HARGA SATUAN'!$C$7:$C$1509,0),0)),"",OFFSET('HARGA SATUAN'!$I$6,MATCH(C553,'HARGA SATUAN'!$C$7:$C$1509,0),0))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SATUAN'!$C$7:$C$1509,0),0)),"",OFFSET('HARGA SATUAN'!$D$6,MATCH(C554,'HARGA SATUAN'!$C$7:$C$1509,0),0))</f>
        <v/>
      </c>
      <c r="E554" s="101">
        <f ca="1">IF(B554="+","Unit",IF(ISERROR(OFFSET('HARGA SATUAN'!$E$6,MATCH(C554,'HARGA SATUAN'!$C$7:$C$1509,0),0)),"",OFFSET('HARGA SATUAN'!$E$6,MATCH(C554,'HARGA SATUAN'!$C$7:$C$1509,0),0)))</f>
        <v>0</v>
      </c>
      <c r="F554" s="138" t="str">
        <f t="shared" ca="1" si="26"/>
        <v/>
      </c>
      <c r="G554" s="41">
        <f ca="1">IF(ISERROR(OFFSET('HARGA SATUAN'!$I$6,MATCH(C554,'HARGA SATUAN'!$C$7:$C$1509,0),0)),"",OFFSET('HARGA SATUAN'!$I$6,MATCH(C554,'HARGA SATUAN'!$C$7:$C$1509,0),0))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SATUAN'!$C$7:$C$1509,0),0)),"",OFFSET('HARGA SATUAN'!$D$6,MATCH(C555,'HARGA SATUAN'!$C$7:$C$1509,0),0))</f>
        <v/>
      </c>
      <c r="E555" s="101">
        <f ca="1">IF(B555="+","Unit",IF(ISERROR(OFFSET('HARGA SATUAN'!$E$6,MATCH(C555,'HARGA SATUAN'!$C$7:$C$1509,0),0)),"",OFFSET('HARGA SATUAN'!$E$6,MATCH(C555,'HARGA SATUAN'!$C$7:$C$1509,0),0)))</f>
        <v>0</v>
      </c>
      <c r="F555" s="138" t="str">
        <f t="shared" ca="1" si="26"/>
        <v/>
      </c>
      <c r="G555" s="41">
        <f ca="1">IF(ISERROR(OFFSET('HARGA SATUAN'!$I$6,MATCH(C555,'HARGA SATUAN'!$C$7:$C$1509,0),0)),"",OFFSET('HARGA SATUAN'!$I$6,MATCH(C555,'HARGA SATUAN'!$C$7:$C$1509,0),0))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SATUAN'!$C$7:$C$1509,0),0)),"",OFFSET('HARGA SATUAN'!$D$6,MATCH(C556,'HARGA SATUAN'!$C$7:$C$1509,0),0))</f>
        <v/>
      </c>
      <c r="E556" s="101">
        <f ca="1">IF(B556="+","Unit",IF(ISERROR(OFFSET('HARGA SATUAN'!$E$6,MATCH(C556,'HARGA SATUAN'!$C$7:$C$1509,0),0)),"",OFFSET('HARGA SATUAN'!$E$6,MATCH(C556,'HARGA SATUAN'!$C$7:$C$1509,0),0)))</f>
        <v>0</v>
      </c>
      <c r="F556" s="138" t="str">
        <f t="shared" ca="1" si="26"/>
        <v/>
      </c>
      <c r="G556" s="41">
        <f ca="1">IF(ISERROR(OFFSET('HARGA SATUAN'!$I$6,MATCH(C556,'HARGA SATUAN'!$C$7:$C$1509,0),0)),"",OFFSET('HARGA SATUAN'!$I$6,MATCH(C556,'HARGA SATUAN'!$C$7:$C$1509,0),0))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SATUAN'!$C$7:$C$1509,0),0)),"",OFFSET('HARGA SATUAN'!$D$6,MATCH(C557,'HARGA SATUAN'!$C$7:$C$1509,0),0))</f>
        <v/>
      </c>
      <c r="E557" s="101">
        <f ca="1">IF(B557="+","Unit",IF(ISERROR(OFFSET('HARGA SATUAN'!$E$6,MATCH(C557,'HARGA SATUAN'!$C$7:$C$1509,0),0)),"",OFFSET('HARGA SATUAN'!$E$6,MATCH(C557,'HARGA SATUAN'!$C$7:$C$1509,0),0)))</f>
        <v>0</v>
      </c>
      <c r="F557" s="138" t="str">
        <f t="shared" ca="1" si="26"/>
        <v/>
      </c>
      <c r="G557" s="41">
        <f ca="1">IF(ISERROR(OFFSET('HARGA SATUAN'!$I$6,MATCH(C557,'HARGA SATUAN'!$C$7:$C$1509,0),0)),"",OFFSET('HARGA SATUAN'!$I$6,MATCH(C557,'HARGA SATUAN'!$C$7:$C$1509,0),0))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SATUAN'!$C$7:$C$1509,0),0)),"",OFFSET('HARGA SATUAN'!$D$6,MATCH(C558,'HARGA SATUAN'!$C$7:$C$1509,0),0))</f>
        <v/>
      </c>
      <c r="E558" s="101">
        <f ca="1">IF(B558="+","Unit",IF(ISERROR(OFFSET('HARGA SATUAN'!$E$6,MATCH(C558,'HARGA SATUAN'!$C$7:$C$1509,0),0)),"",OFFSET('HARGA SATUAN'!$E$6,MATCH(C558,'HARGA SATUAN'!$C$7:$C$1509,0),0)))</f>
        <v>0</v>
      </c>
      <c r="F558" s="138" t="str">
        <f t="shared" ca="1" si="26"/>
        <v/>
      </c>
      <c r="G558" s="41">
        <f ca="1">IF(ISERROR(OFFSET('HARGA SATUAN'!$I$6,MATCH(C558,'HARGA SATUAN'!$C$7:$C$1509,0),0)),"",OFFSET('HARGA SATUAN'!$I$6,MATCH(C558,'HARGA SATUAN'!$C$7:$C$1509,0),0))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SATUAN'!$C$7:$C$1509,0),0)),"",OFFSET('HARGA SATUAN'!$D$6,MATCH(C559,'HARGA SATUAN'!$C$7:$C$1509,0),0))</f>
        <v/>
      </c>
      <c r="E559" s="101">
        <f ca="1">IF(B559="+","Unit",IF(ISERROR(OFFSET('HARGA SATUAN'!$E$6,MATCH(C559,'HARGA SATUAN'!$C$7:$C$1509,0),0)),"",OFFSET('HARGA SATUAN'!$E$6,MATCH(C559,'HARGA SATUAN'!$C$7:$C$1509,0),0)))</f>
        <v>0</v>
      </c>
      <c r="F559" s="138" t="str">
        <f t="shared" ca="1" si="26"/>
        <v/>
      </c>
      <c r="G559" s="41">
        <f ca="1">IF(ISERROR(OFFSET('HARGA SATUAN'!$I$6,MATCH(C559,'HARGA SATUAN'!$C$7:$C$1509,0),0)),"",OFFSET('HARGA SATUAN'!$I$6,MATCH(C559,'HARGA SATUAN'!$C$7:$C$1509,0),0))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SATUAN'!$C$7:$C$1509,0),0)),"",OFFSET('HARGA SATUAN'!$D$6,MATCH(C560,'HARGA SATUAN'!$C$7:$C$1509,0),0))</f>
        <v/>
      </c>
      <c r="E560" s="101">
        <f ca="1">IF(B560="+","Unit",IF(ISERROR(OFFSET('HARGA SATUAN'!$E$6,MATCH(C560,'HARGA SATUAN'!$C$7:$C$1509,0),0)),"",OFFSET('HARGA SATUAN'!$E$6,MATCH(C560,'HARGA SATUAN'!$C$7:$C$1509,0),0)))</f>
        <v>0</v>
      </c>
      <c r="F560" s="138" t="str">
        <f t="shared" ca="1" si="26"/>
        <v/>
      </c>
      <c r="G560" s="41">
        <f ca="1">IF(ISERROR(OFFSET('HARGA SATUAN'!$I$6,MATCH(C560,'HARGA SATUAN'!$C$7:$C$1509,0),0)),"",OFFSET('HARGA SATUAN'!$I$6,MATCH(C560,'HARGA SATUAN'!$C$7:$C$1509,0),0))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SATUAN'!$C$7:$C$1509,0),0)),"",OFFSET('HARGA SATUAN'!$D$6,MATCH(C561,'HARGA SATUAN'!$C$7:$C$1509,0),0))</f>
        <v/>
      </c>
      <c r="E561" s="101">
        <f ca="1">IF(B561="+","Unit",IF(ISERROR(OFFSET('HARGA SATUAN'!$E$6,MATCH(C561,'HARGA SATUAN'!$C$7:$C$1509,0),0)),"",OFFSET('HARGA SATUAN'!$E$6,MATCH(C561,'HARGA SATUAN'!$C$7:$C$1509,0),0)))</f>
        <v>0</v>
      </c>
      <c r="F561" s="138" t="str">
        <f t="shared" ca="1" si="26"/>
        <v/>
      </c>
      <c r="G561" s="41">
        <f ca="1">IF(ISERROR(OFFSET('HARGA SATUAN'!$I$6,MATCH(C561,'HARGA SATUAN'!$C$7:$C$1509,0),0)),"",OFFSET('HARGA SATUAN'!$I$6,MATCH(C561,'HARGA SATUAN'!$C$7:$C$1509,0),0))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SATUAN'!$C$7:$C$1509,0),0)),"",OFFSET('HARGA SATUAN'!$D$6,MATCH(C562,'HARGA SATUAN'!$C$7:$C$1509,0),0))</f>
        <v/>
      </c>
      <c r="E562" s="101">
        <f ca="1">IF(B562="+","Unit",IF(ISERROR(OFFSET('HARGA SATUAN'!$E$6,MATCH(C562,'HARGA SATUAN'!$C$7:$C$1509,0),0)),"",OFFSET('HARGA SATUAN'!$E$6,MATCH(C562,'HARGA SATUAN'!$C$7:$C$1509,0),0)))</f>
        <v>0</v>
      </c>
      <c r="F562" s="138" t="str">
        <f t="shared" ca="1" si="26"/>
        <v/>
      </c>
      <c r="G562" s="41">
        <f ca="1">IF(ISERROR(OFFSET('HARGA SATUAN'!$I$6,MATCH(C562,'HARGA SATUAN'!$C$7:$C$1509,0),0)),"",OFFSET('HARGA SATUAN'!$I$6,MATCH(C562,'HARGA SATUAN'!$C$7:$C$1509,0),0))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SATUAN'!$C$7:$C$1509,0),0)),"",OFFSET('HARGA SATUAN'!$D$6,MATCH(C563,'HARGA SATUAN'!$C$7:$C$1509,0),0))</f>
        <v/>
      </c>
      <c r="E563" s="101">
        <f ca="1">IF(B563="+","Unit",IF(ISERROR(OFFSET('HARGA SATUAN'!$E$6,MATCH(C563,'HARGA SATUAN'!$C$7:$C$1509,0),0)),"",OFFSET('HARGA SATUAN'!$E$6,MATCH(C563,'HARGA SATUAN'!$C$7:$C$1509,0),0)))</f>
        <v>0</v>
      </c>
      <c r="F563" s="138" t="str">
        <f t="shared" ca="1" si="26"/>
        <v/>
      </c>
      <c r="G563" s="41">
        <f ca="1">IF(ISERROR(OFFSET('HARGA SATUAN'!$I$6,MATCH(C563,'HARGA SATUAN'!$C$7:$C$1509,0),0)),"",OFFSET('HARGA SATUAN'!$I$6,MATCH(C563,'HARGA SATUAN'!$C$7:$C$1509,0),0))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SATUAN'!$C$7:$C$1509,0),0)),"",OFFSET('HARGA SATUAN'!$D$6,MATCH(C564,'HARGA SATUAN'!$C$7:$C$1509,0),0))</f>
        <v/>
      </c>
      <c r="E564" s="101">
        <f ca="1">IF(B564="+","Unit",IF(ISERROR(OFFSET('HARGA SATUAN'!$E$6,MATCH(C564,'HARGA SATUAN'!$C$7:$C$1509,0),0)),"",OFFSET('HARGA SATUAN'!$E$6,MATCH(C564,'HARGA SATUAN'!$C$7:$C$1509,0),0)))</f>
        <v>0</v>
      </c>
      <c r="F564" s="138" t="str">
        <f t="shared" ca="1" si="26"/>
        <v/>
      </c>
      <c r="G564" s="41">
        <f ca="1">IF(ISERROR(OFFSET('HARGA SATUAN'!$I$6,MATCH(C564,'HARGA SATUAN'!$C$7:$C$1509,0),0)),"",OFFSET('HARGA SATUAN'!$I$6,MATCH(C564,'HARGA SATUAN'!$C$7:$C$1509,0),0))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SATUAN'!$C$7:$C$1509,0),0)),"",OFFSET('HARGA SATUAN'!$D$6,MATCH(C565,'HARGA SATUAN'!$C$7:$C$1509,0),0))</f>
        <v/>
      </c>
      <c r="E565" s="101">
        <f ca="1">IF(B565="+","Unit",IF(ISERROR(OFFSET('HARGA SATUAN'!$E$6,MATCH(C565,'HARGA SATUAN'!$C$7:$C$1509,0),0)),"",OFFSET('HARGA SATUAN'!$E$6,MATCH(C565,'HARGA SATUAN'!$C$7:$C$1509,0),0)))</f>
        <v>0</v>
      </c>
      <c r="F565" s="138" t="str">
        <f t="shared" ca="1" si="26"/>
        <v/>
      </c>
      <c r="G565" s="41">
        <f ca="1">IF(ISERROR(OFFSET('HARGA SATUAN'!$I$6,MATCH(C565,'HARGA SATUAN'!$C$7:$C$1509,0),0)),"",OFFSET('HARGA SATUAN'!$I$6,MATCH(C565,'HARGA SATUAN'!$C$7:$C$1509,0),0))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SATUAN'!$C$7:$C$1509,0),0)),"",OFFSET('HARGA SATUAN'!$D$6,MATCH(C566,'HARGA SATUAN'!$C$7:$C$1509,0),0))</f>
        <v/>
      </c>
      <c r="E566" s="101">
        <f ca="1">IF(B566="+","Unit",IF(ISERROR(OFFSET('HARGA SATUAN'!$E$6,MATCH(C566,'HARGA SATUAN'!$C$7:$C$1509,0),0)),"",OFFSET('HARGA SATUAN'!$E$6,MATCH(C566,'HARGA SATUAN'!$C$7:$C$1509,0),0)))</f>
        <v>0</v>
      </c>
      <c r="F566" s="138" t="str">
        <f t="shared" ca="1" si="26"/>
        <v/>
      </c>
      <c r="G566" s="41">
        <f ca="1">IF(ISERROR(OFFSET('HARGA SATUAN'!$I$6,MATCH(C566,'HARGA SATUAN'!$C$7:$C$1509,0),0)),"",OFFSET('HARGA SATUAN'!$I$6,MATCH(C566,'HARGA SATUAN'!$C$7:$C$1509,0),0))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SATUAN'!$C$7:$C$1509,0),0)),"",OFFSET('HARGA SATUAN'!$D$6,MATCH(C567,'HARGA SATUAN'!$C$7:$C$1509,0),0))</f>
        <v/>
      </c>
      <c r="E567" s="101">
        <f ca="1">IF(B567="+","Unit",IF(ISERROR(OFFSET('HARGA SATUAN'!$E$6,MATCH(C567,'HARGA SATUAN'!$C$7:$C$1509,0),0)),"",OFFSET('HARGA SATUAN'!$E$6,MATCH(C567,'HARGA SATUAN'!$C$7:$C$1509,0),0)))</f>
        <v>0</v>
      </c>
      <c r="F567" s="138" t="str">
        <f t="shared" ca="1" si="26"/>
        <v/>
      </c>
      <c r="G567" s="41">
        <f ca="1">IF(ISERROR(OFFSET('HARGA SATUAN'!$I$6,MATCH(C567,'HARGA SATUAN'!$C$7:$C$1509,0),0)),"",OFFSET('HARGA SATUAN'!$I$6,MATCH(C567,'HARGA SATUAN'!$C$7:$C$1509,0),0))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SATUAN'!$C$7:$C$1509,0),0)),"",OFFSET('HARGA SATUAN'!$D$6,MATCH(C568,'HARGA SATUAN'!$C$7:$C$1509,0),0))</f>
        <v/>
      </c>
      <c r="E568" s="101">
        <f ca="1">IF(B568="+","Unit",IF(ISERROR(OFFSET('HARGA SATUAN'!$E$6,MATCH(C568,'HARGA SATUAN'!$C$7:$C$1509,0),0)),"",OFFSET('HARGA SATUAN'!$E$6,MATCH(C568,'HARGA SATUAN'!$C$7:$C$1509,0),0)))</f>
        <v>0</v>
      </c>
      <c r="F568" s="138" t="str">
        <f t="shared" ca="1" si="26"/>
        <v/>
      </c>
      <c r="G568" s="41">
        <f ca="1">IF(ISERROR(OFFSET('HARGA SATUAN'!$I$6,MATCH(C568,'HARGA SATUAN'!$C$7:$C$1509,0),0)),"",OFFSET('HARGA SATUAN'!$I$6,MATCH(C568,'HARGA SATUAN'!$C$7:$C$1509,0),0))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SATUAN'!$C$7:$C$1509,0),0)),"",OFFSET('HARGA SATUAN'!$D$6,MATCH(C569,'HARGA SATUAN'!$C$7:$C$1509,0),0))</f>
        <v/>
      </c>
      <c r="E569" s="101">
        <f ca="1">IF(B569="+","Unit",IF(ISERROR(OFFSET('HARGA SATUAN'!$E$6,MATCH(C569,'HARGA SATUAN'!$C$7:$C$1509,0),0)),"",OFFSET('HARGA SATUAN'!$E$6,MATCH(C569,'HARGA SATUAN'!$C$7:$C$1509,0),0)))</f>
        <v>0</v>
      </c>
      <c r="F569" s="138" t="str">
        <f t="shared" ca="1" si="26"/>
        <v/>
      </c>
      <c r="G569" s="41">
        <f ca="1">IF(ISERROR(OFFSET('HARGA SATUAN'!$I$6,MATCH(C569,'HARGA SATUAN'!$C$7:$C$1509,0),0)),"",OFFSET('HARGA SATUAN'!$I$6,MATCH(C569,'HARGA SATUAN'!$C$7:$C$1509,0),0))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SATUAN'!$C$7:$C$1509,0),0)),"",OFFSET('HARGA SATUAN'!$D$6,MATCH(C570,'HARGA SATUAN'!$C$7:$C$1509,0),0))</f>
        <v/>
      </c>
      <c r="E570" s="101">
        <f ca="1">IF(B570="+","Unit",IF(ISERROR(OFFSET('HARGA SATUAN'!$E$6,MATCH(C570,'HARGA SATUAN'!$C$7:$C$1509,0),0)),"",OFFSET('HARGA SATUAN'!$E$6,MATCH(C570,'HARGA SATUAN'!$C$7:$C$1509,0),0)))</f>
        <v>0</v>
      </c>
      <c r="F570" s="138" t="str">
        <f t="shared" ca="1" si="26"/>
        <v/>
      </c>
      <c r="G570" s="41">
        <f ca="1">IF(ISERROR(OFFSET('HARGA SATUAN'!$I$6,MATCH(C570,'HARGA SATUAN'!$C$7:$C$1509,0),0)),"",OFFSET('HARGA SATUAN'!$I$6,MATCH(C570,'HARGA SATUAN'!$C$7:$C$1509,0),0))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SATUAN'!$C$7:$C$1509,0),0)),"",OFFSET('HARGA SATUAN'!$D$6,MATCH(C571,'HARGA SATUAN'!$C$7:$C$1509,0),0))</f>
        <v/>
      </c>
      <c r="E571" s="101">
        <f ca="1">IF(B571="+","Unit",IF(ISERROR(OFFSET('HARGA SATUAN'!$E$6,MATCH(C571,'HARGA SATUAN'!$C$7:$C$1509,0),0)),"",OFFSET('HARGA SATUAN'!$E$6,MATCH(C571,'HARGA SATUAN'!$C$7:$C$1509,0),0)))</f>
        <v>0</v>
      </c>
      <c r="F571" s="138" t="str">
        <f t="shared" ca="1" si="26"/>
        <v/>
      </c>
      <c r="G571" s="41">
        <f ca="1">IF(ISERROR(OFFSET('HARGA SATUAN'!$I$6,MATCH(C571,'HARGA SATUAN'!$C$7:$C$1509,0),0)),"",OFFSET('HARGA SATUAN'!$I$6,MATCH(C571,'HARGA SATUAN'!$C$7:$C$1509,0),0))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SATUAN'!$C$7:$C$1509,0),0)),"",OFFSET('HARGA SATUAN'!$D$6,MATCH(C572,'HARGA SATUAN'!$C$7:$C$1509,0),0))</f>
        <v/>
      </c>
      <c r="E572" s="101">
        <f ca="1">IF(B572="+","Unit",IF(ISERROR(OFFSET('HARGA SATUAN'!$E$6,MATCH(C572,'HARGA SATUAN'!$C$7:$C$1509,0),0)),"",OFFSET('HARGA SATUAN'!$E$6,MATCH(C572,'HARGA SATUAN'!$C$7:$C$1509,0),0)))</f>
        <v>0</v>
      </c>
      <c r="F572" s="138" t="str">
        <f t="shared" ca="1" si="26"/>
        <v/>
      </c>
      <c r="G572" s="41">
        <f ca="1">IF(ISERROR(OFFSET('HARGA SATUAN'!$I$6,MATCH(C572,'HARGA SATUAN'!$C$7:$C$1509,0),0)),"",OFFSET('HARGA SATUAN'!$I$6,MATCH(C572,'HARGA SATUAN'!$C$7:$C$1509,0),0))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SATUAN'!$C$7:$C$1509,0),0)),"",OFFSET('HARGA SATUAN'!$D$6,MATCH(C573,'HARGA SATUAN'!$C$7:$C$1509,0),0))</f>
        <v/>
      </c>
      <c r="E573" s="101">
        <f ca="1">IF(B573="+","Unit",IF(ISERROR(OFFSET('HARGA SATUAN'!$E$6,MATCH(C573,'HARGA SATUAN'!$C$7:$C$1509,0),0)),"",OFFSET('HARGA SATUAN'!$E$6,MATCH(C573,'HARGA SATUAN'!$C$7:$C$1509,0),0)))</f>
        <v>0</v>
      </c>
      <c r="F573" s="138" t="str">
        <f t="shared" ca="1" si="26"/>
        <v/>
      </c>
      <c r="G573" s="41">
        <f ca="1">IF(ISERROR(OFFSET('HARGA SATUAN'!$I$6,MATCH(C573,'HARGA SATUAN'!$C$7:$C$1509,0),0)),"",OFFSET('HARGA SATUAN'!$I$6,MATCH(C573,'HARGA SATUAN'!$C$7:$C$1509,0),0))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SATUAN'!$C$7:$C$1509,0),0)),"",OFFSET('HARGA SATUAN'!$D$6,MATCH(C574,'HARGA SATUAN'!$C$7:$C$1509,0),0))</f>
        <v/>
      </c>
      <c r="E574" s="101">
        <f ca="1">IF(B574="+","Unit",IF(ISERROR(OFFSET('HARGA SATUAN'!$E$6,MATCH(C574,'HARGA SATUAN'!$C$7:$C$1509,0),0)),"",OFFSET('HARGA SATUAN'!$E$6,MATCH(C574,'HARGA SATUAN'!$C$7:$C$1509,0),0)))</f>
        <v>0</v>
      </c>
      <c r="F574" s="138" t="str">
        <f t="shared" ca="1" si="26"/>
        <v/>
      </c>
      <c r="G574" s="41">
        <f ca="1">IF(ISERROR(OFFSET('HARGA SATUAN'!$I$6,MATCH(C574,'HARGA SATUAN'!$C$7:$C$1509,0),0)),"",OFFSET('HARGA SATUAN'!$I$6,MATCH(C574,'HARGA SATUAN'!$C$7:$C$1509,0),0))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SATUAN'!$C$7:$C$1509,0),0)),"",OFFSET('HARGA SATUAN'!$D$6,MATCH(C575,'HARGA SATUAN'!$C$7:$C$1509,0),0))</f>
        <v/>
      </c>
      <c r="E575" s="101">
        <f ca="1">IF(B575="+","Unit",IF(ISERROR(OFFSET('HARGA SATUAN'!$E$6,MATCH(C575,'HARGA SATUAN'!$C$7:$C$1509,0),0)),"",OFFSET('HARGA SATUAN'!$E$6,MATCH(C575,'HARGA SATUAN'!$C$7:$C$1509,0),0)))</f>
        <v>0</v>
      </c>
      <c r="F575" s="138" t="str">
        <f t="shared" ca="1" si="26"/>
        <v/>
      </c>
      <c r="G575" s="41">
        <f ca="1">IF(ISERROR(OFFSET('HARGA SATUAN'!$I$6,MATCH(C575,'HARGA SATUAN'!$C$7:$C$1509,0),0)),"",OFFSET('HARGA SATUAN'!$I$6,MATCH(C575,'HARGA SATUAN'!$C$7:$C$1509,0),0))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SATUAN'!$C$7:$C$1509,0),0)),"",OFFSET('HARGA SATUAN'!$D$6,MATCH(C576,'HARGA SATUAN'!$C$7:$C$1509,0),0))</f>
        <v/>
      </c>
      <c r="E576" s="101">
        <f ca="1">IF(B576="+","Unit",IF(ISERROR(OFFSET('HARGA SATUAN'!$E$6,MATCH(C576,'HARGA SATUAN'!$C$7:$C$1509,0),0)),"",OFFSET('HARGA SATUAN'!$E$6,MATCH(C576,'HARGA SATUAN'!$C$7:$C$1509,0),0)))</f>
        <v>0</v>
      </c>
      <c r="F576" s="138" t="str">
        <f t="shared" ca="1" si="26"/>
        <v/>
      </c>
      <c r="G576" s="41">
        <f ca="1">IF(ISERROR(OFFSET('HARGA SATUAN'!$I$6,MATCH(C576,'HARGA SATUAN'!$C$7:$C$1509,0),0)),"",OFFSET('HARGA SATUAN'!$I$6,MATCH(C576,'HARGA SATUAN'!$C$7:$C$1509,0),0))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SATUAN'!$C$7:$C$1509,0),0)),"",OFFSET('HARGA SATUAN'!$D$6,MATCH(C577,'HARGA SATUAN'!$C$7:$C$1509,0),0))</f>
        <v/>
      </c>
      <c r="E577" s="101">
        <f ca="1">IF(B577="+","Unit",IF(ISERROR(OFFSET('HARGA SATUAN'!$E$6,MATCH(C577,'HARGA SATUAN'!$C$7:$C$1509,0),0)),"",OFFSET('HARGA SATUAN'!$E$6,MATCH(C577,'HARGA SATUAN'!$C$7:$C$1509,0),0)))</f>
        <v>0</v>
      </c>
      <c r="F577" s="138" t="str">
        <f t="shared" ca="1" si="26"/>
        <v/>
      </c>
      <c r="G577" s="41">
        <f ca="1">IF(ISERROR(OFFSET('HARGA SATUAN'!$I$6,MATCH(C577,'HARGA SATUAN'!$C$7:$C$1509,0),0)),"",OFFSET('HARGA SATUAN'!$I$6,MATCH(C577,'HARGA SATUAN'!$C$7:$C$1509,0),0))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SATUAN'!$C$7:$C$1509,0),0)),"",OFFSET('HARGA SATUAN'!$D$6,MATCH(C578,'HARGA SATUAN'!$C$7:$C$1509,0),0))</f>
        <v/>
      </c>
      <c r="E578" s="101">
        <f ca="1">IF(B578="+","Unit",IF(ISERROR(OFFSET('HARGA SATUAN'!$E$6,MATCH(C578,'HARGA SATUAN'!$C$7:$C$1509,0),0)),"",OFFSET('HARGA SATUAN'!$E$6,MATCH(C578,'HARGA SATUAN'!$C$7:$C$1509,0),0)))</f>
        <v>0</v>
      </c>
      <c r="F578" s="138" t="str">
        <f t="shared" ca="1" si="26"/>
        <v/>
      </c>
      <c r="G578" s="41">
        <f ca="1">IF(ISERROR(OFFSET('HARGA SATUAN'!$I$6,MATCH(C578,'HARGA SATUAN'!$C$7:$C$1509,0),0)),"",OFFSET('HARGA SATUAN'!$I$6,MATCH(C578,'HARGA SATUAN'!$C$7:$C$1509,0),0))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SATUAN'!$C$7:$C$1509,0),0)),"",OFFSET('HARGA SATUAN'!$D$6,MATCH(C579,'HARGA SATUAN'!$C$7:$C$1509,0),0))</f>
        <v/>
      </c>
      <c r="E579" s="101">
        <f ca="1">IF(B579="+","Unit",IF(ISERROR(OFFSET('HARGA SATUAN'!$E$6,MATCH(C579,'HARGA SATUAN'!$C$7:$C$1509,0),0)),"",OFFSET('HARGA SATUAN'!$E$6,MATCH(C579,'HARGA SATUAN'!$C$7:$C$1509,0),0)))</f>
        <v>0</v>
      </c>
      <c r="F579" s="138" t="str">
        <f t="shared" ca="1" si="26"/>
        <v/>
      </c>
      <c r="G579" s="41">
        <f ca="1">IF(ISERROR(OFFSET('HARGA SATUAN'!$I$6,MATCH(C579,'HARGA SATUAN'!$C$7:$C$1509,0),0)),"",OFFSET('HARGA SATUAN'!$I$6,MATCH(C579,'HARGA SATUAN'!$C$7:$C$1509,0),0))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SATUAN'!$C$7:$C$1509,0),0)),"",OFFSET('HARGA SATUAN'!$D$6,MATCH(C580,'HARGA SATUAN'!$C$7:$C$1509,0),0))</f>
        <v/>
      </c>
      <c r="E580" s="101">
        <f ca="1">IF(B580="+","Unit",IF(ISERROR(OFFSET('HARGA SATUAN'!$E$6,MATCH(C580,'HARGA SATUAN'!$C$7:$C$1509,0),0)),"",OFFSET('HARGA SATUAN'!$E$6,MATCH(C580,'HARGA SATUAN'!$C$7:$C$1509,0),0)))</f>
        <v>0</v>
      </c>
      <c r="F580" s="138" t="str">
        <f t="shared" ca="1" si="26"/>
        <v/>
      </c>
      <c r="G580" s="41">
        <f ca="1">IF(ISERROR(OFFSET('HARGA SATUAN'!$I$6,MATCH(C580,'HARGA SATUAN'!$C$7:$C$1509,0),0)),"",OFFSET('HARGA SATUAN'!$I$6,MATCH(C580,'HARGA SATUAN'!$C$7:$C$1509,0),0))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SATUAN'!$C$7:$C$1509,0),0)),"",OFFSET('HARGA SATUAN'!$D$6,MATCH(C581,'HARGA SATUAN'!$C$7:$C$1509,0),0))</f>
        <v/>
      </c>
      <c r="E581" s="101">
        <f ca="1">IF(B581="+","Unit",IF(ISERROR(OFFSET('HARGA SATUAN'!$E$6,MATCH(C581,'HARGA SATUAN'!$C$7:$C$1509,0),0)),"",OFFSET('HARGA SATUAN'!$E$6,MATCH(C581,'HARGA SATUAN'!$C$7:$C$1509,0),0)))</f>
        <v>0</v>
      </c>
      <c r="F581" s="138" t="str">
        <f t="shared" ca="1" si="26"/>
        <v/>
      </c>
      <c r="G581" s="41">
        <f ca="1">IF(ISERROR(OFFSET('HARGA SATUAN'!$I$6,MATCH(C581,'HARGA SATUAN'!$C$7:$C$1509,0),0)),"",OFFSET('HARGA SATUAN'!$I$6,MATCH(C581,'HARGA SATUAN'!$C$7:$C$1509,0),0))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SATUAN'!$C$7:$C$1509,0),0)),"",OFFSET('HARGA SATUAN'!$D$6,MATCH(C582,'HARGA SATUAN'!$C$7:$C$1509,0),0))</f>
        <v/>
      </c>
      <c r="E582" s="101">
        <f ca="1">IF(B582="+","Unit",IF(ISERROR(OFFSET('HARGA SATUAN'!$E$6,MATCH(C582,'HARGA SATUAN'!$C$7:$C$1509,0),0)),"",OFFSET('HARGA SATUAN'!$E$6,MATCH(C582,'HARGA SATUAN'!$C$7:$C$1509,0),0)))</f>
        <v>0</v>
      </c>
      <c r="F582" s="138" t="str">
        <f t="shared" ca="1" si="26"/>
        <v/>
      </c>
      <c r="G582" s="41">
        <f ca="1">IF(ISERROR(OFFSET('HARGA SATUAN'!$I$6,MATCH(C582,'HARGA SATUAN'!$C$7:$C$1509,0),0)),"",OFFSET('HARGA SATUAN'!$I$6,MATCH(C582,'HARGA SATUAN'!$C$7:$C$1509,0),0))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SATUAN'!$C$7:$C$1509,0),0)),"",OFFSET('HARGA SATUAN'!$D$6,MATCH(C583,'HARGA SATUAN'!$C$7:$C$1509,0),0))</f>
        <v/>
      </c>
      <c r="E583" s="101">
        <f ca="1">IF(B583="+","Unit",IF(ISERROR(OFFSET('HARGA SATUAN'!$E$6,MATCH(C583,'HARGA SATUAN'!$C$7:$C$1509,0),0)),"",OFFSET('HARGA SATUAN'!$E$6,MATCH(C583,'HARGA SATUAN'!$C$7:$C$1509,0),0)))</f>
        <v>0</v>
      </c>
      <c r="F583" s="138" t="str">
        <f t="shared" ca="1" si="26"/>
        <v/>
      </c>
      <c r="G583" s="41">
        <f ca="1">IF(ISERROR(OFFSET('HARGA SATUAN'!$I$6,MATCH(C583,'HARGA SATUAN'!$C$7:$C$1509,0),0)),"",OFFSET('HARGA SATUAN'!$I$6,MATCH(C583,'HARGA SATUAN'!$C$7:$C$1509,0),0))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SATUAN'!$C$7:$C$1509,0),0)),"",OFFSET('HARGA SATUAN'!$D$6,MATCH(C584,'HARGA SATUAN'!$C$7:$C$1509,0),0))</f>
        <v/>
      </c>
      <c r="E584" s="101">
        <f ca="1">IF(B584="+","Unit",IF(ISERROR(OFFSET('HARGA SATUAN'!$E$6,MATCH(C584,'HARGA SATUAN'!$C$7:$C$1509,0),0)),"",OFFSET('HARGA SATUAN'!$E$6,MATCH(C584,'HARGA SATUAN'!$C$7:$C$1509,0),0)))</f>
        <v>0</v>
      </c>
      <c r="F584" s="138" t="str">
        <f t="shared" ca="1" si="26"/>
        <v/>
      </c>
      <c r="G584" s="41">
        <f ca="1">IF(ISERROR(OFFSET('HARGA SATUAN'!$I$6,MATCH(C584,'HARGA SATUAN'!$C$7:$C$1509,0),0)),"",OFFSET('HARGA SATUAN'!$I$6,MATCH(C584,'HARGA SATUAN'!$C$7:$C$1509,0),0))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SATUAN'!$C$7:$C$1509,0),0)),"",OFFSET('HARGA SATUAN'!$D$6,MATCH(C585,'HARGA SATUAN'!$C$7:$C$1509,0),0))</f>
        <v/>
      </c>
      <c r="E585" s="101">
        <f ca="1">IF(B585="+","Unit",IF(ISERROR(OFFSET('HARGA SATUAN'!$E$6,MATCH(C585,'HARGA SATUAN'!$C$7:$C$1509,0),0)),"",OFFSET('HARGA SATUAN'!$E$6,MATCH(C585,'HARGA SATUAN'!$C$7:$C$1509,0),0)))</f>
        <v>0</v>
      </c>
      <c r="F585" s="138" t="str">
        <f t="shared" ca="1" si="26"/>
        <v/>
      </c>
      <c r="G585" s="41">
        <f ca="1">IF(ISERROR(OFFSET('HARGA SATUAN'!$I$6,MATCH(C585,'HARGA SATUAN'!$C$7:$C$1509,0),0)),"",OFFSET('HARGA SATUAN'!$I$6,MATCH(C585,'HARGA SATUAN'!$C$7:$C$1509,0),0))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SATUAN'!$C$7:$C$1509,0),0)),"",OFFSET('HARGA SATUAN'!$D$6,MATCH(C586,'HARGA SATUAN'!$C$7:$C$1509,0),0))</f>
        <v/>
      </c>
      <c r="E586" s="101">
        <f ca="1">IF(B586="+","Unit",IF(ISERROR(OFFSET('HARGA SATUAN'!$E$6,MATCH(C586,'HARGA SATUAN'!$C$7:$C$1509,0),0)),"",OFFSET('HARGA SATUAN'!$E$6,MATCH(C586,'HARGA SATUAN'!$C$7:$C$1509,0),0)))</f>
        <v>0</v>
      </c>
      <c r="F586" s="138" t="str">
        <f t="shared" ca="1" si="26"/>
        <v/>
      </c>
      <c r="G586" s="41">
        <f ca="1">IF(ISERROR(OFFSET('HARGA SATUAN'!$I$6,MATCH(C586,'HARGA SATUAN'!$C$7:$C$1509,0),0)),"",OFFSET('HARGA SATUAN'!$I$6,MATCH(C586,'HARGA SATUAN'!$C$7:$C$1509,0),0))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SATUAN'!$C$7:$C$1509,0),0)),"",OFFSET('HARGA SATUAN'!$D$6,MATCH(C587,'HARGA SATUAN'!$C$7:$C$1509,0),0))</f>
        <v/>
      </c>
      <c r="E587" s="101">
        <f ca="1">IF(B587="+","Unit",IF(ISERROR(OFFSET('HARGA SATUAN'!$E$6,MATCH(C587,'HARGA SATUAN'!$C$7:$C$1509,0),0)),"",OFFSET('HARGA SATUAN'!$E$6,MATCH(C587,'HARGA SATUAN'!$C$7:$C$1509,0),0)))</f>
        <v>0</v>
      </c>
      <c r="F587" s="138" t="str">
        <f t="shared" ca="1" si="26"/>
        <v/>
      </c>
      <c r="G587" s="41">
        <f ca="1">IF(ISERROR(OFFSET('HARGA SATUAN'!$I$6,MATCH(C587,'HARGA SATUAN'!$C$7:$C$1509,0),0)),"",OFFSET('HARGA SATUAN'!$I$6,MATCH(C587,'HARGA SATUAN'!$C$7:$C$1509,0),0))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SATUAN'!$C$7:$C$1509,0),0)),"",OFFSET('HARGA SATUAN'!$D$6,MATCH(C588,'HARGA SATUAN'!$C$7:$C$1509,0),0))</f>
        <v/>
      </c>
      <c r="E588" s="101">
        <f ca="1">IF(B588="+","Unit",IF(ISERROR(OFFSET('HARGA SATUAN'!$E$6,MATCH(C588,'HARGA SATUAN'!$C$7:$C$1509,0),0)),"",OFFSET('HARGA SATUAN'!$E$6,MATCH(C588,'HARGA SATUAN'!$C$7:$C$1509,0),0)))</f>
        <v>0</v>
      </c>
      <c r="F588" s="138" t="str">
        <f t="shared" ca="1" si="26"/>
        <v/>
      </c>
      <c r="G588" s="41">
        <f ca="1">IF(ISERROR(OFFSET('HARGA SATUAN'!$I$6,MATCH(C588,'HARGA SATUAN'!$C$7:$C$1509,0),0)),"",OFFSET('HARGA SATUAN'!$I$6,MATCH(C588,'HARGA SATUAN'!$C$7:$C$1509,0),0))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SATUAN'!$C$7:$C$1509,0),0)),"",OFFSET('HARGA SATUAN'!$D$6,MATCH(C589,'HARGA SATUAN'!$C$7:$C$1509,0),0))</f>
        <v/>
      </c>
      <c r="E589" s="101">
        <f ca="1">IF(B589="+","Unit",IF(ISERROR(OFFSET('HARGA SATUAN'!$E$6,MATCH(C589,'HARGA SATUAN'!$C$7:$C$1509,0),0)),"",OFFSET('HARGA SATUAN'!$E$6,MATCH(C589,'HARGA SATUAN'!$C$7:$C$1509,0),0)))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SATUAN'!$C$7:$C$1509,0),0)),"",OFFSET('HARGA SATUAN'!$I$6,MATCH(C589,'HARGA SATUAN'!$C$7:$C$1509,0),0))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SATUAN'!$C$7:$C$1509,0),0)),"",OFFSET('HARGA SATUAN'!$D$6,MATCH(C590,'HARGA SATUAN'!$C$7:$C$1509,0),0))</f>
        <v/>
      </c>
      <c r="E590" s="101">
        <f ca="1">IF(B590="+","Unit",IF(ISERROR(OFFSET('HARGA SATUAN'!$E$6,MATCH(C590,'HARGA SATUAN'!$C$7:$C$1509,0),0)),"",OFFSET('HARGA SATUAN'!$E$6,MATCH(C590,'HARGA SATUAN'!$C$7:$C$1509,0),0)))</f>
        <v>0</v>
      </c>
      <c r="F590" s="138" t="str">
        <f t="shared" ca="1" si="29"/>
        <v/>
      </c>
      <c r="G590" s="41">
        <f ca="1">IF(ISERROR(OFFSET('HARGA SATUAN'!$I$6,MATCH(C590,'HARGA SATUAN'!$C$7:$C$1509,0),0)),"",OFFSET('HARGA SATUAN'!$I$6,MATCH(C590,'HARGA SATUAN'!$C$7:$C$1509,0),0))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SATUAN'!$C$7:$C$1509,0),0)),"",OFFSET('HARGA SATUAN'!$D$6,MATCH(C591,'HARGA SATUAN'!$C$7:$C$1509,0),0))</f>
        <v/>
      </c>
      <c r="E591" s="101">
        <f ca="1">IF(B591="+","Unit",IF(ISERROR(OFFSET('HARGA SATUAN'!$E$6,MATCH(C591,'HARGA SATUAN'!$C$7:$C$1509,0),0)),"",OFFSET('HARGA SATUAN'!$E$6,MATCH(C591,'HARGA SATUAN'!$C$7:$C$1509,0),0)))</f>
        <v>0</v>
      </c>
      <c r="F591" s="138" t="str">
        <f t="shared" ca="1" si="29"/>
        <v/>
      </c>
      <c r="G591" s="41">
        <f ca="1">IF(ISERROR(OFFSET('HARGA SATUAN'!$I$6,MATCH(C591,'HARGA SATUAN'!$C$7:$C$1509,0),0)),"",OFFSET('HARGA SATUAN'!$I$6,MATCH(C591,'HARGA SATUAN'!$C$7:$C$1509,0),0))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SATUAN'!$C$7:$C$1509,0),0)),"",OFFSET('HARGA SATUAN'!$D$6,MATCH(C592,'HARGA SATUAN'!$C$7:$C$1509,0),0))</f>
        <v/>
      </c>
      <c r="E592" s="101">
        <f ca="1">IF(B592="+","Unit",IF(ISERROR(OFFSET('HARGA SATUAN'!$E$6,MATCH(C592,'HARGA SATUAN'!$C$7:$C$1509,0),0)),"",OFFSET('HARGA SATUAN'!$E$6,MATCH(C592,'HARGA SATUAN'!$C$7:$C$1509,0),0)))</f>
        <v>0</v>
      </c>
      <c r="F592" s="138" t="str">
        <f t="shared" ca="1" si="29"/>
        <v/>
      </c>
      <c r="G592" s="41">
        <f ca="1">IF(ISERROR(OFFSET('HARGA SATUAN'!$I$6,MATCH(C592,'HARGA SATUAN'!$C$7:$C$1509,0),0)),"",OFFSET('HARGA SATUAN'!$I$6,MATCH(C592,'HARGA SATUAN'!$C$7:$C$1509,0),0))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SATUAN'!$C$7:$C$1509,0),0)),"",OFFSET('HARGA SATUAN'!$D$6,MATCH(C593,'HARGA SATUAN'!$C$7:$C$1509,0),0))</f>
        <v/>
      </c>
      <c r="E593" s="101">
        <f ca="1">IF(B593="+","Unit",IF(ISERROR(OFFSET('HARGA SATUAN'!$E$6,MATCH(C593,'HARGA SATUAN'!$C$7:$C$1509,0),0)),"",OFFSET('HARGA SATUAN'!$E$6,MATCH(C593,'HARGA SATUAN'!$C$7:$C$1509,0),0)))</f>
        <v>0</v>
      </c>
      <c r="F593" s="138" t="str">
        <f t="shared" ca="1" si="29"/>
        <v/>
      </c>
      <c r="G593" s="41">
        <f ca="1">IF(ISERROR(OFFSET('HARGA SATUAN'!$I$6,MATCH(C593,'HARGA SATUAN'!$C$7:$C$1509,0),0)),"",OFFSET('HARGA SATUAN'!$I$6,MATCH(C593,'HARGA SATUAN'!$C$7:$C$1509,0),0))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SATUAN'!$C$7:$C$1509,0),0)),"",OFFSET('HARGA SATUAN'!$D$6,MATCH(C594,'HARGA SATUAN'!$C$7:$C$1509,0),0))</f>
        <v/>
      </c>
      <c r="E594" s="101">
        <f ca="1">IF(B594="+","Unit",IF(ISERROR(OFFSET('HARGA SATUAN'!$E$6,MATCH(C594,'HARGA SATUAN'!$C$7:$C$1509,0),0)),"",OFFSET('HARGA SATUAN'!$E$6,MATCH(C594,'HARGA SATUAN'!$C$7:$C$1509,0),0)))</f>
        <v>0</v>
      </c>
      <c r="F594" s="138" t="str">
        <f t="shared" ca="1" si="29"/>
        <v/>
      </c>
      <c r="G594" s="41">
        <f ca="1">IF(ISERROR(OFFSET('HARGA SATUAN'!$I$6,MATCH(C594,'HARGA SATUAN'!$C$7:$C$1509,0),0)),"",OFFSET('HARGA SATUAN'!$I$6,MATCH(C594,'HARGA SATUAN'!$C$7:$C$1509,0),0))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SATUAN'!$C$7:$C$1509,0),0)),"",OFFSET('HARGA SATUAN'!$D$6,MATCH(C595,'HARGA SATUAN'!$C$7:$C$1509,0),0))</f>
        <v/>
      </c>
      <c r="E595" s="101">
        <f ca="1">IF(B595="+","Unit",IF(ISERROR(OFFSET('HARGA SATUAN'!$E$6,MATCH(C595,'HARGA SATUAN'!$C$7:$C$1509,0),0)),"",OFFSET('HARGA SATUAN'!$E$6,MATCH(C595,'HARGA SATUAN'!$C$7:$C$1509,0),0)))</f>
        <v>0</v>
      </c>
      <c r="F595" s="138" t="str">
        <f t="shared" ca="1" si="29"/>
        <v/>
      </c>
      <c r="G595" s="41">
        <f ca="1">IF(ISERROR(OFFSET('HARGA SATUAN'!$I$6,MATCH(C595,'HARGA SATUAN'!$C$7:$C$1509,0),0)),"",OFFSET('HARGA SATUAN'!$I$6,MATCH(C595,'HARGA SATUAN'!$C$7:$C$1509,0),0))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SATUAN'!$C$7:$C$1509,0),0)),"",OFFSET('HARGA SATUAN'!$D$6,MATCH(C596,'HARGA SATUAN'!$C$7:$C$1509,0),0))</f>
        <v/>
      </c>
      <c r="E596" s="101">
        <f ca="1">IF(B596="+","Unit",IF(ISERROR(OFFSET('HARGA SATUAN'!$E$6,MATCH(C596,'HARGA SATUAN'!$C$7:$C$1509,0),0)),"",OFFSET('HARGA SATUAN'!$E$6,MATCH(C596,'HARGA SATUAN'!$C$7:$C$1509,0),0)))</f>
        <v>0</v>
      </c>
      <c r="F596" s="138" t="str">
        <f t="shared" ca="1" si="29"/>
        <v/>
      </c>
      <c r="G596" s="41">
        <f ca="1">IF(ISERROR(OFFSET('HARGA SATUAN'!$I$6,MATCH(C596,'HARGA SATUAN'!$C$7:$C$1509,0),0)),"",OFFSET('HARGA SATUAN'!$I$6,MATCH(C596,'HARGA SATUAN'!$C$7:$C$1509,0),0))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SATUAN'!$C$7:$C$1509,0),0)),"",OFFSET('HARGA SATUAN'!$D$6,MATCH(C597,'HARGA SATUAN'!$C$7:$C$1509,0),0))</f>
        <v/>
      </c>
      <c r="E597" s="101">
        <f ca="1">IF(B597="+","Unit",IF(ISERROR(OFFSET('HARGA SATUAN'!$E$6,MATCH(C597,'HARGA SATUAN'!$C$7:$C$1509,0),0)),"",OFFSET('HARGA SATUAN'!$E$6,MATCH(C597,'HARGA SATUAN'!$C$7:$C$1509,0),0)))</f>
        <v>0</v>
      </c>
      <c r="F597" s="138" t="str">
        <f t="shared" ca="1" si="29"/>
        <v/>
      </c>
      <c r="G597" s="41">
        <f ca="1">IF(ISERROR(OFFSET('HARGA SATUAN'!$I$6,MATCH(C597,'HARGA SATUAN'!$C$7:$C$1509,0),0)),"",OFFSET('HARGA SATUAN'!$I$6,MATCH(C597,'HARGA SATUAN'!$C$7:$C$1509,0),0))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SATUAN'!$C$7:$C$1509,0),0)),"",OFFSET('HARGA SATUAN'!$D$6,MATCH(C598,'HARGA SATUAN'!$C$7:$C$1509,0),0))</f>
        <v/>
      </c>
      <c r="E598" s="101">
        <f ca="1">IF(B598="+","Unit",IF(ISERROR(OFFSET('HARGA SATUAN'!$E$6,MATCH(C598,'HARGA SATUAN'!$C$7:$C$1509,0),0)),"",OFFSET('HARGA SATUAN'!$E$6,MATCH(C598,'HARGA SATUAN'!$C$7:$C$1509,0),0)))</f>
        <v>0</v>
      </c>
      <c r="F598" s="138" t="str">
        <f t="shared" ca="1" si="29"/>
        <v/>
      </c>
      <c r="G598" s="41">
        <f ca="1">IF(ISERROR(OFFSET('HARGA SATUAN'!$I$6,MATCH(C598,'HARGA SATUAN'!$C$7:$C$1509,0),0)),"",OFFSET('HARGA SATUAN'!$I$6,MATCH(C598,'HARGA SATUAN'!$C$7:$C$1509,0),0))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SATUAN'!$C$7:$C$1509,0),0)),"",OFFSET('HARGA SATUAN'!$D$6,MATCH(C599,'HARGA SATUAN'!$C$7:$C$1509,0),0))</f>
        <v/>
      </c>
      <c r="E599" s="101">
        <f ca="1">IF(B599="+","Unit",IF(ISERROR(OFFSET('HARGA SATUAN'!$E$6,MATCH(C599,'HARGA SATUAN'!$C$7:$C$1509,0),0)),"",OFFSET('HARGA SATUAN'!$E$6,MATCH(C599,'HARGA SATUAN'!$C$7:$C$1509,0),0)))</f>
        <v>0</v>
      </c>
      <c r="F599" s="138" t="str">
        <f t="shared" ca="1" si="29"/>
        <v/>
      </c>
      <c r="G599" s="41">
        <f ca="1">IF(ISERROR(OFFSET('HARGA SATUAN'!$I$6,MATCH(C599,'HARGA SATUAN'!$C$7:$C$1509,0),0)),"",OFFSET('HARGA SATUAN'!$I$6,MATCH(C599,'HARGA SATUAN'!$C$7:$C$1509,0),0))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SATUAN'!$C$7:$C$1509,0),0)),"",OFFSET('HARGA SATUAN'!$D$6,MATCH(C600,'HARGA SATUAN'!$C$7:$C$1509,0),0))</f>
        <v/>
      </c>
      <c r="E600" s="101">
        <f ca="1">IF(B600="+","Unit",IF(ISERROR(OFFSET('HARGA SATUAN'!$E$6,MATCH(C600,'HARGA SATUAN'!$C$7:$C$1509,0),0)),"",OFFSET('HARGA SATUAN'!$E$6,MATCH(C600,'HARGA SATUAN'!$C$7:$C$1509,0),0)))</f>
        <v>0</v>
      </c>
      <c r="F600" s="138" t="str">
        <f t="shared" ca="1" si="29"/>
        <v/>
      </c>
      <c r="G600" s="41">
        <f ca="1">IF(ISERROR(OFFSET('HARGA SATUAN'!$I$6,MATCH(C600,'HARGA SATUAN'!$C$7:$C$1509,0),0)),"",OFFSET('HARGA SATUAN'!$I$6,MATCH(C600,'HARGA SATUAN'!$C$7:$C$1509,0),0))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SATUAN'!$C$7:$C$1509,0),0)),"",OFFSET('HARGA SATUAN'!$D$6,MATCH(C601,'HARGA SATUAN'!$C$7:$C$1509,0),0))</f>
        <v/>
      </c>
      <c r="E601" s="101">
        <f ca="1">IF(B601="+","Unit",IF(ISERROR(OFFSET('HARGA SATUAN'!$E$6,MATCH(C601,'HARGA SATUAN'!$C$7:$C$1509,0),0)),"",OFFSET('HARGA SATUAN'!$E$6,MATCH(C601,'HARGA SATUAN'!$C$7:$C$1509,0),0)))</f>
        <v>0</v>
      </c>
      <c r="F601" s="138" t="str">
        <f t="shared" ca="1" si="29"/>
        <v/>
      </c>
      <c r="G601" s="41">
        <f ca="1">IF(ISERROR(OFFSET('HARGA SATUAN'!$I$6,MATCH(C601,'HARGA SATUAN'!$C$7:$C$1509,0),0)),"",OFFSET('HARGA SATUAN'!$I$6,MATCH(C601,'HARGA SATUAN'!$C$7:$C$1509,0),0))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SATUAN'!$C$7:$C$1509,0),0)),"",OFFSET('HARGA SATUAN'!$D$6,MATCH(C602,'HARGA SATUAN'!$C$7:$C$1509,0),0))</f>
        <v/>
      </c>
      <c r="E602" s="101">
        <f ca="1">IF(B602="+","Unit",IF(ISERROR(OFFSET('HARGA SATUAN'!$E$6,MATCH(C602,'HARGA SATUAN'!$C$7:$C$1509,0),0)),"",OFFSET('HARGA SATUAN'!$E$6,MATCH(C602,'HARGA SATUAN'!$C$7:$C$1509,0),0)))</f>
        <v>0</v>
      </c>
      <c r="F602" s="138" t="str">
        <f t="shared" ca="1" si="29"/>
        <v/>
      </c>
      <c r="G602" s="41">
        <f ca="1">IF(ISERROR(OFFSET('HARGA SATUAN'!$I$6,MATCH(C602,'HARGA SATUAN'!$C$7:$C$1509,0),0)),"",OFFSET('HARGA SATUAN'!$I$6,MATCH(C602,'HARGA SATUAN'!$C$7:$C$1509,0),0))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SATUAN'!$C$7:$C$1509,0),0)),"",OFFSET('HARGA SATUAN'!$D$6,MATCH(C603,'HARGA SATUAN'!$C$7:$C$1509,0),0))</f>
        <v/>
      </c>
      <c r="E603" s="101">
        <f ca="1">IF(B603="+","Unit",IF(ISERROR(OFFSET('HARGA SATUAN'!$E$6,MATCH(C603,'HARGA SATUAN'!$C$7:$C$1509,0),0)),"",OFFSET('HARGA SATUAN'!$E$6,MATCH(C603,'HARGA SATUAN'!$C$7:$C$1509,0),0)))</f>
        <v>0</v>
      </c>
      <c r="F603" s="138" t="str">
        <f t="shared" ca="1" si="29"/>
        <v/>
      </c>
      <c r="G603" s="41">
        <f ca="1">IF(ISERROR(OFFSET('HARGA SATUAN'!$I$6,MATCH(C603,'HARGA SATUAN'!$C$7:$C$1509,0),0)),"",OFFSET('HARGA SATUAN'!$I$6,MATCH(C603,'HARGA SATUAN'!$C$7:$C$1509,0),0))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SATUAN'!$C$7:$C$1509,0),0)),"",OFFSET('HARGA SATUAN'!$D$6,MATCH(C604,'HARGA SATUAN'!$C$7:$C$1509,0),0))</f>
        <v/>
      </c>
      <c r="E604" s="101">
        <f ca="1">IF(B604="+","Unit",IF(ISERROR(OFFSET('HARGA SATUAN'!$E$6,MATCH(C604,'HARGA SATUAN'!$C$7:$C$1509,0),0)),"",OFFSET('HARGA SATUAN'!$E$6,MATCH(C604,'HARGA SATUAN'!$C$7:$C$1509,0),0)))</f>
        <v>0</v>
      </c>
      <c r="F604" s="138" t="str">
        <f t="shared" ca="1" si="29"/>
        <v/>
      </c>
      <c r="G604" s="41">
        <f ca="1">IF(ISERROR(OFFSET('HARGA SATUAN'!$I$6,MATCH(C604,'HARGA SATUAN'!$C$7:$C$1509,0),0)),"",OFFSET('HARGA SATUAN'!$I$6,MATCH(C604,'HARGA SATUAN'!$C$7:$C$1509,0),0))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SATUAN'!$C$7:$C$1509,0),0)),"",OFFSET('HARGA SATUAN'!$D$6,MATCH(C605,'HARGA SATUAN'!$C$7:$C$1509,0),0))</f>
        <v/>
      </c>
      <c r="E605" s="101">
        <f ca="1">IF(B605="+","Unit",IF(ISERROR(OFFSET('HARGA SATUAN'!$E$6,MATCH(C605,'HARGA SATUAN'!$C$7:$C$1509,0),0)),"",OFFSET('HARGA SATUAN'!$E$6,MATCH(C605,'HARGA SATUAN'!$C$7:$C$1509,0),0)))</f>
        <v>0</v>
      </c>
      <c r="F605" s="138" t="str">
        <f t="shared" ca="1" si="29"/>
        <v/>
      </c>
      <c r="G605" s="41">
        <f ca="1">IF(ISERROR(OFFSET('HARGA SATUAN'!$I$6,MATCH(C605,'HARGA SATUAN'!$C$7:$C$1509,0),0)),"",OFFSET('HARGA SATUAN'!$I$6,MATCH(C605,'HARGA SATUAN'!$C$7:$C$1509,0),0))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SATUAN'!$C$7:$C$1509,0),0)),"",OFFSET('HARGA SATUAN'!$D$6,MATCH(C606,'HARGA SATUAN'!$C$7:$C$1509,0),0))</f>
        <v/>
      </c>
      <c r="E606" s="101">
        <f ca="1">IF(B606="+","Unit",IF(ISERROR(OFFSET('HARGA SATUAN'!$E$6,MATCH(C606,'HARGA SATUAN'!$C$7:$C$1509,0),0)),"",OFFSET('HARGA SATUAN'!$E$6,MATCH(C606,'HARGA SATUAN'!$C$7:$C$1509,0),0)))</f>
        <v>0</v>
      </c>
      <c r="F606" s="138" t="str">
        <f t="shared" ca="1" si="29"/>
        <v/>
      </c>
      <c r="G606" s="41">
        <f ca="1">IF(ISERROR(OFFSET('HARGA SATUAN'!$I$6,MATCH(C606,'HARGA SATUAN'!$C$7:$C$1509,0),0)),"",OFFSET('HARGA SATUAN'!$I$6,MATCH(C606,'HARGA SATUAN'!$C$7:$C$1509,0),0))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SATUAN'!$C$7:$C$1509,0),0)),"",OFFSET('HARGA SATUAN'!$D$6,MATCH(C607,'HARGA SATUAN'!$C$7:$C$1509,0),0))</f>
        <v/>
      </c>
      <c r="E607" s="101">
        <f ca="1">IF(B607="+","Unit",IF(ISERROR(OFFSET('HARGA SATUAN'!$E$6,MATCH(C607,'HARGA SATUAN'!$C$7:$C$1509,0),0)),"",OFFSET('HARGA SATUAN'!$E$6,MATCH(C607,'HARGA SATUAN'!$C$7:$C$1509,0),0)))</f>
        <v>0</v>
      </c>
      <c r="F607" s="138" t="str">
        <f t="shared" ca="1" si="29"/>
        <v/>
      </c>
      <c r="G607" s="41">
        <f ca="1">IF(ISERROR(OFFSET('HARGA SATUAN'!$I$6,MATCH(C607,'HARGA SATUAN'!$C$7:$C$1509,0),0)),"",OFFSET('HARGA SATUAN'!$I$6,MATCH(C607,'HARGA SATUAN'!$C$7:$C$1509,0),0))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SATUAN'!$C$7:$C$1509,0),0)),"",OFFSET('HARGA SATUAN'!$D$6,MATCH(C608,'HARGA SATUAN'!$C$7:$C$1509,0),0))</f>
        <v/>
      </c>
      <c r="E608" s="101">
        <f ca="1">IF(B608="+","Unit",IF(ISERROR(OFFSET('HARGA SATUAN'!$E$6,MATCH(C608,'HARGA SATUAN'!$C$7:$C$1509,0),0)),"",OFFSET('HARGA SATUAN'!$E$6,MATCH(C608,'HARGA SATUAN'!$C$7:$C$1509,0),0)))</f>
        <v>0</v>
      </c>
      <c r="F608" s="138" t="str">
        <f t="shared" ca="1" si="29"/>
        <v/>
      </c>
      <c r="G608" s="41">
        <f ca="1">IF(ISERROR(OFFSET('HARGA SATUAN'!$I$6,MATCH(C608,'HARGA SATUAN'!$C$7:$C$1509,0),0)),"",OFFSET('HARGA SATUAN'!$I$6,MATCH(C608,'HARGA SATUAN'!$C$7:$C$1509,0),0))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SATUAN'!$C$7:$C$1509,0),0)),"",OFFSET('HARGA SATUAN'!$D$6,MATCH(C609,'HARGA SATUAN'!$C$7:$C$1509,0),0))</f>
        <v/>
      </c>
      <c r="E609" s="101">
        <f ca="1">IF(B609="+","Unit",IF(ISERROR(OFFSET('HARGA SATUAN'!$E$6,MATCH(C609,'HARGA SATUAN'!$C$7:$C$1509,0),0)),"",OFFSET('HARGA SATUAN'!$E$6,MATCH(C609,'HARGA SATUAN'!$C$7:$C$1509,0),0)))</f>
        <v>0</v>
      </c>
      <c r="F609" s="138" t="str">
        <f t="shared" ca="1" si="29"/>
        <v/>
      </c>
      <c r="G609" s="41">
        <f ca="1">IF(ISERROR(OFFSET('HARGA SATUAN'!$I$6,MATCH(C609,'HARGA SATUAN'!$C$7:$C$1509,0),0)),"",OFFSET('HARGA SATUAN'!$I$6,MATCH(C609,'HARGA SATUAN'!$C$7:$C$1509,0),0))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SATUAN'!$C$7:$C$1509,0),0)),"",OFFSET('HARGA SATUAN'!$D$6,MATCH(C610,'HARGA SATUAN'!$C$7:$C$1509,0),0))</f>
        <v/>
      </c>
      <c r="E610" s="101">
        <f ca="1">IF(B610="+","Unit",IF(ISERROR(OFFSET('HARGA SATUAN'!$E$6,MATCH(C610,'HARGA SATUAN'!$C$7:$C$1509,0),0)),"",OFFSET('HARGA SATUAN'!$E$6,MATCH(C610,'HARGA SATUAN'!$C$7:$C$1509,0),0)))</f>
        <v>0</v>
      </c>
      <c r="F610" s="138" t="str">
        <f t="shared" ca="1" si="29"/>
        <v/>
      </c>
      <c r="G610" s="41">
        <f ca="1">IF(ISERROR(OFFSET('HARGA SATUAN'!$I$6,MATCH(C610,'HARGA SATUAN'!$C$7:$C$1509,0),0)),"",OFFSET('HARGA SATUAN'!$I$6,MATCH(C610,'HARGA SATUAN'!$C$7:$C$1509,0),0))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SATUAN'!$C$7:$C$1509,0),0)),"",OFFSET('HARGA SATUAN'!$D$6,MATCH(C611,'HARGA SATUAN'!$C$7:$C$1509,0),0))</f>
        <v/>
      </c>
      <c r="E611" s="101">
        <f ca="1">IF(B611="+","Unit",IF(ISERROR(OFFSET('HARGA SATUAN'!$E$6,MATCH(C611,'HARGA SATUAN'!$C$7:$C$1509,0),0)),"",OFFSET('HARGA SATUAN'!$E$6,MATCH(C611,'HARGA SATUAN'!$C$7:$C$1509,0),0)))</f>
        <v>0</v>
      </c>
      <c r="F611" s="138" t="str">
        <f t="shared" ca="1" si="29"/>
        <v/>
      </c>
      <c r="G611" s="41">
        <f ca="1">IF(ISERROR(OFFSET('HARGA SATUAN'!$I$6,MATCH(C611,'HARGA SATUAN'!$C$7:$C$1509,0),0)),"",OFFSET('HARGA SATUAN'!$I$6,MATCH(C611,'HARGA SATUAN'!$C$7:$C$1509,0),0))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SATUAN'!$C$7:$C$1509,0),0)),"",OFFSET('HARGA SATUAN'!$D$6,MATCH(C612,'HARGA SATUAN'!$C$7:$C$1509,0),0))</f>
        <v/>
      </c>
      <c r="E612" s="101">
        <f ca="1">IF(B612="+","Unit",IF(ISERROR(OFFSET('HARGA SATUAN'!$E$6,MATCH(C612,'HARGA SATUAN'!$C$7:$C$1509,0),0)),"",OFFSET('HARGA SATUAN'!$E$6,MATCH(C612,'HARGA SATUAN'!$C$7:$C$1509,0),0)))</f>
        <v>0</v>
      </c>
      <c r="F612" s="138" t="str">
        <f t="shared" ca="1" si="29"/>
        <v/>
      </c>
      <c r="G612" s="41">
        <f ca="1">IF(ISERROR(OFFSET('HARGA SATUAN'!$I$6,MATCH(C612,'HARGA SATUAN'!$C$7:$C$1509,0),0)),"",OFFSET('HARGA SATUAN'!$I$6,MATCH(C612,'HARGA SATUAN'!$C$7:$C$1509,0),0))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SATUAN'!$C$7:$C$1509,0),0)),"",OFFSET('HARGA SATUAN'!$D$6,MATCH(C613,'HARGA SATUAN'!$C$7:$C$1509,0),0))</f>
        <v/>
      </c>
      <c r="E613" s="101">
        <f ca="1">IF(B613="+","Unit",IF(ISERROR(OFFSET('HARGA SATUAN'!$E$6,MATCH(C613,'HARGA SATUAN'!$C$7:$C$1509,0),0)),"",OFFSET('HARGA SATUAN'!$E$6,MATCH(C613,'HARGA SATUAN'!$C$7:$C$1509,0),0)))</f>
        <v>0</v>
      </c>
      <c r="F613" s="138" t="str">
        <f t="shared" ca="1" si="29"/>
        <v/>
      </c>
      <c r="G613" s="41">
        <f ca="1">IF(ISERROR(OFFSET('HARGA SATUAN'!$I$6,MATCH(C613,'HARGA SATUAN'!$C$7:$C$1509,0),0)),"",OFFSET('HARGA SATUAN'!$I$6,MATCH(C613,'HARGA SATUAN'!$C$7:$C$1509,0),0))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SATUAN'!$C$7:$C$1509,0),0)),"",OFFSET('HARGA SATUAN'!$D$6,MATCH(C614,'HARGA SATUAN'!$C$7:$C$1509,0),0))</f>
        <v/>
      </c>
      <c r="E614" s="101">
        <f ca="1">IF(B614="+","Unit",IF(ISERROR(OFFSET('HARGA SATUAN'!$E$6,MATCH(C614,'HARGA SATUAN'!$C$7:$C$1509,0),0)),"",OFFSET('HARGA SATUAN'!$E$6,MATCH(C614,'HARGA SATUAN'!$C$7:$C$1509,0),0)))</f>
        <v>0</v>
      </c>
      <c r="F614" s="138" t="str">
        <f t="shared" ca="1" si="29"/>
        <v/>
      </c>
      <c r="G614" s="41">
        <f ca="1">IF(ISERROR(OFFSET('HARGA SATUAN'!$I$6,MATCH(C614,'HARGA SATUAN'!$C$7:$C$1509,0),0)),"",OFFSET('HARGA SATUAN'!$I$6,MATCH(C614,'HARGA SATUAN'!$C$7:$C$1509,0),0))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SATUAN'!$C$7:$C$1509,0),0)),"",OFFSET('HARGA SATUAN'!$D$6,MATCH(C615,'HARGA SATUAN'!$C$7:$C$1509,0),0))</f>
        <v/>
      </c>
      <c r="E615" s="101">
        <f ca="1">IF(B615="+","Unit",IF(ISERROR(OFFSET('HARGA SATUAN'!$E$6,MATCH(C615,'HARGA SATUAN'!$C$7:$C$1509,0),0)),"",OFFSET('HARGA SATUAN'!$E$6,MATCH(C615,'HARGA SATUAN'!$C$7:$C$1509,0),0)))</f>
        <v>0</v>
      </c>
      <c r="F615" s="138" t="str">
        <f t="shared" ca="1" si="29"/>
        <v/>
      </c>
      <c r="G615" s="41">
        <f ca="1">IF(ISERROR(OFFSET('HARGA SATUAN'!$I$6,MATCH(C615,'HARGA SATUAN'!$C$7:$C$1509,0),0)),"",OFFSET('HARGA SATUAN'!$I$6,MATCH(C615,'HARGA SATUAN'!$C$7:$C$1509,0),0))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SATUAN'!$C$7:$C$1509,0),0)),"",OFFSET('HARGA SATUAN'!$D$6,MATCH(C616,'HARGA SATUAN'!$C$7:$C$1509,0),0))</f>
        <v/>
      </c>
      <c r="E616" s="101">
        <f ca="1">IF(B616="+","Unit",IF(ISERROR(OFFSET('HARGA SATUAN'!$E$6,MATCH(C616,'HARGA SATUAN'!$C$7:$C$1509,0),0)),"",OFFSET('HARGA SATUAN'!$E$6,MATCH(C616,'HARGA SATUAN'!$C$7:$C$1509,0),0)))</f>
        <v>0</v>
      </c>
      <c r="F616" s="138" t="str">
        <f t="shared" ca="1" si="29"/>
        <v/>
      </c>
      <c r="G616" s="41">
        <f ca="1">IF(ISERROR(OFFSET('HARGA SATUAN'!$I$6,MATCH(C616,'HARGA SATUAN'!$C$7:$C$1509,0),0)),"",OFFSET('HARGA SATUAN'!$I$6,MATCH(C616,'HARGA SATUAN'!$C$7:$C$1509,0),0))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SATUAN'!$C$7:$C$1509,0),0)),"",OFFSET('HARGA SATUAN'!$D$6,MATCH(C617,'HARGA SATUAN'!$C$7:$C$1509,0),0))</f>
        <v/>
      </c>
      <c r="E617" s="101">
        <f ca="1">IF(B617="+","Unit",IF(ISERROR(OFFSET('HARGA SATUAN'!$E$6,MATCH(C617,'HARGA SATUAN'!$C$7:$C$1509,0),0)),"",OFFSET('HARGA SATUAN'!$E$6,MATCH(C617,'HARGA SATUAN'!$C$7:$C$1509,0),0)))</f>
        <v>0</v>
      </c>
      <c r="F617" s="138" t="str">
        <f t="shared" ca="1" si="29"/>
        <v/>
      </c>
      <c r="G617" s="41">
        <f ca="1">IF(ISERROR(OFFSET('HARGA SATUAN'!$I$6,MATCH(C617,'HARGA SATUAN'!$C$7:$C$1509,0),0)),"",OFFSET('HARGA SATUAN'!$I$6,MATCH(C617,'HARGA SATUAN'!$C$7:$C$1509,0),0))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SATUAN'!$C$7:$C$1509,0),0)),"",OFFSET('HARGA SATUAN'!$D$6,MATCH(C618,'HARGA SATUAN'!$C$7:$C$1509,0),0))</f>
        <v/>
      </c>
      <c r="E618" s="101">
        <f ca="1">IF(B618="+","Unit",IF(ISERROR(OFFSET('HARGA SATUAN'!$E$6,MATCH(C618,'HARGA SATUAN'!$C$7:$C$1509,0),0)),"",OFFSET('HARGA SATUAN'!$E$6,MATCH(C618,'HARGA SATUAN'!$C$7:$C$1509,0),0)))</f>
        <v>0</v>
      </c>
      <c r="F618" s="138" t="str">
        <f t="shared" ca="1" si="29"/>
        <v/>
      </c>
      <c r="G618" s="41">
        <f ca="1">IF(ISERROR(OFFSET('HARGA SATUAN'!$I$6,MATCH(C618,'HARGA SATUAN'!$C$7:$C$1509,0),0)),"",OFFSET('HARGA SATUAN'!$I$6,MATCH(C618,'HARGA SATUAN'!$C$7:$C$1509,0),0))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SATUAN'!$C$7:$C$1509,0),0)),"",OFFSET('HARGA SATUAN'!$D$6,MATCH(C619,'HARGA SATUAN'!$C$7:$C$1509,0),0))</f>
        <v/>
      </c>
      <c r="E619" s="101">
        <f ca="1">IF(B619="+","Unit",IF(ISERROR(OFFSET('HARGA SATUAN'!$E$6,MATCH(C619,'HARGA SATUAN'!$C$7:$C$1509,0),0)),"",OFFSET('HARGA SATUAN'!$E$6,MATCH(C619,'HARGA SATUAN'!$C$7:$C$1509,0),0)))</f>
        <v>0</v>
      </c>
      <c r="F619" s="138" t="str">
        <f t="shared" ca="1" si="29"/>
        <v/>
      </c>
      <c r="G619" s="41">
        <f ca="1">IF(ISERROR(OFFSET('HARGA SATUAN'!$I$6,MATCH(C619,'HARGA SATUAN'!$C$7:$C$1509,0),0)),"",OFFSET('HARGA SATUAN'!$I$6,MATCH(C619,'HARGA SATUAN'!$C$7:$C$1509,0),0))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SATUAN'!$C$7:$C$1509,0),0)),"",OFFSET('HARGA SATUAN'!$D$6,MATCH(C620,'HARGA SATUAN'!$C$7:$C$1509,0),0))</f>
        <v/>
      </c>
      <c r="E620" s="101">
        <f ca="1">IF(B620="+","Unit",IF(ISERROR(OFFSET('HARGA SATUAN'!$E$6,MATCH(C620,'HARGA SATUAN'!$C$7:$C$1509,0),0)),"",OFFSET('HARGA SATUAN'!$E$6,MATCH(C620,'HARGA SATUAN'!$C$7:$C$1509,0),0)))</f>
        <v>0</v>
      </c>
      <c r="F620" s="138" t="str">
        <f t="shared" ca="1" si="29"/>
        <v/>
      </c>
      <c r="G620" s="41">
        <f ca="1">IF(ISERROR(OFFSET('HARGA SATUAN'!$I$6,MATCH(C620,'HARGA SATUAN'!$C$7:$C$1509,0),0)),"",OFFSET('HARGA SATUAN'!$I$6,MATCH(C620,'HARGA SATUAN'!$C$7:$C$1509,0),0))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SATUAN'!$C$7:$C$1509,0),0)),"",OFFSET('HARGA SATUAN'!$D$6,MATCH(C621,'HARGA SATUAN'!$C$7:$C$1509,0),0))</f>
        <v/>
      </c>
      <c r="E621" s="101">
        <f ca="1">IF(B621="+","Unit",IF(ISERROR(OFFSET('HARGA SATUAN'!$E$6,MATCH(C621,'HARGA SATUAN'!$C$7:$C$1509,0),0)),"",OFFSET('HARGA SATUAN'!$E$6,MATCH(C621,'HARGA SATUAN'!$C$7:$C$1509,0),0)))</f>
        <v>0</v>
      </c>
      <c r="F621" s="138" t="str">
        <f t="shared" ca="1" si="29"/>
        <v/>
      </c>
      <c r="G621" s="41">
        <f ca="1">IF(ISERROR(OFFSET('HARGA SATUAN'!$I$6,MATCH(C621,'HARGA SATUAN'!$C$7:$C$1509,0),0)),"",OFFSET('HARGA SATUAN'!$I$6,MATCH(C621,'HARGA SATUAN'!$C$7:$C$1509,0),0))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SATUAN'!$C$7:$C$1509,0),0)),"",OFFSET('HARGA SATUAN'!$D$6,MATCH(C622,'HARGA SATUAN'!$C$7:$C$1509,0),0))</f>
        <v/>
      </c>
      <c r="E622" s="101">
        <f ca="1">IF(B622="+","Unit",IF(ISERROR(OFFSET('HARGA SATUAN'!$E$6,MATCH(C622,'HARGA SATUAN'!$C$7:$C$1509,0),0)),"",OFFSET('HARGA SATUAN'!$E$6,MATCH(C622,'HARGA SATUAN'!$C$7:$C$1509,0),0)))</f>
        <v>0</v>
      </c>
      <c r="F622" s="138" t="str">
        <f t="shared" ca="1" si="29"/>
        <v/>
      </c>
      <c r="G622" s="41">
        <f ca="1">IF(ISERROR(OFFSET('HARGA SATUAN'!$I$6,MATCH(C622,'HARGA SATUAN'!$C$7:$C$1509,0),0)),"",OFFSET('HARGA SATUAN'!$I$6,MATCH(C622,'HARGA SATUAN'!$C$7:$C$1509,0),0))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SATUAN'!$C$7:$C$1509,0),0)),"",OFFSET('HARGA SATUAN'!$D$6,MATCH(C623,'HARGA SATUAN'!$C$7:$C$1509,0),0))</f>
        <v/>
      </c>
      <c r="E623" s="101">
        <f ca="1">IF(B623="+","Unit",IF(ISERROR(OFFSET('HARGA SATUAN'!$E$6,MATCH(C623,'HARGA SATUAN'!$C$7:$C$1509,0),0)),"",OFFSET('HARGA SATUAN'!$E$6,MATCH(C623,'HARGA SATUAN'!$C$7:$C$1509,0),0)))</f>
        <v>0</v>
      </c>
      <c r="F623" s="138" t="str">
        <f t="shared" ca="1" si="29"/>
        <v/>
      </c>
      <c r="G623" s="41">
        <f ca="1">IF(ISERROR(OFFSET('HARGA SATUAN'!$I$6,MATCH(C623,'HARGA SATUAN'!$C$7:$C$1509,0),0)),"",OFFSET('HARGA SATUAN'!$I$6,MATCH(C623,'HARGA SATUAN'!$C$7:$C$1509,0),0))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SATUAN'!$C$7:$C$1509,0),0)),"",OFFSET('HARGA SATUAN'!$D$6,MATCH(C624,'HARGA SATUAN'!$C$7:$C$1509,0),0))</f>
        <v/>
      </c>
      <c r="E624" s="101">
        <f ca="1">IF(B624="+","Unit",IF(ISERROR(OFFSET('HARGA SATUAN'!$E$6,MATCH(C624,'HARGA SATUAN'!$C$7:$C$1509,0),0)),"",OFFSET('HARGA SATUAN'!$E$6,MATCH(C624,'HARGA SATUAN'!$C$7:$C$1509,0),0)))</f>
        <v>0</v>
      </c>
      <c r="F624" s="138" t="str">
        <f t="shared" ca="1" si="29"/>
        <v/>
      </c>
      <c r="G624" s="41">
        <f ca="1">IF(ISERROR(OFFSET('HARGA SATUAN'!$I$6,MATCH(C624,'HARGA SATUAN'!$C$7:$C$1509,0),0)),"",OFFSET('HARGA SATUAN'!$I$6,MATCH(C624,'HARGA SATUAN'!$C$7:$C$1509,0),0))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SATUAN'!$C$7:$C$1509,0),0)),"",OFFSET('HARGA SATUAN'!$D$6,MATCH(C625,'HARGA SATUAN'!$C$7:$C$1509,0),0))</f>
        <v/>
      </c>
      <c r="E625" s="101">
        <f ca="1">IF(B625="+","Unit",IF(ISERROR(OFFSET('HARGA SATUAN'!$E$6,MATCH(C625,'HARGA SATUAN'!$C$7:$C$1509,0),0)),"",OFFSET('HARGA SATUAN'!$E$6,MATCH(C625,'HARGA SATUAN'!$C$7:$C$1509,0),0)))</f>
        <v>0</v>
      </c>
      <c r="F625" s="138" t="str">
        <f t="shared" ca="1" si="29"/>
        <v/>
      </c>
      <c r="G625" s="41">
        <f ca="1">IF(ISERROR(OFFSET('HARGA SATUAN'!$I$6,MATCH(C625,'HARGA SATUAN'!$C$7:$C$1509,0),0)),"",OFFSET('HARGA SATUAN'!$I$6,MATCH(C625,'HARGA SATUAN'!$C$7:$C$1509,0),0))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SATUAN'!$C$7:$C$1509,0),0)),"",OFFSET('HARGA SATUAN'!$D$6,MATCH(C626,'HARGA SATUAN'!$C$7:$C$1509,0),0))</f>
        <v/>
      </c>
      <c r="E626" s="101">
        <f ca="1">IF(B626="+","Unit",IF(ISERROR(OFFSET('HARGA SATUAN'!$E$6,MATCH(C626,'HARGA SATUAN'!$C$7:$C$1509,0),0)),"",OFFSET('HARGA SATUAN'!$E$6,MATCH(C626,'HARGA SATUAN'!$C$7:$C$1509,0),0)))</f>
        <v>0</v>
      </c>
      <c r="F626" s="138" t="str">
        <f t="shared" ca="1" si="29"/>
        <v/>
      </c>
      <c r="G626" s="41">
        <f ca="1">IF(ISERROR(OFFSET('HARGA SATUAN'!$I$6,MATCH(C626,'HARGA SATUAN'!$C$7:$C$1509,0),0)),"",OFFSET('HARGA SATUAN'!$I$6,MATCH(C626,'HARGA SATUAN'!$C$7:$C$1509,0),0))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SATUAN'!$C$7:$C$1509,0),0)),"",OFFSET('HARGA SATUAN'!$D$6,MATCH(C627,'HARGA SATUAN'!$C$7:$C$1509,0),0))</f>
        <v/>
      </c>
      <c r="E627" s="101">
        <f ca="1">IF(B627="+","Unit",IF(ISERROR(OFFSET('HARGA SATUAN'!$E$6,MATCH(C627,'HARGA SATUAN'!$C$7:$C$1509,0),0)),"",OFFSET('HARGA SATUAN'!$E$6,MATCH(C627,'HARGA SATUAN'!$C$7:$C$1509,0),0)))</f>
        <v>0</v>
      </c>
      <c r="F627" s="138" t="str">
        <f t="shared" ca="1" si="29"/>
        <v/>
      </c>
      <c r="G627" s="41">
        <f ca="1">IF(ISERROR(OFFSET('HARGA SATUAN'!$I$6,MATCH(C627,'HARGA SATUAN'!$C$7:$C$1509,0),0)),"",OFFSET('HARGA SATUAN'!$I$6,MATCH(C627,'HARGA SATUAN'!$C$7:$C$1509,0),0))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SATUAN'!$C$7:$C$1509,0),0)),"",OFFSET('HARGA SATUAN'!$D$6,MATCH(C628,'HARGA SATUAN'!$C$7:$C$1509,0),0))</f>
        <v/>
      </c>
      <c r="E628" s="101">
        <f ca="1">IF(B628="+","Unit",IF(ISERROR(OFFSET('HARGA SATUAN'!$E$6,MATCH(C628,'HARGA SATUAN'!$C$7:$C$1509,0),0)),"",OFFSET('HARGA SATUAN'!$E$6,MATCH(C628,'HARGA SATUAN'!$C$7:$C$1509,0),0)))</f>
        <v>0</v>
      </c>
      <c r="F628" s="138" t="str">
        <f t="shared" ca="1" si="29"/>
        <v/>
      </c>
      <c r="G628" s="41">
        <f ca="1">IF(ISERROR(OFFSET('HARGA SATUAN'!$I$6,MATCH(C628,'HARGA SATUAN'!$C$7:$C$1509,0),0)),"",OFFSET('HARGA SATUAN'!$I$6,MATCH(C628,'HARGA SATUAN'!$C$7:$C$1509,0),0))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SATUAN'!$C$7:$C$1509,0),0)),"",OFFSET('HARGA SATUAN'!$D$6,MATCH(C629,'HARGA SATUAN'!$C$7:$C$1509,0),0))</f>
        <v/>
      </c>
      <c r="E629" s="101">
        <f ca="1">IF(B629="+","Unit",IF(ISERROR(OFFSET('HARGA SATUAN'!$E$6,MATCH(C629,'HARGA SATUAN'!$C$7:$C$1509,0),0)),"",OFFSET('HARGA SATUAN'!$E$6,MATCH(C629,'HARGA SATUAN'!$C$7:$C$1509,0),0)))</f>
        <v>0</v>
      </c>
      <c r="F629" s="138" t="str">
        <f t="shared" ca="1" si="29"/>
        <v/>
      </c>
      <c r="G629" s="41">
        <f ca="1">IF(ISERROR(OFFSET('HARGA SATUAN'!$I$6,MATCH(C629,'HARGA SATUAN'!$C$7:$C$1509,0),0)),"",OFFSET('HARGA SATUAN'!$I$6,MATCH(C629,'HARGA SATUAN'!$C$7:$C$1509,0),0))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SATUAN'!$C$7:$C$1509,0),0)),"",OFFSET('HARGA SATUAN'!$D$6,MATCH(C630,'HARGA SATUAN'!$C$7:$C$1509,0),0))</f>
        <v/>
      </c>
      <c r="E630" s="101">
        <f ca="1">IF(B630="+","Unit",IF(ISERROR(OFFSET('HARGA SATUAN'!$E$6,MATCH(C630,'HARGA SATUAN'!$C$7:$C$1509,0),0)),"",OFFSET('HARGA SATUAN'!$E$6,MATCH(C630,'HARGA SATUAN'!$C$7:$C$1509,0),0)))</f>
        <v>0</v>
      </c>
      <c r="F630" s="138" t="str">
        <f t="shared" ca="1" si="29"/>
        <v/>
      </c>
      <c r="G630" s="41">
        <f ca="1">IF(ISERROR(OFFSET('HARGA SATUAN'!$I$6,MATCH(C630,'HARGA SATUAN'!$C$7:$C$1509,0),0)),"",OFFSET('HARGA SATUAN'!$I$6,MATCH(C630,'HARGA SATUAN'!$C$7:$C$1509,0),0))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SATUAN'!$C$7:$C$1509,0),0)),"",OFFSET('HARGA SATUAN'!$D$6,MATCH(C631,'HARGA SATUAN'!$C$7:$C$1509,0),0))</f>
        <v/>
      </c>
      <c r="E631" s="101">
        <f ca="1">IF(B631="+","Unit",IF(ISERROR(OFFSET('HARGA SATUAN'!$E$6,MATCH(C631,'HARGA SATUAN'!$C$7:$C$1509,0),0)),"",OFFSET('HARGA SATUAN'!$E$6,MATCH(C631,'HARGA SATUAN'!$C$7:$C$1509,0),0)))</f>
        <v>0</v>
      </c>
      <c r="F631" s="138" t="str">
        <f t="shared" ca="1" si="29"/>
        <v/>
      </c>
      <c r="G631" s="41">
        <f ca="1">IF(ISERROR(OFFSET('HARGA SATUAN'!$I$6,MATCH(C631,'HARGA SATUAN'!$C$7:$C$1509,0),0)),"",OFFSET('HARGA SATUAN'!$I$6,MATCH(C631,'HARGA SATUAN'!$C$7:$C$1509,0),0))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SATUAN'!$C$7:$C$1509,0),0)),"",OFFSET('HARGA SATUAN'!$D$6,MATCH(C632,'HARGA SATUAN'!$C$7:$C$1509,0),0))</f>
        <v/>
      </c>
      <c r="E632" s="101">
        <f ca="1">IF(B632="+","Unit",IF(ISERROR(OFFSET('HARGA SATUAN'!$E$6,MATCH(C632,'HARGA SATUAN'!$C$7:$C$1509,0),0)),"",OFFSET('HARGA SATUAN'!$E$6,MATCH(C632,'HARGA SATUAN'!$C$7:$C$1509,0),0)))</f>
        <v>0</v>
      </c>
      <c r="F632" s="138" t="str">
        <f t="shared" ca="1" si="29"/>
        <v/>
      </c>
      <c r="G632" s="41">
        <f ca="1">IF(ISERROR(OFFSET('HARGA SATUAN'!$I$6,MATCH(C632,'HARGA SATUAN'!$C$7:$C$1509,0),0)),"",OFFSET('HARGA SATUAN'!$I$6,MATCH(C632,'HARGA SATUAN'!$C$7:$C$1509,0),0))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SATUAN'!$C$7:$C$1509,0),0)),"",OFFSET('HARGA SATUAN'!$D$6,MATCH(C633,'HARGA SATUAN'!$C$7:$C$1509,0),0))</f>
        <v/>
      </c>
      <c r="E633" s="101">
        <f ca="1">IF(B633="+","Unit",IF(ISERROR(OFFSET('HARGA SATUAN'!$E$6,MATCH(C633,'HARGA SATUAN'!$C$7:$C$1509,0),0)),"",OFFSET('HARGA SATUAN'!$E$6,MATCH(C633,'HARGA SATUAN'!$C$7:$C$1509,0),0)))</f>
        <v>0</v>
      </c>
      <c r="F633" s="138" t="str">
        <f t="shared" ca="1" si="29"/>
        <v/>
      </c>
      <c r="G633" s="41">
        <f ca="1">IF(ISERROR(OFFSET('HARGA SATUAN'!$I$6,MATCH(C633,'HARGA SATUAN'!$C$7:$C$1509,0),0)),"",OFFSET('HARGA SATUAN'!$I$6,MATCH(C633,'HARGA SATUAN'!$C$7:$C$1509,0),0))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SATUAN'!$C$7:$C$1509,0),0)),"",OFFSET('HARGA SATUAN'!$D$6,MATCH(C634,'HARGA SATUAN'!$C$7:$C$1509,0),0))</f>
        <v/>
      </c>
      <c r="E634" s="101">
        <f ca="1">IF(B634="+","Unit",IF(ISERROR(OFFSET('HARGA SATUAN'!$E$6,MATCH(C634,'HARGA SATUAN'!$C$7:$C$1509,0),0)),"",OFFSET('HARGA SATUAN'!$E$6,MATCH(C634,'HARGA SATUAN'!$C$7:$C$1509,0),0)))</f>
        <v>0</v>
      </c>
      <c r="F634" s="138" t="str">
        <f t="shared" ca="1" si="29"/>
        <v/>
      </c>
      <c r="G634" s="41">
        <f ca="1">IF(ISERROR(OFFSET('HARGA SATUAN'!$I$6,MATCH(C634,'HARGA SATUAN'!$C$7:$C$1509,0),0)),"",OFFSET('HARGA SATUAN'!$I$6,MATCH(C634,'HARGA SATUAN'!$C$7:$C$1509,0),0))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SATUAN'!$C$7:$C$1509,0),0)),"",OFFSET('HARGA SATUAN'!$D$6,MATCH(C635,'HARGA SATUAN'!$C$7:$C$1509,0),0))</f>
        <v/>
      </c>
      <c r="E635" s="101">
        <f ca="1">IF(B635="+","Unit",IF(ISERROR(OFFSET('HARGA SATUAN'!$E$6,MATCH(C635,'HARGA SATUAN'!$C$7:$C$1509,0),0)),"",OFFSET('HARGA SATUAN'!$E$6,MATCH(C635,'HARGA SATUAN'!$C$7:$C$1509,0),0)))</f>
        <v>0</v>
      </c>
      <c r="F635" s="138" t="str">
        <f t="shared" ca="1" si="29"/>
        <v/>
      </c>
      <c r="G635" s="41">
        <f ca="1">IF(ISERROR(OFFSET('HARGA SATUAN'!$I$6,MATCH(C635,'HARGA SATUAN'!$C$7:$C$1509,0),0)),"",OFFSET('HARGA SATUAN'!$I$6,MATCH(C635,'HARGA SATUAN'!$C$7:$C$1509,0),0))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SATUAN'!$C$7:$C$1509,0),0)),"",OFFSET('HARGA SATUAN'!$D$6,MATCH(C636,'HARGA SATUAN'!$C$7:$C$1509,0),0))</f>
        <v/>
      </c>
      <c r="E636" s="101">
        <f ca="1">IF(B636="+","Unit",IF(ISERROR(OFFSET('HARGA SATUAN'!$E$6,MATCH(C636,'HARGA SATUAN'!$C$7:$C$1509,0),0)),"",OFFSET('HARGA SATUAN'!$E$6,MATCH(C636,'HARGA SATUAN'!$C$7:$C$1509,0),0)))</f>
        <v>0</v>
      </c>
      <c r="F636" s="138" t="str">
        <f t="shared" ca="1" si="29"/>
        <v/>
      </c>
      <c r="G636" s="41">
        <f ca="1">IF(ISERROR(OFFSET('HARGA SATUAN'!$I$6,MATCH(C636,'HARGA SATUAN'!$C$7:$C$1509,0),0)),"",OFFSET('HARGA SATUAN'!$I$6,MATCH(C636,'HARGA SATUAN'!$C$7:$C$1509,0),0))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SATUAN'!$C$7:$C$1509,0),0)),"",OFFSET('HARGA SATUAN'!$D$6,MATCH(C637,'HARGA SATUAN'!$C$7:$C$1509,0),0))</f>
        <v/>
      </c>
      <c r="E637" s="101">
        <f ca="1">IF(B637="+","Unit",IF(ISERROR(OFFSET('HARGA SATUAN'!$E$6,MATCH(C637,'HARGA SATUAN'!$C$7:$C$1509,0),0)),"",OFFSET('HARGA SATUAN'!$E$6,MATCH(C637,'HARGA SATUAN'!$C$7:$C$1509,0),0)))</f>
        <v>0</v>
      </c>
      <c r="F637" s="138" t="str">
        <f t="shared" ca="1" si="29"/>
        <v/>
      </c>
      <c r="G637" s="41">
        <f ca="1">IF(ISERROR(OFFSET('HARGA SATUAN'!$I$6,MATCH(C637,'HARGA SATUAN'!$C$7:$C$1509,0),0)),"",OFFSET('HARGA SATUAN'!$I$6,MATCH(C637,'HARGA SATUAN'!$C$7:$C$1509,0),0))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SATUAN'!$C$7:$C$1509,0),0)),"",OFFSET('HARGA SATUAN'!$D$6,MATCH(C638,'HARGA SATUAN'!$C$7:$C$1509,0),0))</f>
        <v/>
      </c>
      <c r="E638" s="101">
        <f ca="1">IF(B638="+","Unit",IF(ISERROR(OFFSET('HARGA SATUAN'!$E$6,MATCH(C638,'HARGA SATUAN'!$C$7:$C$1509,0),0)),"",OFFSET('HARGA SATUAN'!$E$6,MATCH(C638,'HARGA SATUAN'!$C$7:$C$1509,0),0)))</f>
        <v>0</v>
      </c>
      <c r="F638" s="138" t="str">
        <f t="shared" ca="1" si="29"/>
        <v/>
      </c>
      <c r="G638" s="41">
        <f ca="1">IF(ISERROR(OFFSET('HARGA SATUAN'!$I$6,MATCH(C638,'HARGA SATUAN'!$C$7:$C$1509,0),0)),"",OFFSET('HARGA SATUAN'!$I$6,MATCH(C638,'HARGA SATUAN'!$C$7:$C$1509,0),0))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SATUAN'!$C$7:$C$1509,0),0)),"",OFFSET('HARGA SATUAN'!$D$6,MATCH(C639,'HARGA SATUAN'!$C$7:$C$1509,0),0))</f>
        <v/>
      </c>
      <c r="E639" s="101">
        <f ca="1">IF(B639="+","Unit",IF(ISERROR(OFFSET('HARGA SATUAN'!$E$6,MATCH(C639,'HARGA SATUAN'!$C$7:$C$1509,0),0)),"",OFFSET('HARGA SATUAN'!$E$6,MATCH(C639,'HARGA SATUAN'!$C$7:$C$1509,0),0)))</f>
        <v>0</v>
      </c>
      <c r="F639" s="138" t="str">
        <f t="shared" ca="1" si="29"/>
        <v/>
      </c>
      <c r="G639" s="41">
        <f ca="1">IF(ISERROR(OFFSET('HARGA SATUAN'!$I$6,MATCH(C639,'HARGA SATUAN'!$C$7:$C$1509,0),0)),"",OFFSET('HARGA SATUAN'!$I$6,MATCH(C639,'HARGA SATUAN'!$C$7:$C$1509,0),0))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SATUAN'!$C$7:$C$1509,0),0)),"",OFFSET('HARGA SATUAN'!$D$6,MATCH(C640,'HARGA SATUAN'!$C$7:$C$1509,0),0))</f>
        <v/>
      </c>
      <c r="E640" s="101">
        <f ca="1">IF(B640="+","Unit",IF(ISERROR(OFFSET('HARGA SATUAN'!$E$6,MATCH(C640,'HARGA SATUAN'!$C$7:$C$1509,0),0)),"",OFFSET('HARGA SATUAN'!$E$6,MATCH(C640,'HARGA SATUAN'!$C$7:$C$1509,0),0)))</f>
        <v>0</v>
      </c>
      <c r="F640" s="138" t="str">
        <f t="shared" ca="1" si="29"/>
        <v/>
      </c>
      <c r="G640" s="41">
        <f ca="1">IF(ISERROR(OFFSET('HARGA SATUAN'!$I$6,MATCH(C640,'HARGA SATUAN'!$C$7:$C$1509,0),0)),"",OFFSET('HARGA SATUAN'!$I$6,MATCH(C640,'HARGA SATUAN'!$C$7:$C$1509,0),0))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SATUAN'!$C$7:$C$1509,0),0)),"",OFFSET('HARGA SATUAN'!$D$6,MATCH(C641,'HARGA SATUAN'!$C$7:$C$1509,0),0))</f>
        <v/>
      </c>
      <c r="E641" s="101">
        <f ca="1">IF(B641="+","Unit",IF(ISERROR(OFFSET('HARGA SATUAN'!$E$6,MATCH(C641,'HARGA SATUAN'!$C$7:$C$1509,0),0)),"",OFFSET('HARGA SATUAN'!$E$6,MATCH(C641,'HARGA SATUAN'!$C$7:$C$1509,0),0)))</f>
        <v>0</v>
      </c>
      <c r="F641" s="138" t="str">
        <f t="shared" ca="1" si="29"/>
        <v/>
      </c>
      <c r="G641" s="41">
        <f ca="1">IF(ISERROR(OFFSET('HARGA SATUAN'!$I$6,MATCH(C641,'HARGA SATUAN'!$C$7:$C$1509,0),0)),"",OFFSET('HARGA SATUAN'!$I$6,MATCH(C641,'HARGA SATUAN'!$C$7:$C$1509,0),0))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SATUAN'!$C$7:$C$1509,0),0)),"",OFFSET('HARGA SATUAN'!$D$6,MATCH(C642,'HARGA SATUAN'!$C$7:$C$1509,0),0))</f>
        <v/>
      </c>
      <c r="E642" s="101">
        <f ca="1">IF(B642="+","Unit",IF(ISERROR(OFFSET('HARGA SATUAN'!$E$6,MATCH(C642,'HARGA SATUAN'!$C$7:$C$1509,0),0)),"",OFFSET('HARGA SATUAN'!$E$6,MATCH(C642,'HARGA SATUAN'!$C$7:$C$1509,0),0)))</f>
        <v>0</v>
      </c>
      <c r="F642" s="138" t="str">
        <f t="shared" ca="1" si="29"/>
        <v/>
      </c>
      <c r="G642" s="41">
        <f ca="1">IF(ISERROR(OFFSET('HARGA SATUAN'!$I$6,MATCH(C642,'HARGA SATUAN'!$C$7:$C$1509,0),0)),"",OFFSET('HARGA SATUAN'!$I$6,MATCH(C642,'HARGA SATUAN'!$C$7:$C$1509,0),0))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SATUAN'!$C$7:$C$1509,0),0)),"",OFFSET('HARGA SATUAN'!$D$6,MATCH(C643,'HARGA SATUAN'!$C$7:$C$1509,0),0))</f>
        <v/>
      </c>
      <c r="E643" s="101">
        <f ca="1">IF(B643="+","Unit",IF(ISERROR(OFFSET('HARGA SATUAN'!$E$6,MATCH(C643,'HARGA SATUAN'!$C$7:$C$1509,0),0)),"",OFFSET('HARGA SATUAN'!$E$6,MATCH(C643,'HARGA SATUAN'!$C$7:$C$1509,0),0)))</f>
        <v>0</v>
      </c>
      <c r="F643" s="138" t="str">
        <f t="shared" ca="1" si="29"/>
        <v/>
      </c>
      <c r="G643" s="41">
        <f ca="1">IF(ISERROR(OFFSET('HARGA SATUAN'!$I$6,MATCH(C643,'HARGA SATUAN'!$C$7:$C$1509,0),0)),"",OFFSET('HARGA SATUAN'!$I$6,MATCH(C643,'HARGA SATUAN'!$C$7:$C$1509,0),0))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SATUAN'!$C$7:$C$1509,0),0)),"",OFFSET('HARGA SATUAN'!$D$6,MATCH(C644,'HARGA SATUAN'!$C$7:$C$1509,0),0))</f>
        <v/>
      </c>
      <c r="E644" s="101">
        <f ca="1">IF(B644="+","Unit",IF(ISERROR(OFFSET('HARGA SATUAN'!$E$6,MATCH(C644,'HARGA SATUAN'!$C$7:$C$1509,0),0)),"",OFFSET('HARGA SATUAN'!$E$6,MATCH(C644,'HARGA SATUAN'!$C$7:$C$1509,0),0)))</f>
        <v>0</v>
      </c>
      <c r="F644" s="138" t="str">
        <f t="shared" ca="1" si="29"/>
        <v/>
      </c>
      <c r="G644" s="41">
        <f ca="1">IF(ISERROR(OFFSET('HARGA SATUAN'!$I$6,MATCH(C644,'HARGA SATUAN'!$C$7:$C$1509,0),0)),"",OFFSET('HARGA SATUAN'!$I$6,MATCH(C644,'HARGA SATUAN'!$C$7:$C$1509,0),0))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SATUAN'!$C$7:$C$1509,0),0)),"",OFFSET('HARGA SATUAN'!$D$6,MATCH(C645,'HARGA SATUAN'!$C$7:$C$1509,0),0))</f>
        <v/>
      </c>
      <c r="E645" s="101">
        <f ca="1">IF(B645="+","Unit",IF(ISERROR(OFFSET('HARGA SATUAN'!$E$6,MATCH(C645,'HARGA SATUAN'!$C$7:$C$1509,0),0)),"",OFFSET('HARGA SATUAN'!$E$6,MATCH(C645,'HARGA SATUAN'!$C$7:$C$1509,0),0)))</f>
        <v>0</v>
      </c>
      <c r="F645" s="138" t="str">
        <f t="shared" ca="1" si="29"/>
        <v/>
      </c>
      <c r="G645" s="41">
        <f ca="1">IF(ISERROR(OFFSET('HARGA SATUAN'!$I$6,MATCH(C645,'HARGA SATUAN'!$C$7:$C$1509,0),0)),"",OFFSET('HARGA SATUAN'!$I$6,MATCH(C645,'HARGA SATUAN'!$C$7:$C$1509,0),0))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SATUAN'!$C$7:$C$1509,0),0)),"",OFFSET('HARGA SATUAN'!$D$6,MATCH(C646,'HARGA SATUAN'!$C$7:$C$1509,0),0))</f>
        <v/>
      </c>
      <c r="E646" s="101">
        <f ca="1">IF(B646="+","Unit",IF(ISERROR(OFFSET('HARGA SATUAN'!$E$6,MATCH(C646,'HARGA SATUAN'!$C$7:$C$1509,0),0)),"",OFFSET('HARGA SATUAN'!$E$6,MATCH(C646,'HARGA SATUAN'!$C$7:$C$1509,0),0)))</f>
        <v>0</v>
      </c>
      <c r="F646" s="138" t="str">
        <f t="shared" ca="1" si="29"/>
        <v/>
      </c>
      <c r="G646" s="41">
        <f ca="1">IF(ISERROR(OFFSET('HARGA SATUAN'!$I$6,MATCH(C646,'HARGA SATUAN'!$C$7:$C$1509,0),0)),"",OFFSET('HARGA SATUAN'!$I$6,MATCH(C646,'HARGA SATUAN'!$C$7:$C$1509,0),0))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SATUAN'!$C$7:$C$1509,0),0)),"",OFFSET('HARGA SATUAN'!$D$6,MATCH(C647,'HARGA SATUAN'!$C$7:$C$1509,0),0))</f>
        <v/>
      </c>
      <c r="E647" s="101">
        <f ca="1">IF(B647="+","Unit",IF(ISERROR(OFFSET('HARGA SATUAN'!$E$6,MATCH(C647,'HARGA SATUAN'!$C$7:$C$1509,0),0)),"",OFFSET('HARGA SATUAN'!$E$6,MATCH(C647,'HARGA SATUAN'!$C$7:$C$1509,0),0)))</f>
        <v>0</v>
      </c>
      <c r="F647" s="138" t="str">
        <f t="shared" ca="1" si="29"/>
        <v/>
      </c>
      <c r="G647" s="41">
        <f ca="1">IF(ISERROR(OFFSET('HARGA SATUAN'!$I$6,MATCH(C647,'HARGA SATUAN'!$C$7:$C$1509,0),0)),"",OFFSET('HARGA SATUAN'!$I$6,MATCH(C647,'HARGA SATUAN'!$C$7:$C$1509,0),0))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SATUAN'!$C$7:$C$1509,0),0)),"",OFFSET('HARGA SATUAN'!$D$6,MATCH(C648,'HARGA SATUAN'!$C$7:$C$1509,0),0))</f>
        <v/>
      </c>
      <c r="E648" s="101">
        <f ca="1">IF(B648="+","Unit",IF(ISERROR(OFFSET('HARGA SATUAN'!$E$6,MATCH(C648,'HARGA SATUAN'!$C$7:$C$1509,0),0)),"",OFFSET('HARGA SATUAN'!$E$6,MATCH(C648,'HARGA SATUAN'!$C$7:$C$1509,0),0)))</f>
        <v>0</v>
      </c>
      <c r="F648" s="138" t="str">
        <f t="shared" ca="1" si="29"/>
        <v/>
      </c>
      <c r="G648" s="41">
        <f ca="1">IF(ISERROR(OFFSET('HARGA SATUAN'!$I$6,MATCH(C648,'HARGA SATUAN'!$C$7:$C$1509,0),0)),"",OFFSET('HARGA SATUAN'!$I$6,MATCH(C648,'HARGA SATUAN'!$C$7:$C$1509,0),0))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SATUAN'!$C$7:$C$1509,0),0)),"",OFFSET('HARGA SATUAN'!$D$6,MATCH(C649,'HARGA SATUAN'!$C$7:$C$1509,0),0))</f>
        <v/>
      </c>
      <c r="E649" s="101">
        <f ca="1">IF(B649="+","Unit",IF(ISERROR(OFFSET('HARGA SATUAN'!$E$6,MATCH(C649,'HARGA SATUAN'!$C$7:$C$1509,0),0)),"",OFFSET('HARGA SATUAN'!$E$6,MATCH(C649,'HARGA SATUAN'!$C$7:$C$1509,0),0)))</f>
        <v>0</v>
      </c>
      <c r="F649" s="138" t="str">
        <f t="shared" ca="1" si="29"/>
        <v/>
      </c>
      <c r="G649" s="41">
        <f ca="1">IF(ISERROR(OFFSET('HARGA SATUAN'!$I$6,MATCH(C649,'HARGA SATUAN'!$C$7:$C$1509,0),0)),"",OFFSET('HARGA SATUAN'!$I$6,MATCH(C649,'HARGA SATUAN'!$C$7:$C$1509,0),0))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SATUAN'!$C$7:$C$1509,0),0)),"",OFFSET('HARGA SATUAN'!$D$6,MATCH(C650,'HARGA SATUAN'!$C$7:$C$1509,0),0))</f>
        <v/>
      </c>
      <c r="E650" s="101">
        <f ca="1">IF(B650="+","Unit",IF(ISERROR(OFFSET('HARGA SATUAN'!$E$6,MATCH(C650,'HARGA SATUAN'!$C$7:$C$1509,0),0)),"",OFFSET('HARGA SATUAN'!$E$6,MATCH(C650,'HARGA SATUAN'!$C$7:$C$1509,0),0)))</f>
        <v>0</v>
      </c>
      <c r="F650" s="138" t="str">
        <f t="shared" ca="1" si="29"/>
        <v/>
      </c>
      <c r="G650" s="41">
        <f ca="1">IF(ISERROR(OFFSET('HARGA SATUAN'!$I$6,MATCH(C650,'HARGA SATUAN'!$C$7:$C$1509,0),0)),"",OFFSET('HARGA SATUAN'!$I$6,MATCH(C650,'HARGA SATUAN'!$C$7:$C$1509,0),0))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SATUAN'!$C$7:$C$1509,0),0)),"",OFFSET('HARGA SATUAN'!$D$6,MATCH(C651,'HARGA SATUAN'!$C$7:$C$1509,0),0))</f>
        <v/>
      </c>
      <c r="E651" s="101">
        <f ca="1">IF(B651="+","Unit",IF(ISERROR(OFFSET('HARGA SATUAN'!$E$6,MATCH(C651,'HARGA SATUAN'!$C$7:$C$1509,0),0)),"",OFFSET('HARGA SATUAN'!$E$6,MATCH(C651,'HARGA SATUAN'!$C$7:$C$1509,0),0)))</f>
        <v>0</v>
      </c>
      <c r="F651" s="138" t="str">
        <f t="shared" ca="1" si="29"/>
        <v/>
      </c>
      <c r="G651" s="41">
        <f ca="1">IF(ISERROR(OFFSET('HARGA SATUAN'!$I$6,MATCH(C651,'HARGA SATUAN'!$C$7:$C$1509,0),0)),"",OFFSET('HARGA SATUAN'!$I$6,MATCH(C651,'HARGA SATUAN'!$C$7:$C$1509,0),0))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SATUAN'!$C$7:$C$1509,0),0)),"",OFFSET('HARGA SATUAN'!$D$6,MATCH(C652,'HARGA SATUAN'!$C$7:$C$1509,0),0))</f>
        <v/>
      </c>
      <c r="E652" s="101">
        <f ca="1">IF(B652="+","Unit",IF(ISERROR(OFFSET('HARGA SATUAN'!$E$6,MATCH(C652,'HARGA SATUAN'!$C$7:$C$1509,0),0)),"",OFFSET('HARGA SATUAN'!$E$6,MATCH(C652,'HARGA SATUAN'!$C$7:$C$1509,0),0)))</f>
        <v>0</v>
      </c>
      <c r="F652" s="138" t="str">
        <f t="shared" ca="1" si="29"/>
        <v/>
      </c>
      <c r="G652" s="41">
        <f ca="1">IF(ISERROR(OFFSET('HARGA SATUAN'!$I$6,MATCH(C652,'HARGA SATUAN'!$C$7:$C$1509,0),0)),"",OFFSET('HARGA SATUAN'!$I$6,MATCH(C652,'HARGA SATUAN'!$C$7:$C$1509,0),0))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SATUAN'!$C$7:$C$1509,0),0)),"",OFFSET('HARGA SATUAN'!$D$6,MATCH(C653,'HARGA SATUAN'!$C$7:$C$1509,0),0))</f>
        <v/>
      </c>
      <c r="E653" s="101">
        <f ca="1">IF(B653="+","Unit",IF(ISERROR(OFFSET('HARGA SATUAN'!$E$6,MATCH(C653,'HARGA SATUAN'!$C$7:$C$1509,0),0)),"",OFFSET('HARGA SATUAN'!$E$6,MATCH(C653,'HARGA SATUAN'!$C$7:$C$1509,0),0)))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SATUAN'!$C$7:$C$1509,0),0)),"",OFFSET('HARGA SATUAN'!$I$6,MATCH(C653,'HARGA SATUAN'!$C$7:$C$1509,0),0))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SATUAN'!$C$7:$C$1509,0),0)),"",OFFSET('HARGA SATUAN'!$D$6,MATCH(C654,'HARGA SATUAN'!$C$7:$C$1509,0),0))</f>
        <v/>
      </c>
      <c r="E654" s="101">
        <f ca="1">IF(B654="+","Unit",IF(ISERROR(OFFSET('HARGA SATUAN'!$E$6,MATCH(C654,'HARGA SATUAN'!$C$7:$C$1509,0),0)),"",OFFSET('HARGA SATUAN'!$E$6,MATCH(C654,'HARGA SATUAN'!$C$7:$C$1509,0),0)))</f>
        <v>0</v>
      </c>
      <c r="F654" s="138" t="str">
        <f t="shared" ca="1" si="32"/>
        <v/>
      </c>
      <c r="G654" s="41">
        <f ca="1">IF(ISERROR(OFFSET('HARGA SATUAN'!$I$6,MATCH(C654,'HARGA SATUAN'!$C$7:$C$1509,0),0)),"",OFFSET('HARGA SATUAN'!$I$6,MATCH(C654,'HARGA SATUAN'!$C$7:$C$1509,0),0))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SATUAN'!$C$7:$C$1509,0),0)),"",OFFSET('HARGA SATUAN'!$D$6,MATCH(C655,'HARGA SATUAN'!$C$7:$C$1509,0),0))</f>
        <v/>
      </c>
      <c r="E655" s="101">
        <f ca="1">IF(B655="+","Unit",IF(ISERROR(OFFSET('HARGA SATUAN'!$E$6,MATCH(C655,'HARGA SATUAN'!$C$7:$C$1509,0),0)),"",OFFSET('HARGA SATUAN'!$E$6,MATCH(C655,'HARGA SATUAN'!$C$7:$C$1509,0),0)))</f>
        <v>0</v>
      </c>
      <c r="F655" s="138" t="str">
        <f t="shared" ca="1" si="32"/>
        <v/>
      </c>
      <c r="G655" s="41">
        <f ca="1">IF(ISERROR(OFFSET('HARGA SATUAN'!$I$6,MATCH(C655,'HARGA SATUAN'!$C$7:$C$1509,0),0)),"",OFFSET('HARGA SATUAN'!$I$6,MATCH(C655,'HARGA SATUAN'!$C$7:$C$1509,0),0))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SATUAN'!$C$7:$C$1509,0),0)),"",OFFSET('HARGA SATUAN'!$D$6,MATCH(C656,'HARGA SATUAN'!$C$7:$C$1509,0),0))</f>
        <v/>
      </c>
      <c r="E656" s="101">
        <f ca="1">IF(B656="+","Unit",IF(ISERROR(OFFSET('HARGA SATUAN'!$E$6,MATCH(C656,'HARGA SATUAN'!$C$7:$C$1509,0),0)),"",OFFSET('HARGA SATUAN'!$E$6,MATCH(C656,'HARGA SATUAN'!$C$7:$C$1509,0),0)))</f>
        <v>0</v>
      </c>
      <c r="F656" s="138" t="str">
        <f t="shared" ca="1" si="32"/>
        <v/>
      </c>
      <c r="G656" s="41">
        <f ca="1">IF(ISERROR(OFFSET('HARGA SATUAN'!$I$6,MATCH(C656,'HARGA SATUAN'!$C$7:$C$1509,0),0)),"",OFFSET('HARGA SATUAN'!$I$6,MATCH(C656,'HARGA SATUAN'!$C$7:$C$1509,0),0))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SATUAN'!$C$7:$C$1509,0),0)),"",OFFSET('HARGA SATUAN'!$D$6,MATCH(C657,'HARGA SATUAN'!$C$7:$C$1509,0),0))</f>
        <v/>
      </c>
      <c r="E657" s="101">
        <f ca="1">IF(B657="+","Unit",IF(ISERROR(OFFSET('HARGA SATUAN'!$E$6,MATCH(C657,'HARGA SATUAN'!$C$7:$C$1509,0),0)),"",OFFSET('HARGA SATUAN'!$E$6,MATCH(C657,'HARGA SATUAN'!$C$7:$C$1509,0),0)))</f>
        <v>0</v>
      </c>
      <c r="F657" s="138" t="str">
        <f t="shared" ca="1" si="32"/>
        <v/>
      </c>
      <c r="G657" s="41">
        <f ca="1">IF(ISERROR(OFFSET('HARGA SATUAN'!$I$6,MATCH(C657,'HARGA SATUAN'!$C$7:$C$1509,0),0)),"",OFFSET('HARGA SATUAN'!$I$6,MATCH(C657,'HARGA SATUAN'!$C$7:$C$1509,0),0))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SATUAN'!$C$7:$C$1509,0),0)),"",OFFSET('HARGA SATUAN'!$D$6,MATCH(C658,'HARGA SATUAN'!$C$7:$C$1509,0),0))</f>
        <v/>
      </c>
      <c r="E658" s="101">
        <f ca="1">IF(B658="+","Unit",IF(ISERROR(OFFSET('HARGA SATUAN'!$E$6,MATCH(C658,'HARGA SATUAN'!$C$7:$C$1509,0),0)),"",OFFSET('HARGA SATUAN'!$E$6,MATCH(C658,'HARGA SATUAN'!$C$7:$C$1509,0),0)))</f>
        <v>0</v>
      </c>
      <c r="F658" s="138" t="str">
        <f t="shared" ca="1" si="32"/>
        <v/>
      </c>
      <c r="G658" s="41">
        <f ca="1">IF(ISERROR(OFFSET('HARGA SATUAN'!$I$6,MATCH(C658,'HARGA SATUAN'!$C$7:$C$1509,0),0)),"",OFFSET('HARGA SATUAN'!$I$6,MATCH(C658,'HARGA SATUAN'!$C$7:$C$1509,0),0))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SATUAN'!$C$7:$C$1509,0),0)),"",OFFSET('HARGA SATUAN'!$D$6,MATCH(C659,'HARGA SATUAN'!$C$7:$C$1509,0),0))</f>
        <v/>
      </c>
      <c r="E659" s="101">
        <f ca="1">IF(B659="+","Unit",IF(ISERROR(OFFSET('HARGA SATUAN'!$E$6,MATCH(C659,'HARGA SATUAN'!$C$7:$C$1509,0),0)),"",OFFSET('HARGA SATUAN'!$E$6,MATCH(C659,'HARGA SATUAN'!$C$7:$C$1509,0),0)))</f>
        <v>0</v>
      </c>
      <c r="F659" s="138" t="str">
        <f t="shared" ca="1" si="32"/>
        <v/>
      </c>
      <c r="G659" s="41">
        <f ca="1">IF(ISERROR(OFFSET('HARGA SATUAN'!$I$6,MATCH(C659,'HARGA SATUAN'!$C$7:$C$1509,0),0)),"",OFFSET('HARGA SATUAN'!$I$6,MATCH(C659,'HARGA SATUAN'!$C$7:$C$1509,0),0))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SATUAN'!$C$7:$C$1509,0),0)),"",OFFSET('HARGA SATUAN'!$D$6,MATCH(C660,'HARGA SATUAN'!$C$7:$C$1509,0),0))</f>
        <v/>
      </c>
      <c r="E660" s="101">
        <f ca="1">IF(B660="+","Unit",IF(ISERROR(OFFSET('HARGA SATUAN'!$E$6,MATCH(C660,'HARGA SATUAN'!$C$7:$C$1509,0),0)),"",OFFSET('HARGA SATUAN'!$E$6,MATCH(C660,'HARGA SATUAN'!$C$7:$C$1509,0),0)))</f>
        <v>0</v>
      </c>
      <c r="F660" s="138" t="str">
        <f t="shared" ca="1" si="32"/>
        <v/>
      </c>
      <c r="G660" s="41">
        <f ca="1">IF(ISERROR(OFFSET('HARGA SATUAN'!$I$6,MATCH(C660,'HARGA SATUAN'!$C$7:$C$1509,0),0)),"",OFFSET('HARGA SATUAN'!$I$6,MATCH(C660,'HARGA SATUAN'!$C$7:$C$1509,0),0))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SATUAN'!$C$7:$C$1509,0),0)),"",OFFSET('HARGA SATUAN'!$D$6,MATCH(C661,'HARGA SATUAN'!$C$7:$C$1509,0),0))</f>
        <v/>
      </c>
      <c r="E661" s="101">
        <f ca="1">IF(B661="+","Unit",IF(ISERROR(OFFSET('HARGA SATUAN'!$E$6,MATCH(C661,'HARGA SATUAN'!$C$7:$C$1509,0),0)),"",OFFSET('HARGA SATUAN'!$E$6,MATCH(C661,'HARGA SATUAN'!$C$7:$C$1509,0),0)))</f>
        <v>0</v>
      </c>
      <c r="F661" s="138" t="str">
        <f t="shared" ca="1" si="32"/>
        <v/>
      </c>
      <c r="G661" s="41">
        <f ca="1">IF(ISERROR(OFFSET('HARGA SATUAN'!$I$6,MATCH(C661,'HARGA SATUAN'!$C$7:$C$1509,0),0)),"",OFFSET('HARGA SATUAN'!$I$6,MATCH(C661,'HARGA SATUAN'!$C$7:$C$1509,0),0))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SATUAN'!$C$7:$C$1509,0),0)),"",OFFSET('HARGA SATUAN'!$D$6,MATCH(C662,'HARGA SATUAN'!$C$7:$C$1509,0),0))</f>
        <v/>
      </c>
      <c r="E662" s="101">
        <f ca="1">IF(B662="+","Unit",IF(ISERROR(OFFSET('HARGA SATUAN'!$E$6,MATCH(C662,'HARGA SATUAN'!$C$7:$C$1509,0),0)),"",OFFSET('HARGA SATUAN'!$E$6,MATCH(C662,'HARGA SATUAN'!$C$7:$C$1509,0),0)))</f>
        <v>0</v>
      </c>
      <c r="F662" s="138" t="str">
        <f t="shared" ca="1" si="32"/>
        <v/>
      </c>
      <c r="G662" s="41">
        <f ca="1">IF(ISERROR(OFFSET('HARGA SATUAN'!$I$6,MATCH(C662,'HARGA SATUAN'!$C$7:$C$1509,0),0)),"",OFFSET('HARGA SATUAN'!$I$6,MATCH(C662,'HARGA SATUAN'!$C$7:$C$1509,0),0))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SATUAN'!$C$7:$C$1509,0),0)),"",OFFSET('HARGA SATUAN'!$D$6,MATCH(C663,'HARGA SATUAN'!$C$7:$C$1509,0),0))</f>
        <v/>
      </c>
      <c r="E663" s="101">
        <f ca="1">IF(B663="+","Unit",IF(ISERROR(OFFSET('HARGA SATUAN'!$E$6,MATCH(C663,'HARGA SATUAN'!$C$7:$C$1509,0),0)),"",OFFSET('HARGA SATUAN'!$E$6,MATCH(C663,'HARGA SATUAN'!$C$7:$C$1509,0),0)))</f>
        <v>0</v>
      </c>
      <c r="F663" s="138" t="str">
        <f t="shared" ca="1" si="32"/>
        <v/>
      </c>
      <c r="G663" s="41">
        <f ca="1">IF(ISERROR(OFFSET('HARGA SATUAN'!$I$6,MATCH(C663,'HARGA SATUAN'!$C$7:$C$1509,0),0)),"",OFFSET('HARGA SATUAN'!$I$6,MATCH(C663,'HARGA SATUAN'!$C$7:$C$1509,0),0))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SATUAN'!$C$7:$C$1509,0),0)),"",OFFSET('HARGA SATUAN'!$D$6,MATCH(C664,'HARGA SATUAN'!$C$7:$C$1509,0),0))</f>
        <v/>
      </c>
      <c r="E664" s="101">
        <f ca="1">IF(B664="+","Unit",IF(ISERROR(OFFSET('HARGA SATUAN'!$E$6,MATCH(C664,'HARGA SATUAN'!$C$7:$C$1509,0),0)),"",OFFSET('HARGA SATUAN'!$E$6,MATCH(C664,'HARGA SATUAN'!$C$7:$C$1509,0),0)))</f>
        <v>0</v>
      </c>
      <c r="F664" s="138" t="str">
        <f t="shared" ca="1" si="32"/>
        <v/>
      </c>
      <c r="G664" s="41">
        <f ca="1">IF(ISERROR(OFFSET('HARGA SATUAN'!$I$6,MATCH(C664,'HARGA SATUAN'!$C$7:$C$1509,0),0)),"",OFFSET('HARGA SATUAN'!$I$6,MATCH(C664,'HARGA SATUAN'!$C$7:$C$1509,0),0))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SATUAN'!$C$7:$C$1509,0),0)),"",OFFSET('HARGA SATUAN'!$D$6,MATCH(C665,'HARGA SATUAN'!$C$7:$C$1509,0),0))</f>
        <v/>
      </c>
      <c r="E665" s="101">
        <f ca="1">IF(B665="+","Unit",IF(ISERROR(OFFSET('HARGA SATUAN'!$E$6,MATCH(C665,'HARGA SATUAN'!$C$7:$C$1509,0),0)),"",OFFSET('HARGA SATUAN'!$E$6,MATCH(C665,'HARGA SATUAN'!$C$7:$C$1509,0),0)))</f>
        <v>0</v>
      </c>
      <c r="F665" s="138" t="str">
        <f t="shared" ca="1" si="32"/>
        <v/>
      </c>
      <c r="G665" s="41">
        <f ca="1">IF(ISERROR(OFFSET('HARGA SATUAN'!$I$6,MATCH(C665,'HARGA SATUAN'!$C$7:$C$1509,0),0)),"",OFFSET('HARGA SATUAN'!$I$6,MATCH(C665,'HARGA SATUAN'!$C$7:$C$1509,0),0))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SATUAN'!$C$7:$C$1509,0),0)),"",OFFSET('HARGA SATUAN'!$D$6,MATCH(C666,'HARGA SATUAN'!$C$7:$C$1509,0),0))</f>
        <v/>
      </c>
      <c r="E666" s="101">
        <f ca="1">IF(B666="+","Unit",IF(ISERROR(OFFSET('HARGA SATUAN'!$E$6,MATCH(C666,'HARGA SATUAN'!$C$7:$C$1509,0),0)),"",OFFSET('HARGA SATUAN'!$E$6,MATCH(C666,'HARGA SATUAN'!$C$7:$C$1509,0),0)))</f>
        <v>0</v>
      </c>
      <c r="F666" s="138" t="str">
        <f t="shared" ca="1" si="32"/>
        <v/>
      </c>
      <c r="G666" s="41">
        <f ca="1">IF(ISERROR(OFFSET('HARGA SATUAN'!$I$6,MATCH(C666,'HARGA SATUAN'!$C$7:$C$1509,0),0)),"",OFFSET('HARGA SATUAN'!$I$6,MATCH(C666,'HARGA SATUAN'!$C$7:$C$1509,0),0))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SATUAN'!$C$7:$C$1509,0),0)),"",OFFSET('HARGA SATUAN'!$D$6,MATCH(C667,'HARGA SATUAN'!$C$7:$C$1509,0),0))</f>
        <v/>
      </c>
      <c r="E667" s="101">
        <f ca="1">IF(B667="+","Unit",IF(ISERROR(OFFSET('HARGA SATUAN'!$E$6,MATCH(C667,'HARGA SATUAN'!$C$7:$C$1509,0),0)),"",OFFSET('HARGA SATUAN'!$E$6,MATCH(C667,'HARGA SATUAN'!$C$7:$C$1509,0),0)))</f>
        <v>0</v>
      </c>
      <c r="F667" s="138" t="str">
        <f t="shared" ca="1" si="32"/>
        <v/>
      </c>
      <c r="G667" s="41">
        <f ca="1">IF(ISERROR(OFFSET('HARGA SATUAN'!$I$6,MATCH(C667,'HARGA SATUAN'!$C$7:$C$1509,0),0)),"",OFFSET('HARGA SATUAN'!$I$6,MATCH(C667,'HARGA SATUAN'!$C$7:$C$1509,0),0))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SATUAN'!$C$7:$C$1509,0),0)),"",OFFSET('HARGA SATUAN'!$D$6,MATCH(C668,'HARGA SATUAN'!$C$7:$C$1509,0),0))</f>
        <v/>
      </c>
      <c r="E668" s="101">
        <f ca="1">IF(B668="+","Unit",IF(ISERROR(OFFSET('HARGA SATUAN'!$E$6,MATCH(C668,'HARGA SATUAN'!$C$7:$C$1509,0),0)),"",OFFSET('HARGA SATUAN'!$E$6,MATCH(C668,'HARGA SATUAN'!$C$7:$C$1509,0),0)))</f>
        <v>0</v>
      </c>
      <c r="F668" s="138" t="str">
        <f t="shared" ca="1" si="32"/>
        <v/>
      </c>
      <c r="G668" s="41">
        <f ca="1">IF(ISERROR(OFFSET('HARGA SATUAN'!$I$6,MATCH(C668,'HARGA SATUAN'!$C$7:$C$1509,0),0)),"",OFFSET('HARGA SATUAN'!$I$6,MATCH(C668,'HARGA SATUAN'!$C$7:$C$1509,0),0))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SATUAN'!$C$7:$C$1509,0),0)),"",OFFSET('HARGA SATUAN'!$D$6,MATCH(C669,'HARGA SATUAN'!$C$7:$C$1509,0),0))</f>
        <v/>
      </c>
      <c r="E669" s="101">
        <f ca="1">IF(B669="+","Unit",IF(ISERROR(OFFSET('HARGA SATUAN'!$E$6,MATCH(C669,'HARGA SATUAN'!$C$7:$C$1509,0),0)),"",OFFSET('HARGA SATUAN'!$E$6,MATCH(C669,'HARGA SATUAN'!$C$7:$C$1509,0),0)))</f>
        <v>0</v>
      </c>
      <c r="F669" s="138" t="str">
        <f t="shared" ca="1" si="32"/>
        <v/>
      </c>
      <c r="G669" s="41">
        <f ca="1">IF(ISERROR(OFFSET('HARGA SATUAN'!$I$6,MATCH(C669,'HARGA SATUAN'!$C$7:$C$1509,0),0)),"",OFFSET('HARGA SATUAN'!$I$6,MATCH(C669,'HARGA SATUAN'!$C$7:$C$1509,0),0))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SATUAN'!$C$7:$C$1509,0),0)),"",OFFSET('HARGA SATUAN'!$D$6,MATCH(C670,'HARGA SATUAN'!$C$7:$C$1509,0),0))</f>
        <v/>
      </c>
      <c r="E670" s="101">
        <f ca="1">IF(B670="+","Unit",IF(ISERROR(OFFSET('HARGA SATUAN'!$E$6,MATCH(C670,'HARGA SATUAN'!$C$7:$C$1509,0),0)),"",OFFSET('HARGA SATUAN'!$E$6,MATCH(C670,'HARGA SATUAN'!$C$7:$C$1509,0),0)))</f>
        <v>0</v>
      </c>
      <c r="F670" s="138" t="str">
        <f t="shared" ca="1" si="32"/>
        <v/>
      </c>
      <c r="G670" s="41">
        <f ca="1">IF(ISERROR(OFFSET('HARGA SATUAN'!$I$6,MATCH(C670,'HARGA SATUAN'!$C$7:$C$1509,0),0)),"",OFFSET('HARGA SATUAN'!$I$6,MATCH(C670,'HARGA SATUAN'!$C$7:$C$1509,0),0))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SATUAN'!$C$7:$C$1509,0),0)),"",OFFSET('HARGA SATUAN'!$D$6,MATCH(C671,'HARGA SATUAN'!$C$7:$C$1509,0),0))</f>
        <v/>
      </c>
      <c r="E671" s="101">
        <f ca="1">IF(B671="+","Unit",IF(ISERROR(OFFSET('HARGA SATUAN'!$E$6,MATCH(C671,'HARGA SATUAN'!$C$7:$C$1509,0),0)),"",OFFSET('HARGA SATUAN'!$E$6,MATCH(C671,'HARGA SATUAN'!$C$7:$C$1509,0),0)))</f>
        <v>0</v>
      </c>
      <c r="F671" s="138" t="str">
        <f t="shared" ca="1" si="32"/>
        <v/>
      </c>
      <c r="G671" s="41">
        <f ca="1">IF(ISERROR(OFFSET('HARGA SATUAN'!$I$6,MATCH(C671,'HARGA SATUAN'!$C$7:$C$1509,0),0)),"",OFFSET('HARGA SATUAN'!$I$6,MATCH(C671,'HARGA SATUAN'!$C$7:$C$1509,0),0))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SATUAN'!$C$7:$C$1509,0),0)),"",OFFSET('HARGA SATUAN'!$D$6,MATCH(C672,'HARGA SATUAN'!$C$7:$C$1509,0),0))</f>
        <v/>
      </c>
      <c r="E672" s="101">
        <f ca="1">IF(B672="+","Unit",IF(ISERROR(OFFSET('HARGA SATUAN'!$E$6,MATCH(C672,'HARGA SATUAN'!$C$7:$C$1509,0),0)),"",OFFSET('HARGA SATUAN'!$E$6,MATCH(C672,'HARGA SATUAN'!$C$7:$C$1509,0),0)))</f>
        <v>0</v>
      </c>
      <c r="F672" s="138" t="str">
        <f t="shared" ca="1" si="32"/>
        <v/>
      </c>
      <c r="G672" s="41">
        <f ca="1">IF(ISERROR(OFFSET('HARGA SATUAN'!$I$6,MATCH(C672,'HARGA SATUAN'!$C$7:$C$1509,0),0)),"",OFFSET('HARGA SATUAN'!$I$6,MATCH(C672,'HARGA SATUAN'!$C$7:$C$1509,0),0))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SATUAN'!$C$7:$C$1509,0),0)),"",OFFSET('HARGA SATUAN'!$D$6,MATCH(C673,'HARGA SATUAN'!$C$7:$C$1509,0),0))</f>
        <v/>
      </c>
      <c r="E673" s="101">
        <f ca="1">IF(B673="+","Unit",IF(ISERROR(OFFSET('HARGA SATUAN'!$E$6,MATCH(C673,'HARGA SATUAN'!$C$7:$C$1509,0),0)),"",OFFSET('HARGA SATUAN'!$E$6,MATCH(C673,'HARGA SATUAN'!$C$7:$C$1509,0),0)))</f>
        <v>0</v>
      </c>
      <c r="F673" s="138" t="str">
        <f t="shared" ca="1" si="32"/>
        <v/>
      </c>
      <c r="G673" s="41">
        <f ca="1">IF(ISERROR(OFFSET('HARGA SATUAN'!$I$6,MATCH(C673,'HARGA SATUAN'!$C$7:$C$1509,0),0)),"",OFFSET('HARGA SATUAN'!$I$6,MATCH(C673,'HARGA SATUAN'!$C$7:$C$1509,0),0))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SATUAN'!$C$7:$C$1509,0),0)),"",OFFSET('HARGA SATUAN'!$D$6,MATCH(C674,'HARGA SATUAN'!$C$7:$C$1509,0),0))</f>
        <v/>
      </c>
      <c r="E674" s="101">
        <f ca="1">IF(B674="+","Unit",IF(ISERROR(OFFSET('HARGA SATUAN'!$E$6,MATCH(C674,'HARGA SATUAN'!$C$7:$C$1509,0),0)),"",OFFSET('HARGA SATUAN'!$E$6,MATCH(C674,'HARGA SATUAN'!$C$7:$C$1509,0),0)))</f>
        <v>0</v>
      </c>
      <c r="F674" s="138" t="str">
        <f t="shared" ca="1" si="32"/>
        <v/>
      </c>
      <c r="G674" s="41">
        <f ca="1">IF(ISERROR(OFFSET('HARGA SATUAN'!$I$6,MATCH(C674,'HARGA SATUAN'!$C$7:$C$1509,0),0)),"",OFFSET('HARGA SATUAN'!$I$6,MATCH(C674,'HARGA SATUAN'!$C$7:$C$1509,0),0))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SATUAN'!$C$7:$C$1509,0),0)),"",OFFSET('HARGA SATUAN'!$D$6,MATCH(C675,'HARGA SATUAN'!$C$7:$C$1509,0),0))</f>
        <v/>
      </c>
      <c r="E675" s="101">
        <f ca="1">IF(B675="+","Unit",IF(ISERROR(OFFSET('HARGA SATUAN'!$E$6,MATCH(C675,'HARGA SATUAN'!$C$7:$C$1509,0),0)),"",OFFSET('HARGA SATUAN'!$E$6,MATCH(C675,'HARGA SATUAN'!$C$7:$C$1509,0),0)))</f>
        <v>0</v>
      </c>
      <c r="F675" s="138" t="str">
        <f t="shared" ca="1" si="32"/>
        <v/>
      </c>
      <c r="G675" s="41">
        <f ca="1">IF(ISERROR(OFFSET('HARGA SATUAN'!$I$6,MATCH(C675,'HARGA SATUAN'!$C$7:$C$1509,0),0)),"",OFFSET('HARGA SATUAN'!$I$6,MATCH(C675,'HARGA SATUAN'!$C$7:$C$1509,0),0))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SATUAN'!$C$7:$C$1509,0),0)),"",OFFSET('HARGA SATUAN'!$D$6,MATCH(C676,'HARGA SATUAN'!$C$7:$C$1509,0),0))</f>
        <v/>
      </c>
      <c r="E676" s="101">
        <f ca="1">IF(B676="+","Unit",IF(ISERROR(OFFSET('HARGA SATUAN'!$E$6,MATCH(C676,'HARGA SATUAN'!$C$7:$C$1509,0),0)),"",OFFSET('HARGA SATUAN'!$E$6,MATCH(C676,'HARGA SATUAN'!$C$7:$C$1509,0),0)))</f>
        <v>0</v>
      </c>
      <c r="F676" s="138" t="str">
        <f t="shared" ca="1" si="32"/>
        <v/>
      </c>
      <c r="G676" s="41">
        <f ca="1">IF(ISERROR(OFFSET('HARGA SATUAN'!$I$6,MATCH(C676,'HARGA SATUAN'!$C$7:$C$1509,0),0)),"",OFFSET('HARGA SATUAN'!$I$6,MATCH(C676,'HARGA SATUAN'!$C$7:$C$1509,0),0))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SATUAN'!$C$7:$C$1509,0),0)),"",OFFSET('HARGA SATUAN'!$D$6,MATCH(C677,'HARGA SATUAN'!$C$7:$C$1509,0),0))</f>
        <v/>
      </c>
      <c r="E677" s="101">
        <f ca="1">IF(B677="+","Unit",IF(ISERROR(OFFSET('HARGA SATUAN'!$E$6,MATCH(C677,'HARGA SATUAN'!$C$7:$C$1509,0),0)),"",OFFSET('HARGA SATUAN'!$E$6,MATCH(C677,'HARGA SATUAN'!$C$7:$C$1509,0),0)))</f>
        <v>0</v>
      </c>
      <c r="F677" s="138" t="str">
        <f t="shared" ca="1" si="32"/>
        <v/>
      </c>
      <c r="G677" s="41">
        <f ca="1">IF(ISERROR(OFFSET('HARGA SATUAN'!$I$6,MATCH(C677,'HARGA SATUAN'!$C$7:$C$1509,0),0)),"",OFFSET('HARGA SATUAN'!$I$6,MATCH(C677,'HARGA SATUAN'!$C$7:$C$1509,0),0))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SATUAN'!$C$7:$C$1509,0),0)),"",OFFSET('HARGA SATUAN'!$D$6,MATCH(C678,'HARGA SATUAN'!$C$7:$C$1509,0),0))</f>
        <v/>
      </c>
      <c r="E678" s="101">
        <f ca="1">IF(B678="+","Unit",IF(ISERROR(OFFSET('HARGA SATUAN'!$E$6,MATCH(C678,'HARGA SATUAN'!$C$7:$C$1509,0),0)),"",OFFSET('HARGA SATUAN'!$E$6,MATCH(C678,'HARGA SATUAN'!$C$7:$C$1509,0),0)))</f>
        <v>0</v>
      </c>
      <c r="F678" s="138" t="str">
        <f t="shared" ca="1" si="32"/>
        <v/>
      </c>
      <c r="G678" s="41">
        <f ca="1">IF(ISERROR(OFFSET('HARGA SATUAN'!$I$6,MATCH(C678,'HARGA SATUAN'!$C$7:$C$1509,0),0)),"",OFFSET('HARGA SATUAN'!$I$6,MATCH(C678,'HARGA SATUAN'!$C$7:$C$1509,0),0))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SATUAN'!$C$7:$C$1509,0),0)),"",OFFSET('HARGA SATUAN'!$D$6,MATCH(C679,'HARGA SATUAN'!$C$7:$C$1509,0),0))</f>
        <v/>
      </c>
      <c r="E679" s="101">
        <f ca="1">IF(B679="+","Unit",IF(ISERROR(OFFSET('HARGA SATUAN'!$E$6,MATCH(C679,'HARGA SATUAN'!$C$7:$C$1509,0),0)),"",OFFSET('HARGA SATUAN'!$E$6,MATCH(C679,'HARGA SATUAN'!$C$7:$C$1509,0),0)))</f>
        <v>0</v>
      </c>
      <c r="F679" s="138" t="str">
        <f t="shared" ca="1" si="32"/>
        <v/>
      </c>
      <c r="G679" s="41">
        <f ca="1">IF(ISERROR(OFFSET('HARGA SATUAN'!$I$6,MATCH(C679,'HARGA SATUAN'!$C$7:$C$1509,0),0)),"",OFFSET('HARGA SATUAN'!$I$6,MATCH(C679,'HARGA SATUAN'!$C$7:$C$1509,0),0))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SATUAN'!$C$7:$C$1509,0),0)),"",OFFSET('HARGA SATUAN'!$D$6,MATCH(C680,'HARGA SATUAN'!$C$7:$C$1509,0),0))</f>
        <v/>
      </c>
      <c r="E680" s="101">
        <f ca="1">IF(B680="+","Unit",IF(ISERROR(OFFSET('HARGA SATUAN'!$E$6,MATCH(C680,'HARGA SATUAN'!$C$7:$C$1509,0),0)),"",OFFSET('HARGA SATUAN'!$E$6,MATCH(C680,'HARGA SATUAN'!$C$7:$C$1509,0),0)))</f>
        <v>0</v>
      </c>
      <c r="F680" s="138" t="str">
        <f t="shared" ca="1" si="32"/>
        <v/>
      </c>
      <c r="G680" s="41">
        <f ca="1">IF(ISERROR(OFFSET('HARGA SATUAN'!$I$6,MATCH(C680,'HARGA SATUAN'!$C$7:$C$1509,0),0)),"",OFFSET('HARGA SATUAN'!$I$6,MATCH(C680,'HARGA SATUAN'!$C$7:$C$1509,0),0))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SATUAN'!$C$7:$C$1509,0),0)),"",OFFSET('HARGA SATUAN'!$D$6,MATCH(C681,'HARGA SATUAN'!$C$7:$C$1509,0),0))</f>
        <v/>
      </c>
      <c r="E681" s="101">
        <f ca="1">IF(B681="+","Unit",IF(ISERROR(OFFSET('HARGA SATUAN'!$E$6,MATCH(C681,'HARGA SATUAN'!$C$7:$C$1509,0),0)),"",OFFSET('HARGA SATUAN'!$E$6,MATCH(C681,'HARGA SATUAN'!$C$7:$C$1509,0),0)))</f>
        <v>0</v>
      </c>
      <c r="F681" s="138" t="str">
        <f t="shared" ca="1" si="32"/>
        <v/>
      </c>
      <c r="G681" s="41">
        <f ca="1">IF(ISERROR(OFFSET('HARGA SATUAN'!$I$6,MATCH(C681,'HARGA SATUAN'!$C$7:$C$1509,0),0)),"",OFFSET('HARGA SATUAN'!$I$6,MATCH(C681,'HARGA SATUAN'!$C$7:$C$1509,0),0))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SATUAN'!$C$7:$C$1509,0),0)),"",OFFSET('HARGA SATUAN'!$D$6,MATCH(C682,'HARGA SATUAN'!$C$7:$C$1509,0),0))</f>
        <v/>
      </c>
      <c r="E682" s="101">
        <f ca="1">IF(B682="+","Unit",IF(ISERROR(OFFSET('HARGA SATUAN'!$E$6,MATCH(C682,'HARGA SATUAN'!$C$7:$C$1509,0),0)),"",OFFSET('HARGA SATUAN'!$E$6,MATCH(C682,'HARGA SATUAN'!$C$7:$C$1509,0),0)))</f>
        <v>0</v>
      </c>
      <c r="F682" s="138" t="str">
        <f t="shared" ca="1" si="32"/>
        <v/>
      </c>
      <c r="G682" s="41">
        <f ca="1">IF(ISERROR(OFFSET('HARGA SATUAN'!$I$6,MATCH(C682,'HARGA SATUAN'!$C$7:$C$1509,0),0)),"",OFFSET('HARGA SATUAN'!$I$6,MATCH(C682,'HARGA SATUAN'!$C$7:$C$1509,0),0))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SATUAN'!$C$7:$C$1509,0),0)),"",OFFSET('HARGA SATUAN'!$D$6,MATCH(C683,'HARGA SATUAN'!$C$7:$C$1509,0),0))</f>
        <v/>
      </c>
      <c r="E683" s="101">
        <f ca="1">IF(B683="+","Unit",IF(ISERROR(OFFSET('HARGA SATUAN'!$E$6,MATCH(C683,'HARGA SATUAN'!$C$7:$C$1509,0),0)),"",OFFSET('HARGA SATUAN'!$E$6,MATCH(C683,'HARGA SATUAN'!$C$7:$C$1509,0),0)))</f>
        <v>0</v>
      </c>
      <c r="F683" s="138" t="str">
        <f t="shared" ca="1" si="32"/>
        <v/>
      </c>
      <c r="G683" s="41">
        <f ca="1">IF(ISERROR(OFFSET('HARGA SATUAN'!$I$6,MATCH(C683,'HARGA SATUAN'!$C$7:$C$1509,0),0)),"",OFFSET('HARGA SATUAN'!$I$6,MATCH(C683,'HARGA SATUAN'!$C$7:$C$1509,0),0))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SATUAN'!$C$7:$C$1509,0),0)),"",OFFSET('HARGA SATUAN'!$D$6,MATCH(C684,'HARGA SATUAN'!$C$7:$C$1509,0),0))</f>
        <v/>
      </c>
      <c r="E684" s="101">
        <f ca="1">IF(B684="+","Unit",IF(ISERROR(OFFSET('HARGA SATUAN'!$E$6,MATCH(C684,'HARGA SATUAN'!$C$7:$C$1509,0),0)),"",OFFSET('HARGA SATUAN'!$E$6,MATCH(C684,'HARGA SATUAN'!$C$7:$C$1509,0),0)))</f>
        <v>0</v>
      </c>
      <c r="F684" s="138" t="str">
        <f t="shared" ca="1" si="32"/>
        <v/>
      </c>
      <c r="G684" s="41">
        <f ca="1">IF(ISERROR(OFFSET('HARGA SATUAN'!$I$6,MATCH(C684,'HARGA SATUAN'!$C$7:$C$1509,0),0)),"",OFFSET('HARGA SATUAN'!$I$6,MATCH(C684,'HARGA SATUAN'!$C$7:$C$1509,0),0))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SATUAN'!$C$7:$C$1509,0),0)),"",OFFSET('HARGA SATUAN'!$D$6,MATCH(C685,'HARGA SATUAN'!$C$7:$C$1509,0),0))</f>
        <v/>
      </c>
      <c r="E685" s="101">
        <f ca="1">IF(B685="+","Unit",IF(ISERROR(OFFSET('HARGA SATUAN'!$E$6,MATCH(C685,'HARGA SATUAN'!$C$7:$C$1509,0),0)),"",OFFSET('HARGA SATUAN'!$E$6,MATCH(C685,'HARGA SATUAN'!$C$7:$C$1509,0),0)))</f>
        <v>0</v>
      </c>
      <c r="F685" s="138" t="str">
        <f t="shared" ca="1" si="32"/>
        <v/>
      </c>
      <c r="G685" s="41">
        <f ca="1">IF(ISERROR(OFFSET('HARGA SATUAN'!$I$6,MATCH(C685,'HARGA SATUAN'!$C$7:$C$1509,0),0)),"",OFFSET('HARGA SATUAN'!$I$6,MATCH(C685,'HARGA SATUAN'!$C$7:$C$1509,0),0))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SATUAN'!$C$7:$C$1509,0),0)),"",OFFSET('HARGA SATUAN'!$D$6,MATCH(C686,'HARGA SATUAN'!$C$7:$C$1509,0),0))</f>
        <v/>
      </c>
      <c r="E686" s="101">
        <f ca="1">IF(B686="+","Unit",IF(ISERROR(OFFSET('HARGA SATUAN'!$E$6,MATCH(C686,'HARGA SATUAN'!$C$7:$C$1509,0),0)),"",OFFSET('HARGA SATUAN'!$E$6,MATCH(C686,'HARGA SATUAN'!$C$7:$C$1509,0),0)))</f>
        <v>0</v>
      </c>
      <c r="F686" s="138" t="str">
        <f t="shared" ca="1" si="32"/>
        <v/>
      </c>
      <c r="G686" s="41">
        <f ca="1">IF(ISERROR(OFFSET('HARGA SATUAN'!$I$6,MATCH(C686,'HARGA SATUAN'!$C$7:$C$1509,0),0)),"",OFFSET('HARGA SATUAN'!$I$6,MATCH(C686,'HARGA SATUAN'!$C$7:$C$1509,0),0))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SATUAN'!$C$7:$C$1509,0),0)),"",OFFSET('HARGA SATUAN'!$D$6,MATCH(C687,'HARGA SATUAN'!$C$7:$C$1509,0),0))</f>
        <v/>
      </c>
      <c r="E687" s="101">
        <f ca="1">IF(B687="+","Unit",IF(ISERROR(OFFSET('HARGA SATUAN'!$E$6,MATCH(C687,'HARGA SATUAN'!$C$7:$C$1509,0),0)),"",OFFSET('HARGA SATUAN'!$E$6,MATCH(C687,'HARGA SATUAN'!$C$7:$C$1509,0),0)))</f>
        <v>0</v>
      </c>
      <c r="F687" s="138" t="str">
        <f t="shared" ca="1" si="32"/>
        <v/>
      </c>
      <c r="G687" s="41">
        <f ca="1">IF(ISERROR(OFFSET('HARGA SATUAN'!$I$6,MATCH(C687,'HARGA SATUAN'!$C$7:$C$1509,0),0)),"",OFFSET('HARGA SATUAN'!$I$6,MATCH(C687,'HARGA SATUAN'!$C$7:$C$1509,0),0))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SATUAN'!$C$7:$C$1509,0),0)),"",OFFSET('HARGA SATUAN'!$D$6,MATCH(C688,'HARGA SATUAN'!$C$7:$C$1509,0),0))</f>
        <v/>
      </c>
      <c r="E688" s="101">
        <f ca="1">IF(B688="+","Unit",IF(ISERROR(OFFSET('HARGA SATUAN'!$E$6,MATCH(C688,'HARGA SATUAN'!$C$7:$C$1509,0),0)),"",OFFSET('HARGA SATUAN'!$E$6,MATCH(C688,'HARGA SATUAN'!$C$7:$C$1509,0),0)))</f>
        <v>0</v>
      </c>
      <c r="F688" s="138" t="str">
        <f t="shared" ca="1" si="32"/>
        <v/>
      </c>
      <c r="G688" s="41">
        <f ca="1">IF(ISERROR(OFFSET('HARGA SATUAN'!$I$6,MATCH(C688,'HARGA SATUAN'!$C$7:$C$1509,0),0)),"",OFFSET('HARGA SATUAN'!$I$6,MATCH(C688,'HARGA SATUAN'!$C$7:$C$1509,0),0))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SATUAN'!$C$7:$C$1509,0),0)),"",OFFSET('HARGA SATUAN'!$D$6,MATCH(C689,'HARGA SATUAN'!$C$7:$C$1509,0),0))</f>
        <v/>
      </c>
      <c r="E689" s="101">
        <f ca="1">IF(B689="+","Unit",IF(ISERROR(OFFSET('HARGA SATUAN'!$E$6,MATCH(C689,'HARGA SATUAN'!$C$7:$C$1509,0),0)),"",OFFSET('HARGA SATUAN'!$E$6,MATCH(C689,'HARGA SATUAN'!$C$7:$C$1509,0),0)))</f>
        <v>0</v>
      </c>
      <c r="F689" s="138" t="str">
        <f t="shared" ca="1" si="32"/>
        <v/>
      </c>
      <c r="G689" s="41">
        <f ca="1">IF(ISERROR(OFFSET('HARGA SATUAN'!$I$6,MATCH(C689,'HARGA SATUAN'!$C$7:$C$1509,0),0)),"",OFFSET('HARGA SATUAN'!$I$6,MATCH(C689,'HARGA SATUAN'!$C$7:$C$1509,0),0))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SATUAN'!$C$7:$C$1509,0),0)),"",OFFSET('HARGA SATUAN'!$D$6,MATCH(C690,'HARGA SATUAN'!$C$7:$C$1509,0),0))</f>
        <v/>
      </c>
      <c r="E690" s="101">
        <f ca="1">IF(B690="+","Unit",IF(ISERROR(OFFSET('HARGA SATUAN'!$E$6,MATCH(C690,'HARGA SATUAN'!$C$7:$C$1509,0),0)),"",OFFSET('HARGA SATUAN'!$E$6,MATCH(C690,'HARGA SATUAN'!$C$7:$C$1509,0),0)))</f>
        <v>0</v>
      </c>
      <c r="F690" s="138" t="str">
        <f t="shared" ca="1" si="32"/>
        <v/>
      </c>
      <c r="G690" s="41">
        <f ca="1">IF(ISERROR(OFFSET('HARGA SATUAN'!$I$6,MATCH(C690,'HARGA SATUAN'!$C$7:$C$1509,0),0)),"",OFFSET('HARGA SATUAN'!$I$6,MATCH(C690,'HARGA SATUAN'!$C$7:$C$1509,0),0))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SATUAN'!$C$7:$C$1509,0),0)),"",OFFSET('HARGA SATUAN'!$D$6,MATCH(C691,'HARGA SATUAN'!$C$7:$C$1509,0),0))</f>
        <v/>
      </c>
      <c r="E691" s="101">
        <f ca="1">IF(B691="+","Unit",IF(ISERROR(OFFSET('HARGA SATUAN'!$E$6,MATCH(C691,'HARGA SATUAN'!$C$7:$C$1509,0),0)),"",OFFSET('HARGA SATUAN'!$E$6,MATCH(C691,'HARGA SATUAN'!$C$7:$C$1509,0),0)))</f>
        <v>0</v>
      </c>
      <c r="F691" s="138" t="str">
        <f t="shared" ca="1" si="32"/>
        <v/>
      </c>
      <c r="G691" s="41">
        <f ca="1">IF(ISERROR(OFFSET('HARGA SATUAN'!$I$6,MATCH(C691,'HARGA SATUAN'!$C$7:$C$1509,0),0)),"",OFFSET('HARGA SATUAN'!$I$6,MATCH(C691,'HARGA SATUAN'!$C$7:$C$1509,0),0))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SATUAN'!$C$7:$C$1509,0),0)),"",OFFSET('HARGA SATUAN'!$D$6,MATCH(C692,'HARGA SATUAN'!$C$7:$C$1509,0),0))</f>
        <v/>
      </c>
      <c r="E692" s="101">
        <f ca="1">IF(B692="+","Unit",IF(ISERROR(OFFSET('HARGA SATUAN'!$E$6,MATCH(C692,'HARGA SATUAN'!$C$7:$C$1509,0),0)),"",OFFSET('HARGA SATUAN'!$E$6,MATCH(C692,'HARGA SATUAN'!$C$7:$C$1509,0),0)))</f>
        <v>0</v>
      </c>
      <c r="F692" s="138" t="str">
        <f t="shared" ca="1" si="32"/>
        <v/>
      </c>
      <c r="G692" s="41">
        <f ca="1">IF(ISERROR(OFFSET('HARGA SATUAN'!$I$6,MATCH(C692,'HARGA SATUAN'!$C$7:$C$1509,0),0)),"",OFFSET('HARGA SATUAN'!$I$6,MATCH(C692,'HARGA SATUAN'!$C$7:$C$1509,0),0))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SATUAN'!$C$7:$C$1509,0),0)),"",OFFSET('HARGA SATUAN'!$D$6,MATCH(C693,'HARGA SATUAN'!$C$7:$C$1509,0),0))</f>
        <v/>
      </c>
      <c r="E693" s="101">
        <f ca="1">IF(B693="+","Unit",IF(ISERROR(OFFSET('HARGA SATUAN'!$E$6,MATCH(C693,'HARGA SATUAN'!$C$7:$C$1509,0),0)),"",OFFSET('HARGA SATUAN'!$E$6,MATCH(C693,'HARGA SATUAN'!$C$7:$C$1509,0),0)))</f>
        <v>0</v>
      </c>
      <c r="F693" s="138" t="str">
        <f t="shared" ca="1" si="32"/>
        <v/>
      </c>
      <c r="G693" s="41">
        <f ca="1">IF(ISERROR(OFFSET('HARGA SATUAN'!$I$6,MATCH(C693,'HARGA SATUAN'!$C$7:$C$1509,0),0)),"",OFFSET('HARGA SATUAN'!$I$6,MATCH(C693,'HARGA SATUAN'!$C$7:$C$1509,0),0))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SATUAN'!$C$7:$C$1509,0),0)),"",OFFSET('HARGA SATUAN'!$D$6,MATCH(C694,'HARGA SATUAN'!$C$7:$C$1509,0),0))</f>
        <v/>
      </c>
      <c r="E694" s="101">
        <f ca="1">IF(B694="+","Unit",IF(ISERROR(OFFSET('HARGA SATUAN'!$E$6,MATCH(C694,'HARGA SATUAN'!$C$7:$C$1509,0),0)),"",OFFSET('HARGA SATUAN'!$E$6,MATCH(C694,'HARGA SATUAN'!$C$7:$C$1509,0),0)))</f>
        <v>0</v>
      </c>
      <c r="F694" s="138" t="str">
        <f t="shared" ca="1" si="32"/>
        <v/>
      </c>
      <c r="G694" s="41">
        <f ca="1">IF(ISERROR(OFFSET('HARGA SATUAN'!$I$6,MATCH(C694,'HARGA SATUAN'!$C$7:$C$1509,0),0)),"",OFFSET('HARGA SATUAN'!$I$6,MATCH(C694,'HARGA SATUAN'!$C$7:$C$1509,0),0))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SATUAN'!$C$7:$C$1509,0),0)),"",OFFSET('HARGA SATUAN'!$D$6,MATCH(C695,'HARGA SATUAN'!$C$7:$C$1509,0),0))</f>
        <v/>
      </c>
      <c r="E695" s="101">
        <f ca="1">IF(B695="+","Unit",IF(ISERROR(OFFSET('HARGA SATUAN'!$E$6,MATCH(C695,'HARGA SATUAN'!$C$7:$C$1509,0),0)),"",OFFSET('HARGA SATUAN'!$E$6,MATCH(C695,'HARGA SATUAN'!$C$7:$C$1509,0),0)))</f>
        <v>0</v>
      </c>
      <c r="F695" s="138" t="str">
        <f t="shared" ca="1" si="32"/>
        <v/>
      </c>
      <c r="G695" s="41">
        <f ca="1">IF(ISERROR(OFFSET('HARGA SATUAN'!$I$6,MATCH(C695,'HARGA SATUAN'!$C$7:$C$1509,0),0)),"",OFFSET('HARGA SATUAN'!$I$6,MATCH(C695,'HARGA SATUAN'!$C$7:$C$1509,0),0))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SATUAN'!$C$7:$C$1509,0),0)),"",OFFSET('HARGA SATUAN'!$D$6,MATCH(C696,'HARGA SATUAN'!$C$7:$C$1509,0),0))</f>
        <v/>
      </c>
      <c r="E696" s="101">
        <f ca="1">IF(B696="+","Unit",IF(ISERROR(OFFSET('HARGA SATUAN'!$E$6,MATCH(C696,'HARGA SATUAN'!$C$7:$C$1509,0),0)),"",OFFSET('HARGA SATUAN'!$E$6,MATCH(C696,'HARGA SATUAN'!$C$7:$C$1509,0),0)))</f>
        <v>0</v>
      </c>
      <c r="F696" s="138" t="str">
        <f t="shared" ca="1" si="32"/>
        <v/>
      </c>
      <c r="G696" s="41">
        <f ca="1">IF(ISERROR(OFFSET('HARGA SATUAN'!$I$6,MATCH(C696,'HARGA SATUAN'!$C$7:$C$1509,0),0)),"",OFFSET('HARGA SATUAN'!$I$6,MATCH(C696,'HARGA SATUAN'!$C$7:$C$1509,0),0))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SATUAN'!$C$7:$C$1509,0),0)),"",OFFSET('HARGA SATUAN'!$D$6,MATCH(C697,'HARGA SATUAN'!$C$7:$C$1509,0),0))</f>
        <v/>
      </c>
      <c r="E697" s="101">
        <f ca="1">IF(B697="+","Unit",IF(ISERROR(OFFSET('HARGA SATUAN'!$E$6,MATCH(C697,'HARGA SATUAN'!$C$7:$C$1509,0),0)),"",OFFSET('HARGA SATUAN'!$E$6,MATCH(C697,'HARGA SATUAN'!$C$7:$C$1509,0),0)))</f>
        <v>0</v>
      </c>
      <c r="F697" s="138" t="str">
        <f t="shared" ca="1" si="32"/>
        <v/>
      </c>
      <c r="G697" s="41">
        <f ca="1">IF(ISERROR(OFFSET('HARGA SATUAN'!$I$6,MATCH(C697,'HARGA SATUAN'!$C$7:$C$1509,0),0)),"",OFFSET('HARGA SATUAN'!$I$6,MATCH(C697,'HARGA SATUAN'!$C$7:$C$1509,0),0))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SATUAN'!$C$7:$C$1509,0),0)),"",OFFSET('HARGA SATUAN'!$D$6,MATCH(C698,'HARGA SATUAN'!$C$7:$C$1509,0),0))</f>
        <v/>
      </c>
      <c r="E698" s="101">
        <f ca="1">IF(B698="+","Unit",IF(ISERROR(OFFSET('HARGA SATUAN'!$E$6,MATCH(C698,'HARGA SATUAN'!$C$7:$C$1509,0),0)),"",OFFSET('HARGA SATUAN'!$E$6,MATCH(C698,'HARGA SATUAN'!$C$7:$C$1509,0),0)))</f>
        <v>0</v>
      </c>
      <c r="F698" s="138" t="str">
        <f t="shared" ca="1" si="32"/>
        <v/>
      </c>
      <c r="G698" s="41">
        <f ca="1">IF(ISERROR(OFFSET('HARGA SATUAN'!$I$6,MATCH(C698,'HARGA SATUAN'!$C$7:$C$1509,0),0)),"",OFFSET('HARGA SATUAN'!$I$6,MATCH(C698,'HARGA SATUAN'!$C$7:$C$1509,0),0))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SATUAN'!$C$7:$C$1509,0),0)),"",OFFSET('HARGA SATUAN'!$D$6,MATCH(C699,'HARGA SATUAN'!$C$7:$C$1509,0),0))</f>
        <v/>
      </c>
      <c r="E699" s="101">
        <f ca="1">IF(B699="+","Unit",IF(ISERROR(OFFSET('HARGA SATUAN'!$E$6,MATCH(C699,'HARGA SATUAN'!$C$7:$C$1509,0),0)),"",OFFSET('HARGA SATUAN'!$E$6,MATCH(C699,'HARGA SATUAN'!$C$7:$C$1509,0),0)))</f>
        <v>0</v>
      </c>
      <c r="F699" s="138" t="str">
        <f t="shared" ca="1" si="32"/>
        <v/>
      </c>
      <c r="G699" s="41">
        <f ca="1">IF(ISERROR(OFFSET('HARGA SATUAN'!$I$6,MATCH(C699,'HARGA SATUAN'!$C$7:$C$1509,0),0)),"",OFFSET('HARGA SATUAN'!$I$6,MATCH(C699,'HARGA SATUAN'!$C$7:$C$1509,0),0))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SATUAN'!$C$7:$C$1509,0),0)),"",OFFSET('HARGA SATUAN'!$D$6,MATCH(C700,'HARGA SATUAN'!$C$7:$C$1509,0),0))</f>
        <v/>
      </c>
      <c r="E700" s="101">
        <f ca="1">IF(B700="+","Unit",IF(ISERROR(OFFSET('HARGA SATUAN'!$E$6,MATCH(C700,'HARGA SATUAN'!$C$7:$C$1509,0),0)),"",OFFSET('HARGA SATUAN'!$E$6,MATCH(C700,'HARGA SATUAN'!$C$7:$C$1509,0),0)))</f>
        <v>0</v>
      </c>
      <c r="F700" s="138" t="str">
        <f t="shared" ca="1" si="32"/>
        <v/>
      </c>
      <c r="G700" s="41">
        <f ca="1">IF(ISERROR(OFFSET('HARGA SATUAN'!$I$6,MATCH(C700,'HARGA SATUAN'!$C$7:$C$1509,0),0)),"",OFFSET('HARGA SATUAN'!$I$6,MATCH(C700,'HARGA SATUAN'!$C$7:$C$1509,0),0))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SATUAN'!$C$7:$C$1509,0),0)),"",OFFSET('HARGA SATUAN'!$D$6,MATCH(C701,'HARGA SATUAN'!$C$7:$C$1509,0),0))</f>
        <v/>
      </c>
      <c r="E701" s="101">
        <f ca="1">IF(B701="+","Unit",IF(ISERROR(OFFSET('HARGA SATUAN'!$E$6,MATCH(C701,'HARGA SATUAN'!$C$7:$C$1509,0),0)),"",OFFSET('HARGA SATUAN'!$E$6,MATCH(C701,'HARGA SATUAN'!$C$7:$C$1509,0),0)))</f>
        <v>0</v>
      </c>
      <c r="F701" s="138" t="str">
        <f t="shared" ca="1" si="32"/>
        <v/>
      </c>
      <c r="G701" s="41">
        <f ca="1">IF(ISERROR(OFFSET('HARGA SATUAN'!$I$6,MATCH(C701,'HARGA SATUAN'!$C$7:$C$1509,0),0)),"",OFFSET('HARGA SATUAN'!$I$6,MATCH(C701,'HARGA SATUAN'!$C$7:$C$1509,0),0))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SATUAN'!$C$7:$C$1509,0),0)),"",OFFSET('HARGA SATUAN'!$D$6,MATCH(C702,'HARGA SATUAN'!$C$7:$C$1509,0),0))</f>
        <v/>
      </c>
      <c r="E702" s="101">
        <f ca="1">IF(B702="+","Unit",IF(ISERROR(OFFSET('HARGA SATUAN'!$E$6,MATCH(C702,'HARGA SATUAN'!$C$7:$C$1509,0),0)),"",OFFSET('HARGA SATUAN'!$E$6,MATCH(C702,'HARGA SATUAN'!$C$7:$C$1509,0),0)))</f>
        <v>0</v>
      </c>
      <c r="F702" s="138" t="str">
        <f t="shared" ca="1" si="32"/>
        <v/>
      </c>
      <c r="G702" s="41">
        <f ca="1">IF(ISERROR(OFFSET('HARGA SATUAN'!$I$6,MATCH(C702,'HARGA SATUAN'!$C$7:$C$1509,0),0)),"",OFFSET('HARGA SATUAN'!$I$6,MATCH(C702,'HARGA SATUAN'!$C$7:$C$1509,0),0))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SATUAN'!$C$7:$C$1509,0),0)),"",OFFSET('HARGA SATUAN'!$D$6,MATCH(C703,'HARGA SATUAN'!$C$7:$C$1509,0),0))</f>
        <v/>
      </c>
      <c r="E703" s="101">
        <f ca="1">IF(B703="+","Unit",IF(ISERROR(OFFSET('HARGA SATUAN'!$E$6,MATCH(C703,'HARGA SATUAN'!$C$7:$C$1509,0),0)),"",OFFSET('HARGA SATUAN'!$E$6,MATCH(C703,'HARGA SATUAN'!$C$7:$C$1509,0),0)))</f>
        <v>0</v>
      </c>
      <c r="F703" s="138" t="str">
        <f t="shared" ca="1" si="32"/>
        <v/>
      </c>
      <c r="G703" s="41">
        <f ca="1">IF(ISERROR(OFFSET('HARGA SATUAN'!$I$6,MATCH(C703,'HARGA SATUAN'!$C$7:$C$1509,0),0)),"",OFFSET('HARGA SATUAN'!$I$6,MATCH(C703,'HARGA SATUAN'!$C$7:$C$1509,0),0))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SATUAN'!$C$7:$C$1509,0),0)),"",OFFSET('HARGA SATUAN'!$D$6,MATCH(C704,'HARGA SATUAN'!$C$7:$C$1509,0),0))</f>
        <v/>
      </c>
      <c r="E704" s="101">
        <f ca="1">IF(B704="+","Unit",IF(ISERROR(OFFSET('HARGA SATUAN'!$E$6,MATCH(C704,'HARGA SATUAN'!$C$7:$C$1509,0),0)),"",OFFSET('HARGA SATUAN'!$E$6,MATCH(C704,'HARGA SATUAN'!$C$7:$C$1509,0),0)))</f>
        <v>0</v>
      </c>
      <c r="F704" s="138" t="str">
        <f t="shared" ca="1" si="32"/>
        <v/>
      </c>
      <c r="G704" s="41">
        <f ca="1">IF(ISERROR(OFFSET('HARGA SATUAN'!$I$6,MATCH(C704,'HARGA SATUAN'!$C$7:$C$1509,0),0)),"",OFFSET('HARGA SATUAN'!$I$6,MATCH(C704,'HARGA SATUAN'!$C$7:$C$1509,0),0))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SATUAN'!$C$7:$C$1509,0),0)),"",OFFSET('HARGA SATUAN'!$D$6,MATCH(C705,'HARGA SATUAN'!$C$7:$C$1509,0),0))</f>
        <v/>
      </c>
      <c r="E705" s="101">
        <f ca="1">IF(B705="+","Unit",IF(ISERROR(OFFSET('HARGA SATUAN'!$E$6,MATCH(C705,'HARGA SATUAN'!$C$7:$C$1509,0),0)),"",OFFSET('HARGA SATUAN'!$E$6,MATCH(C705,'HARGA SATUAN'!$C$7:$C$1509,0),0)))</f>
        <v>0</v>
      </c>
      <c r="F705" s="138" t="str">
        <f t="shared" ca="1" si="32"/>
        <v/>
      </c>
      <c r="G705" s="41">
        <f ca="1">IF(ISERROR(OFFSET('HARGA SATUAN'!$I$6,MATCH(C705,'HARGA SATUAN'!$C$7:$C$1509,0),0)),"",OFFSET('HARGA SATUAN'!$I$6,MATCH(C705,'HARGA SATUAN'!$C$7:$C$1509,0),0))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SATUAN'!$C$7:$C$1509,0),0)),"",OFFSET('HARGA SATUAN'!$D$6,MATCH(C706,'HARGA SATUAN'!$C$7:$C$1509,0),0))</f>
        <v/>
      </c>
      <c r="E706" s="101">
        <f ca="1">IF(B706="+","Unit",IF(ISERROR(OFFSET('HARGA SATUAN'!$E$6,MATCH(C706,'HARGA SATUAN'!$C$7:$C$1509,0),0)),"",OFFSET('HARGA SATUAN'!$E$6,MATCH(C706,'HARGA SATUAN'!$C$7:$C$1509,0),0)))</f>
        <v>0</v>
      </c>
      <c r="F706" s="138" t="str">
        <f t="shared" ca="1" si="32"/>
        <v/>
      </c>
      <c r="G706" s="41">
        <f ca="1">IF(ISERROR(OFFSET('HARGA SATUAN'!$I$6,MATCH(C706,'HARGA SATUAN'!$C$7:$C$1509,0),0)),"",OFFSET('HARGA SATUAN'!$I$6,MATCH(C706,'HARGA SATUAN'!$C$7:$C$1509,0),0))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SATUAN'!$C$7:$C$1509,0),0)),"",OFFSET('HARGA SATUAN'!$D$6,MATCH(C707,'HARGA SATUAN'!$C$7:$C$1509,0),0))</f>
        <v/>
      </c>
      <c r="E707" s="101">
        <f ca="1">IF(B707="+","Unit",IF(ISERROR(OFFSET('HARGA SATUAN'!$E$6,MATCH(C707,'HARGA SATUAN'!$C$7:$C$1509,0),0)),"",OFFSET('HARGA SATUAN'!$E$6,MATCH(C707,'HARGA SATUAN'!$C$7:$C$1509,0),0)))</f>
        <v>0</v>
      </c>
      <c r="F707" s="138" t="str">
        <f t="shared" ca="1" si="32"/>
        <v/>
      </c>
      <c r="G707" s="41">
        <f ca="1">IF(ISERROR(OFFSET('HARGA SATUAN'!$I$6,MATCH(C707,'HARGA SATUAN'!$C$7:$C$1509,0),0)),"",OFFSET('HARGA SATUAN'!$I$6,MATCH(C707,'HARGA SATUAN'!$C$7:$C$1509,0),0))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SATUAN'!$C$7:$C$1509,0),0)),"",OFFSET('HARGA SATUAN'!$D$6,MATCH(C708,'HARGA SATUAN'!$C$7:$C$1509,0),0))</f>
        <v/>
      </c>
      <c r="E708" s="101">
        <f ca="1">IF(B708="+","Unit",IF(ISERROR(OFFSET('HARGA SATUAN'!$E$6,MATCH(C708,'HARGA SATUAN'!$C$7:$C$1509,0),0)),"",OFFSET('HARGA SATUAN'!$E$6,MATCH(C708,'HARGA SATUAN'!$C$7:$C$1509,0),0)))</f>
        <v>0</v>
      </c>
      <c r="F708" s="138" t="str">
        <f t="shared" ca="1" si="32"/>
        <v/>
      </c>
      <c r="G708" s="41">
        <f ca="1">IF(ISERROR(OFFSET('HARGA SATUAN'!$I$6,MATCH(C708,'HARGA SATUAN'!$C$7:$C$1509,0),0)),"",OFFSET('HARGA SATUAN'!$I$6,MATCH(C708,'HARGA SATUAN'!$C$7:$C$1509,0),0))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SATUAN'!$C$7:$C$1509,0),0)),"",OFFSET('HARGA SATUAN'!$D$6,MATCH(C709,'HARGA SATUAN'!$C$7:$C$1509,0),0))</f>
        <v/>
      </c>
      <c r="E709" s="101">
        <f ca="1">IF(B709="+","Unit",IF(ISERROR(OFFSET('HARGA SATUAN'!$E$6,MATCH(C709,'HARGA SATUAN'!$C$7:$C$1509,0),0)),"",OFFSET('HARGA SATUAN'!$E$6,MATCH(C709,'HARGA SATUAN'!$C$7:$C$1509,0),0)))</f>
        <v>0</v>
      </c>
      <c r="F709" s="138" t="str">
        <f t="shared" ca="1" si="32"/>
        <v/>
      </c>
      <c r="G709" s="41">
        <f ca="1">IF(ISERROR(OFFSET('HARGA SATUAN'!$I$6,MATCH(C709,'HARGA SATUAN'!$C$7:$C$1509,0),0)),"",OFFSET('HARGA SATUAN'!$I$6,MATCH(C709,'HARGA SATUAN'!$C$7:$C$1509,0),0))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SATUAN'!$C$7:$C$1509,0),0)),"",OFFSET('HARGA SATUAN'!$D$6,MATCH(C710,'HARGA SATUAN'!$C$7:$C$1509,0),0))</f>
        <v/>
      </c>
      <c r="E710" s="101">
        <f ca="1">IF(B710="+","Unit",IF(ISERROR(OFFSET('HARGA SATUAN'!$E$6,MATCH(C710,'HARGA SATUAN'!$C$7:$C$1509,0),0)),"",OFFSET('HARGA SATUAN'!$E$6,MATCH(C710,'HARGA SATUAN'!$C$7:$C$1509,0),0)))</f>
        <v>0</v>
      </c>
      <c r="F710" s="138" t="str">
        <f t="shared" ca="1" si="32"/>
        <v/>
      </c>
      <c r="G710" s="41">
        <f ca="1">IF(ISERROR(OFFSET('HARGA SATUAN'!$I$6,MATCH(C710,'HARGA SATUAN'!$C$7:$C$1509,0),0)),"",OFFSET('HARGA SATUAN'!$I$6,MATCH(C710,'HARGA SATUAN'!$C$7:$C$1509,0),0))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SATUAN'!$C$7:$C$1509,0),0)),"",OFFSET('HARGA SATUAN'!$I$6,MATCH(C711,'HARGA SATUAN'!$C$7:$C$1509,0),0))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SATUAN'!$N$7:$N$1509,0),0)),"",OFFSET('HARGA SATUAN'!$C$6,MATCH(B714,'HARGA SATUAN'!$N$7:$N$1509,0),0))</f>
        <v>KWH MPB; 1P;230V;5(60)A;1;2W</v>
      </c>
      <c r="D714" s="139">
        <f ca="1">SUMIFS('RAB Standart'!$F$14:$F$169,'RAB Standart'!$C$14:$C$169,C714)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SATUAN'!$N$7:$N$1509,0),0)),"",OFFSET('HARGA SATUAN'!$C$6,MATCH(B715,'HARGA SATUAN'!$N$7:$N$1509,0),0))</f>
        <v>KWH Elektronik; 1P; 2W; 230 V; 5(40) A; kls 1 (combo); register drum</v>
      </c>
      <c r="D715" s="139">
        <f ca="1">SUMIFS('RAB Standart'!$F$14:$F$169,'RAB Standart'!$C$14:$C$169,C715)</f>
        <v>1</v>
      </c>
      <c r="E715" s="26">
        <f t="shared" ref="E715:E778" ca="1" si="33">IF(D715=0,0,1)</f>
        <v>1</v>
      </c>
      <c r="F715" s="26">
        <f ca="1">IF(D715=0,0,SUM($E$713:E715))</f>
        <v>1</v>
      </c>
    </row>
    <row r="716" spans="1:12" hidden="1">
      <c r="B716" s="113">
        <v>3</v>
      </c>
      <c r="C716" s="139" t="str">
        <f ca="1">IF(ISERROR(OFFSET('HARGA SATUAN'!$C$6,MATCH(B716,'HARGA SATUAN'!$N$7:$N$1509,0),0)),"",OFFSET('HARGA SATUAN'!$C$6,MATCH(B716,'HARGA SATUAN'!$N$7:$N$1509,0),0))</f>
        <v>KWH Elektronik; 1P; 2W; 230 V; 5(100) A; kls 1 termasuk modem 3G/4G</v>
      </c>
      <c r="D716" s="139">
        <f ca="1">SUMIFS('RAB Standart'!$F$14:$F$169,'RAB Standart'!$C$14:$C$169,C716)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SATUAN'!$N$7:$N$1509,0),0)),"",OFFSET('HARGA SATUAN'!$C$6,MATCH(B717,'HARGA SATUAN'!$N$7:$N$1509,0),0))</f>
        <v>KWH Elektronik; 3P; 4W; 57.7-100V/220-400V; 5 A; kls 0.2 (meter pembanding)</v>
      </c>
      <c r="D717" s="139">
        <f ca="1">SUMIFS('RAB Standart'!$F$14:$F$169,'RAB Standart'!$C$14:$C$169,C717)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SATUAN'!$N$7:$N$1509,0),0)),"",OFFSET('HARGA SATUAN'!$C$6,MATCH(B718,'HARGA SATUAN'!$N$7:$N$1509,0),0))</f>
        <v>KWH Elektronik; 3P; 4W; 220/380V; 5(80) A; kls 1 (Pengukuran Langsung)</v>
      </c>
      <c r="D718" s="139">
        <f ca="1">SUMIFS('RAB Standart'!$F$14:$F$169,'RAB Standart'!$C$14:$C$169,C718)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SATUAN'!$N$7:$N$1509,0),0)),"",OFFSET('HARGA SATUAN'!$C$6,MATCH(B719,'HARGA SATUAN'!$N$7:$N$1509,0),0))</f>
        <v>KWH Elektronik; 3P; 4W; 57.7-100V/220-400V; 5(10) A; kls 0.5 (Pengukuran Tidak Langsung)</v>
      </c>
      <c r="D719" s="139">
        <f ca="1">SUMIFS('RAB Standart'!$F$14:$F$169,'RAB Standart'!$C$14:$C$169,C719)</f>
        <v>1</v>
      </c>
      <c r="E719" s="26">
        <f t="shared" ca="1" si="33"/>
        <v>1</v>
      </c>
      <c r="F719" s="26">
        <f ca="1">IF(D719=0,0,SUM($E$713:E719))</f>
        <v>2</v>
      </c>
    </row>
    <row r="720" spans="1:12" hidden="1">
      <c r="B720" s="113">
        <v>7</v>
      </c>
      <c r="C720" s="139" t="str">
        <f ca="1">IF(ISERROR(OFFSET('HARGA SATUAN'!$C$6,MATCH(B720,'HARGA SATUAN'!$N$7:$N$1509,0),0)),"",OFFSET('HARGA SATUAN'!$C$6,MATCH(B720,'HARGA SATUAN'!$N$7:$N$1509,0),0))</f>
        <v>KWH Elektronik; 3P; 4W; 220/380V; 5(10); kls 1 (Pengukuran Tidak Langsung)</v>
      </c>
      <c r="D720" s="139">
        <f ca="1">SUMIFS('RAB Standart'!$F$14:$F$169,'RAB Standart'!$C$14:$C$169,C720)</f>
        <v>0</v>
      </c>
      <c r="E720" s="26">
        <f t="shared" ca="1" si="33"/>
        <v>0</v>
      </c>
      <c r="F720" s="26">
        <f ca="1">IF(D720=0,0,SUM($E$713:E720))</f>
        <v>0</v>
      </c>
    </row>
    <row r="721" spans="2:6" hidden="1">
      <c r="B721" s="113">
        <v>8</v>
      </c>
      <c r="C721" s="139" t="str">
        <f ca="1">IF(ISERROR(OFFSET('HARGA SATUAN'!$C$6,MATCH(B721,'HARGA SATUAN'!$N$7:$N$1509,0),0)),"",OFFSET('HARGA SATUAN'!$C$6,MATCH(B721,'HARGA SATUAN'!$N$7:$N$1509,0),0))</f>
        <v>MCB 1 Fasa 2 A</v>
      </c>
      <c r="D721" s="139">
        <f ca="1">SUMIFS('RAB Standart'!$F$14:$F$169,'RAB Standart'!$C$14:$C$169,C721)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SATUAN'!$N$7:$N$1509,0),0)),"",OFFSET('HARGA SATUAN'!$C$6,MATCH(B722,'HARGA SATUAN'!$N$7:$N$1509,0),0))</f>
        <v>MCB 1 Fasa 4 A</v>
      </c>
      <c r="D722" s="139">
        <f ca="1">SUMIFS('RAB Standart'!$F$14:$F$169,'RAB Standart'!$C$14:$C$169,C722)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SATUAN'!$N$7:$N$1509,0),0)),"",OFFSET('HARGA SATUAN'!$C$6,MATCH(B723,'HARGA SATUAN'!$N$7:$N$1509,0),0))</f>
        <v>MCB 1 Fasa 6 A</v>
      </c>
      <c r="D723" s="139">
        <f ca="1">SUMIFS('RAB Standart'!$F$14:$F$169,'RAB Standart'!$C$14:$C$169,C723)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SATUAN'!$N$7:$N$1509,0),0)),"",OFFSET('HARGA SATUAN'!$C$6,MATCH(B724,'HARGA SATUAN'!$N$7:$N$1509,0),0))</f>
        <v>MCB 1 Fasa 10 A</v>
      </c>
      <c r="D724" s="139">
        <f ca="1">SUMIFS('RAB Standart'!$F$14:$F$169,'RAB Standart'!$C$14:$C$169,C724)</f>
        <v>1</v>
      </c>
      <c r="E724" s="26">
        <f t="shared" ca="1" si="33"/>
        <v>1</v>
      </c>
      <c r="F724" s="26">
        <f ca="1">IF(D724=0,0,SUM($E$713:E724))</f>
        <v>3</v>
      </c>
    </row>
    <row r="725" spans="2:6" hidden="1">
      <c r="B725" s="113">
        <v>12</v>
      </c>
      <c r="C725" s="139" t="str">
        <f ca="1">IF(ISERROR(OFFSET('HARGA SATUAN'!$C$6,MATCH(B725,'HARGA SATUAN'!$N$7:$N$1509,0),0)),"",OFFSET('HARGA SATUAN'!$C$6,MATCH(B725,'HARGA SATUAN'!$N$7:$N$1509,0),0))</f>
        <v>MCB 1 Fasa 16 A</v>
      </c>
      <c r="D725" s="139">
        <f ca="1">SUMIFS('RAB Standart'!$F$14:$F$169,'RAB Standart'!$C$14:$C$169,C725)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SATUAN'!$N$7:$N$1509,0),0)),"",OFFSET('HARGA SATUAN'!$C$6,MATCH(B726,'HARGA SATUAN'!$N$7:$N$1509,0),0))</f>
        <v>MCB 1 Fasa 20 A</v>
      </c>
      <c r="D726" s="139">
        <f ca="1">SUMIFS('RAB Standart'!$F$14:$F$169,'RAB Standart'!$C$14:$C$169,C726)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SATUAN'!$N$7:$N$1509,0),0)),"",OFFSET('HARGA SATUAN'!$C$6,MATCH(B727,'HARGA SATUAN'!$N$7:$N$1509,0),0))</f>
        <v>MCB 1 Fasa 25 A</v>
      </c>
      <c r="D727" s="139">
        <f ca="1">SUMIFS('RAB Standart'!$F$14:$F$169,'RAB Standart'!$C$14:$C$169,C727)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SATUAN'!$N$7:$N$1509,0),0)),"",OFFSET('HARGA SATUAN'!$C$6,MATCH(B728,'HARGA SATUAN'!$N$7:$N$1509,0),0))</f>
        <v>MCB 1 Fasa 35 A</v>
      </c>
      <c r="D728" s="139">
        <f ca="1">SUMIFS('RAB Standart'!$F$14:$F$169,'RAB Standart'!$C$14:$C$169,C728)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SATUAN'!$N$7:$N$1509,0),0)),"",OFFSET('HARGA SATUAN'!$C$6,MATCH(B729,'HARGA SATUAN'!$N$7:$N$1509,0),0))</f>
        <v>MCB 1 Fasa 50 A</v>
      </c>
      <c r="D729" s="139">
        <f ca="1">SUMIFS('RAB Standart'!$F$14:$F$169,'RAB Standart'!$C$14:$C$169,C729)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SATUAN'!$N$7:$N$1509,0),0)),"",OFFSET('HARGA SATUAN'!$C$6,MATCH(B730,'HARGA SATUAN'!$N$7:$N$1509,0),0))</f>
        <v>MCB 3 Fasa 10 A</v>
      </c>
      <c r="D730" s="139">
        <f ca="1">SUMIFS('RAB Standart'!$F$14:$F$169,'RAB Standart'!$C$14:$C$169,C730)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SATUAN'!$N$7:$N$1509,0),0)),"",OFFSET('HARGA SATUAN'!$C$6,MATCH(B731,'HARGA SATUAN'!$N$7:$N$1509,0),0))</f>
        <v>MCB 3 Fasa 16 A</v>
      </c>
      <c r="D731" s="139">
        <f ca="1">SUMIFS('RAB Standart'!$F$14:$F$169,'RAB Standart'!$C$14:$C$169,C731)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SATUAN'!$N$7:$N$1509,0),0)),"",OFFSET('HARGA SATUAN'!$C$6,MATCH(B732,'HARGA SATUAN'!$N$7:$N$1509,0),0))</f>
        <v>MCB 3 Fasa 20 A</v>
      </c>
      <c r="D732" s="139">
        <f ca="1">SUMIFS('RAB Standart'!$F$14:$F$169,'RAB Standart'!$C$14:$C$169,C732)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SATUAN'!$N$7:$N$1509,0),0)),"",OFFSET('HARGA SATUAN'!$C$6,MATCH(B733,'HARGA SATUAN'!$N$7:$N$1509,0),0))</f>
        <v>MCB 3 Fasa 25 A</v>
      </c>
      <c r="D733" s="139">
        <f ca="1">SUMIFS('RAB Standart'!$F$14:$F$169,'RAB Standart'!$C$14:$C$169,C733)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SATUAN'!$N$7:$N$1509,0),0)),"",OFFSET('HARGA SATUAN'!$C$6,MATCH(B734,'HARGA SATUAN'!$N$7:$N$1509,0),0))</f>
        <v>MCB 3 Fasa 35 A</v>
      </c>
      <c r="D734" s="139">
        <f ca="1">SUMIFS('RAB Standart'!$F$14:$F$169,'RAB Standart'!$C$14:$C$169,C734)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SATUAN'!$N$7:$N$1509,0),0)),"",OFFSET('HARGA SATUAN'!$C$6,MATCH(B735,'HARGA SATUAN'!$N$7:$N$1509,0),0))</f>
        <v>CT TM Indoor Tipe Blok 10/5-5A</v>
      </c>
      <c r="D735" s="139">
        <f ca="1">SUMIFS('RAB Standart'!$F$14:$F$169,'RAB Standart'!$C$14:$C$169,C735)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SATUAN'!$N$7:$N$1509,0),0)),"",OFFSET('HARGA SATUAN'!$C$6,MATCH(B736,'HARGA SATUAN'!$N$7:$N$1509,0),0))</f>
        <v>CT TM Indoor Tipe Blok 15/5-5A</v>
      </c>
      <c r="D736" s="139">
        <f ca="1">SUMIFS('RAB Standart'!$F$14:$F$169,'RAB Standart'!$C$14:$C$169,C736)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SATUAN'!$N$7:$N$1509,0),0)),"",OFFSET('HARGA SATUAN'!$C$6,MATCH(B737,'HARGA SATUAN'!$N$7:$N$1509,0),0))</f>
        <v>CT TM Indoor Tipe Blok 20/5-5A</v>
      </c>
      <c r="D737" s="139">
        <f ca="1">SUMIFS('RAB Standart'!$F$14:$F$169,'RAB Standart'!$C$14:$C$169,C737)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SATUAN'!$N$7:$N$1509,0),0)),"",OFFSET('HARGA SATUAN'!$C$6,MATCH(B738,'HARGA SATUAN'!$N$7:$N$1509,0),0))</f>
        <v>CT TM Indoor Tipe Blok 30/5-5A</v>
      </c>
      <c r="D738" s="139">
        <f ca="1">SUMIFS('RAB Standart'!$F$14:$F$169,'RAB Standart'!$C$14:$C$169,C738)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SATUAN'!$N$7:$N$1509,0),0)),"",OFFSET('HARGA SATUAN'!$C$6,MATCH(B739,'HARGA SATUAN'!$N$7:$N$1509,0),0))</f>
        <v>CT TM Indoor Tipe Blok 40/5-5A</v>
      </c>
      <c r="D739" s="139">
        <f ca="1">SUMIFS('RAB Standart'!$F$14:$F$169,'RAB Standart'!$C$14:$C$169,C739)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SATUAN'!$N$7:$N$1509,0),0)),"",OFFSET('HARGA SATUAN'!$C$6,MATCH(B740,'HARGA SATUAN'!$N$7:$N$1509,0),0))</f>
        <v>CT TM Indoor Tipe Blok 50/5-5A</v>
      </c>
      <c r="D740" s="139">
        <f ca="1">SUMIFS('RAB Standart'!$F$14:$F$169,'RAB Standart'!$C$14:$C$169,C740)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SATUAN'!$N$7:$N$1509,0),0)),"",OFFSET('HARGA SATUAN'!$C$6,MATCH(B741,'HARGA SATUAN'!$N$7:$N$1509,0),0))</f>
        <v>CT TM Indoor Tipe Blok 60/5-5A</v>
      </c>
      <c r="D741" s="139">
        <f ca="1">SUMIFS('RAB Standart'!$F$14:$F$169,'RAB Standart'!$C$14:$C$169,C741)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SATUAN'!$N$7:$N$1509,0),0)),"",OFFSET('HARGA SATUAN'!$C$6,MATCH(B742,'HARGA SATUAN'!$N$7:$N$1509,0),0))</f>
        <v>CT TM Indoor Tipe Blok 75/5-5A</v>
      </c>
      <c r="D742" s="139">
        <f ca="1">SUMIFS('RAB Standart'!$F$14:$F$169,'RAB Standart'!$C$14:$C$169,C742)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SATUAN'!$N$7:$N$1509,0),0)),"",OFFSET('HARGA SATUAN'!$C$6,MATCH(B743,'HARGA SATUAN'!$N$7:$N$1509,0),0))</f>
        <v>CT TM Indoor Tipe Blok 80/5-5A</v>
      </c>
      <c r="D743" s="139">
        <f ca="1">SUMIFS('RAB Standart'!$F$14:$F$169,'RAB Standart'!$C$14:$C$169,C743)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SATUAN'!$N$7:$N$1509,0),0)),"",OFFSET('HARGA SATUAN'!$C$6,MATCH(B744,'HARGA SATUAN'!$N$7:$N$1509,0),0))</f>
        <v>CT TM Indoor Tipe Blok 100/5-5A</v>
      </c>
      <c r="D744" s="139">
        <f ca="1">SUMIFS('RAB Standart'!$F$14:$F$169,'RAB Standart'!$C$14:$C$169,C744)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SATUAN'!$N$7:$N$1509,0),0)),"",OFFSET('HARGA SATUAN'!$C$6,MATCH(B745,'HARGA SATUAN'!$N$7:$N$1509,0),0))</f>
        <v>CT TM Indoor Tipe Blok 150/5-5A</v>
      </c>
      <c r="D745" s="139">
        <f ca="1">SUMIFS('RAB Standart'!$F$14:$F$169,'RAB Standart'!$C$14:$C$169,C745)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SATUAN'!$N$7:$N$1509,0),0)),"",OFFSET('HARGA SATUAN'!$C$6,MATCH(B746,'HARGA SATUAN'!$N$7:$N$1509,0),0))</f>
        <v>CT TM Indoor Tipe Blok 200/5-5A</v>
      </c>
      <c r="D746" s="139">
        <f ca="1">SUMIFS('RAB Standart'!$F$14:$F$169,'RAB Standart'!$C$14:$C$169,C746)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SATUAN'!$N$7:$N$1509,0),0)),"",OFFSET('HARGA SATUAN'!$C$6,MATCH(B747,'HARGA SATUAN'!$N$7:$N$1509,0),0))</f>
        <v>CT TM Indoor Tipe Blok 250/5-5A</v>
      </c>
      <c r="D747" s="139">
        <f ca="1">SUMIFS('RAB Standart'!$F$14:$F$169,'RAB Standart'!$C$14:$C$169,C747)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SATUAN'!$N$7:$N$1509,0),0)),"",OFFSET('HARGA SATUAN'!$C$6,MATCH(B748,'HARGA SATUAN'!$N$7:$N$1509,0),0))</f>
        <v>CT TM Indoor Tipe Blok 300/5-5A</v>
      </c>
      <c r="D748" s="139">
        <f ca="1">SUMIFS('RAB Standart'!$F$14:$F$169,'RAB Standart'!$C$14:$C$169,C748)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SATUAN'!$N$7:$N$1509,0),0)),"",OFFSET('HARGA SATUAN'!$C$6,MATCH(B749,'HARGA SATUAN'!$N$7:$N$1509,0),0))</f>
        <v>CT TM Indoor Tipe Blok 400/5-5A</v>
      </c>
      <c r="D749" s="139">
        <f ca="1">SUMIFS('RAB Standart'!$F$14:$F$169,'RAB Standart'!$C$14:$C$169,C749)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SATUAN'!$N$7:$N$1509,0),0)),"",OFFSET('HARGA SATUAN'!$C$6,MATCH(B750,'HARGA SATUAN'!$N$7:$N$1509,0),0))</f>
        <v>CT TM Indoor Tipe Blok 500/5-5A</v>
      </c>
      <c r="D750" s="139">
        <f ca="1">SUMIFS('RAB Standart'!$F$14:$F$169,'RAB Standart'!$C$14:$C$169,C750)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SATUAN'!$N$7:$N$1509,0),0)),"",OFFSET('HARGA SATUAN'!$C$6,MATCH(B751,'HARGA SATUAN'!$N$7:$N$1509,0),0))</f>
        <v>CT TM Indoor Tipe Blok 600/5-5A</v>
      </c>
      <c r="D751" s="139">
        <f ca="1">SUMIFS('RAB Standart'!$F$14:$F$169,'RAB Standart'!$C$14:$C$169,C751)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SATUAN'!$N$7:$N$1509,0),0)),"",OFFSET('HARGA SATUAN'!$C$6,MATCH(B752,'HARGA SATUAN'!$N$7:$N$1509,0),0))</f>
        <v>CT TM Indoor Tipe Blok 750/5-5A</v>
      </c>
      <c r="D752" s="139">
        <f ca="1">SUMIFS('RAB Standart'!$F$14:$F$169,'RAB Standart'!$C$14:$C$169,C752)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SATUAN'!$N$7:$N$1509,0),0)),"",OFFSET('HARGA SATUAN'!$C$6,MATCH(B753,'HARGA SATUAN'!$N$7:$N$1509,0),0))</f>
        <v>CT TM Indoor Tipe Blok 800/5-5A</v>
      </c>
      <c r="D753" s="139">
        <f ca="1">SUMIFS('RAB Standart'!$F$14:$F$169,'RAB Standart'!$C$14:$C$169,C753)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SATUAN'!$N$7:$N$1509,0),0)),"",OFFSET('HARGA SATUAN'!$C$6,MATCH(B754,'HARGA SATUAN'!$N$7:$N$1509,0),0))</f>
        <v>CT TM Indoor Tipe Blok 1000/5-5A</v>
      </c>
      <c r="D754" s="139">
        <f ca="1">SUMIFS('RAB Standart'!$F$14:$F$169,'RAB Standart'!$C$14:$C$169,C754)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SATUAN'!$N$7:$N$1509,0),0)),"",OFFSET('HARGA SATUAN'!$C$6,MATCH(B755,'HARGA SATUAN'!$N$7:$N$1509,0),0))</f>
        <v>CT TM Indoor Tipe Ring 50/5-5A</v>
      </c>
      <c r="D755" s="139">
        <f ca="1">SUMIFS('RAB Standart'!$F$14:$F$169,'RAB Standart'!$C$14:$C$169,C755)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SATUAN'!$N$7:$N$1509,0),0)),"",OFFSET('HARGA SATUAN'!$C$6,MATCH(B756,'HARGA SATUAN'!$N$7:$N$1509,0),0))</f>
        <v>CT TM Indoor Tipe Ring 100/5-5A</v>
      </c>
      <c r="D756" s="139">
        <f ca="1">SUMIFS('RAB Standart'!$F$14:$F$169,'RAB Standart'!$C$14:$C$169,C756)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SATUAN'!$N$7:$N$1509,0),0)),"",OFFSET('HARGA SATUAN'!$C$6,MATCH(B757,'HARGA SATUAN'!$N$7:$N$1509,0),0))</f>
        <v>CT TM Outdoor  10/5</v>
      </c>
      <c r="D757" s="139">
        <f ca="1">SUMIFS('RAB Standart'!$F$14:$F$169,'RAB Standart'!$C$14:$C$169,C757)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SATUAN'!$N$7:$N$1509,0),0)),"",OFFSET('HARGA SATUAN'!$C$6,MATCH(B758,'HARGA SATUAN'!$N$7:$N$1509,0),0))</f>
        <v>CT TM Outdoor  15/5</v>
      </c>
      <c r="D758" s="139">
        <f ca="1">SUMIFS('RAB Standart'!$F$14:$F$169,'RAB Standart'!$C$14:$C$169,C758)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SATUAN'!$N$7:$N$1509,0),0)),"",OFFSET('HARGA SATUAN'!$C$6,MATCH(B759,'HARGA SATUAN'!$N$7:$N$1509,0),0))</f>
        <v>CT TM Outdoor  20/5</v>
      </c>
      <c r="D759" s="139">
        <f ca="1">SUMIFS('RAB Standart'!$F$14:$F$169,'RAB Standart'!$C$14:$C$169,C759)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SATUAN'!$N$7:$N$1509,0),0)),"",OFFSET('HARGA SATUAN'!$C$6,MATCH(B760,'HARGA SATUAN'!$N$7:$N$1509,0),0))</f>
        <v>CT TM Outdoor  25/5</v>
      </c>
      <c r="D760" s="139">
        <f ca="1">SUMIFS('RAB Standart'!$F$14:$F$169,'RAB Standart'!$C$14:$C$169,C760)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SATUAN'!$N$7:$N$1509,0),0)),"",OFFSET('HARGA SATUAN'!$C$6,MATCH(B761,'HARGA SATUAN'!$N$7:$N$1509,0),0))</f>
        <v>CT TM Outdoor  30/5</v>
      </c>
      <c r="D761" s="139">
        <f ca="1">SUMIFS('RAB Standart'!$F$14:$F$169,'RAB Standart'!$C$14:$C$169,C761)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SATUAN'!$N$7:$N$1509,0),0)),"",OFFSET('HARGA SATUAN'!$C$6,MATCH(B762,'HARGA SATUAN'!$N$7:$N$1509,0),0))</f>
        <v>CT TM Outdoor  40/5</v>
      </c>
      <c r="D762" s="139">
        <f ca="1">SUMIFS('RAB Standart'!$F$14:$F$169,'RAB Standart'!$C$14:$C$169,C762)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SATUAN'!$N$7:$N$1509,0),0)),"",OFFSET('HARGA SATUAN'!$C$6,MATCH(B763,'HARGA SATUAN'!$N$7:$N$1509,0),0))</f>
        <v>CT TM Outdoor  50/5</v>
      </c>
      <c r="D763" s="139">
        <f ca="1">SUMIFS('RAB Standart'!$F$14:$F$169,'RAB Standart'!$C$14:$C$169,C763)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SATUAN'!$N$7:$N$1509,0),0)),"",OFFSET('HARGA SATUAN'!$C$6,MATCH(B764,'HARGA SATUAN'!$N$7:$N$1509,0),0))</f>
        <v>CT TM Outdoor  60/5</v>
      </c>
      <c r="D764" s="139">
        <f ca="1">SUMIFS('RAB Standart'!$F$14:$F$169,'RAB Standart'!$C$14:$C$169,C764)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SATUAN'!$N$7:$N$1509,0),0)),"",OFFSET('HARGA SATUAN'!$C$6,MATCH(B765,'HARGA SATUAN'!$N$7:$N$1509,0),0))</f>
        <v>CT TM Outdoor  75/5</v>
      </c>
      <c r="D765" s="139">
        <f ca="1">SUMIFS('RAB Standart'!$F$14:$F$169,'RAB Standart'!$C$14:$C$169,C765)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SATUAN'!$N$7:$N$1509,0),0)),"",OFFSET('HARGA SATUAN'!$C$6,MATCH(B766,'HARGA SATUAN'!$N$7:$N$1509,0),0))</f>
        <v>CT TM Outdoor 80/5</v>
      </c>
      <c r="D766" s="139">
        <f ca="1">SUMIFS('RAB Standart'!$F$14:$F$169,'RAB Standart'!$C$14:$C$169,C766)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SATUAN'!$N$7:$N$1509,0),0)),"",OFFSET('HARGA SATUAN'!$C$6,MATCH(B767,'HARGA SATUAN'!$N$7:$N$1509,0),0))</f>
        <v>CT TM Outdoor 100/5</v>
      </c>
      <c r="D767" s="139">
        <f ca="1">SUMIFS('RAB Standart'!$F$14:$F$169,'RAB Standart'!$C$14:$C$169,C767)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SATUAN'!$N$7:$N$1509,0),0)),"",OFFSET('HARGA SATUAN'!$C$6,MATCH(B768,'HARGA SATUAN'!$N$7:$N$1509,0),0))</f>
        <v>CT TM Outdoor 150/5</v>
      </c>
      <c r="D768" s="139">
        <f ca="1">SUMIFS('RAB Standart'!$F$14:$F$169,'RAB Standart'!$C$14:$C$169,C768)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SATUAN'!$N$7:$N$1509,0),0)),"",OFFSET('HARGA SATUAN'!$C$6,MATCH(B769,'HARGA SATUAN'!$N$7:$N$1509,0),0))</f>
        <v>CT TM Outdoor 200/5</v>
      </c>
      <c r="D769" s="139">
        <f ca="1">SUMIFS('RAB Standart'!$F$14:$F$169,'RAB Standart'!$C$14:$C$169,C769)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SATUAN'!$N$7:$N$1509,0),0)),"",OFFSET('HARGA SATUAN'!$C$6,MATCH(B770,'HARGA SATUAN'!$N$7:$N$1509,0),0))</f>
        <v>CT TM Outdoor 250/5</v>
      </c>
      <c r="D770" s="139">
        <f ca="1">SUMIFS('RAB Standart'!$F$14:$F$169,'RAB Standart'!$C$14:$C$169,C770)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SATUAN'!$N$7:$N$1509,0),0)),"",OFFSET('HARGA SATUAN'!$C$6,MATCH(B771,'HARGA SATUAN'!$N$7:$N$1509,0),0))</f>
        <v>CT TM Outdoor 300/5</v>
      </c>
      <c r="D771" s="139">
        <f ca="1">SUMIFS('RAB Standart'!$F$14:$F$169,'RAB Standart'!$C$14:$C$169,C771)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SATUAN'!$N$7:$N$1509,0),0)),"",OFFSET('HARGA SATUAN'!$C$6,MATCH(B772,'HARGA SATUAN'!$N$7:$N$1509,0),0))</f>
        <v>CT TM Outdoor 400/5</v>
      </c>
      <c r="D772" s="139">
        <f ca="1">SUMIFS('RAB Standart'!$F$14:$F$169,'RAB Standart'!$C$14:$C$169,C772)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SATUAN'!$N$7:$N$1509,0),0)),"",OFFSET('HARGA SATUAN'!$C$6,MATCH(B773,'HARGA SATUAN'!$N$7:$N$1509,0),0))</f>
        <v>PT Indoor (ratio 20.000/v3 : 100/v3) Class 0.2s</v>
      </c>
      <c r="D773" s="139">
        <f ca="1">SUMIFS('RAB Standart'!$F$14:$F$169,'RAB Standart'!$C$14:$C$169,C773)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SATUAN'!$N$7:$N$1509,0),0)),"",OFFSET('HARGA SATUAN'!$C$6,MATCH(B774,'HARGA SATUAN'!$N$7:$N$1509,0),0))</f>
        <v>PT Outdoor (ratio 20.000/v3 : 100/v3) Class 0.2s</v>
      </c>
      <c r="D774" s="139">
        <f ca="1">SUMIFS('RAB Standart'!$F$14:$F$169,'RAB Standart'!$C$14:$C$169,C774)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SATUAN'!$N$7:$N$1509,0),0)),"",OFFSET('HARGA SATUAN'!$C$6,MATCH(B775,'HARGA SATUAN'!$N$7:$N$1509,0),0))</f>
        <v>Smart Box Langsung Daya 3.9 kVA MCCB 6 A</v>
      </c>
      <c r="D775" s="139">
        <f ca="1">SUMIFS('RAB Standart'!$F$14:$F$169,'RAB Standart'!$C$14:$C$169,C775)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SATUAN'!$N$7:$N$1509,0),0)),"",OFFSET('HARGA SATUAN'!$C$6,MATCH(B776,'HARGA SATUAN'!$N$7:$N$1509,0),0))</f>
        <v>Smart Box Langsung Daya 6.6 kVA MCCB 10 A</v>
      </c>
      <c r="D776" s="139">
        <f ca="1">SUMIFS('RAB Standart'!$F$14:$F$169,'RAB Standart'!$C$14:$C$169,C776)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SATUAN'!$N$7:$N$1509,0),0)),"",OFFSET('HARGA SATUAN'!$C$6,MATCH(B777,'HARGA SATUAN'!$N$7:$N$1509,0),0))</f>
        <v>Smart Box Langsung Daya 10.6 kVA MCCB 16 A</v>
      </c>
      <c r="D777" s="139">
        <f ca="1">SUMIFS('RAB Standart'!$F$14:$F$169,'RAB Standart'!$C$14:$C$169,C777)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SATUAN'!$N$7:$N$1509,0),0)),"",OFFSET('HARGA SATUAN'!$C$6,MATCH(B778,'HARGA SATUAN'!$N$7:$N$1509,0),0))</f>
        <v>Smart Box Langsung Daya 13.2 kVA MCCB 20 A</v>
      </c>
      <c r="D778" s="139">
        <f ca="1">SUMIFS('RAB Standart'!$F$14:$F$169,'RAB Standart'!$C$14:$C$169,C778)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SATUAN'!$N$7:$N$1509,0),0)),"",OFFSET('HARGA SATUAN'!$C$6,MATCH(B779,'HARGA SATUAN'!$N$7:$N$1509,0),0))</f>
        <v>Smart Box Langsung Daya 16.5 kVA MCCB 25 A</v>
      </c>
      <c r="D779" s="139">
        <f ca="1">SUMIFS('RAB Standart'!$F$14:$F$169,'RAB Standart'!$C$14:$C$169,C779)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SATUAN'!$N$7:$N$1509,0),0)),"",OFFSET('HARGA SATUAN'!$C$6,MATCH(B780,'HARGA SATUAN'!$N$7:$N$1509,0),0))</f>
        <v>Smart Box Langsung Daya 23 kVA MCCB 35 A</v>
      </c>
      <c r="D780" s="139">
        <f ca="1">SUMIFS('RAB Standart'!$F$14:$F$169,'RAB Standart'!$C$14:$C$169,C780)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SATUAN'!$N$7:$N$1509,0),0)),"",OFFSET('HARGA SATUAN'!$C$6,MATCH(B781,'HARGA SATUAN'!$N$7:$N$1509,0),0))</f>
        <v>Smart Box Langsung Daya 33 kVA MCCB 50 A</v>
      </c>
      <c r="D781" s="139">
        <f ca="1">SUMIFS('RAB Standart'!$F$14:$F$169,'RAB Standart'!$C$14:$C$169,C781)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SATUAN'!$N$7:$N$1509,0),0)),"",OFFSET('HARGA SATUAN'!$C$6,MATCH(B782,'HARGA SATUAN'!$N$7:$N$1509,0),0))</f>
        <v>Smart Box Langsung Daya 41.5 kVA MCCB 63 A</v>
      </c>
      <c r="D782" s="139">
        <f ca="1">SUMIFS('RAB Standart'!$F$14:$F$169,'RAB Standart'!$C$14:$C$169,C782)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SATUAN'!$N$7:$N$1509,0),0)),"",OFFSET('HARGA SATUAN'!$C$6,MATCH(B783,'HARGA SATUAN'!$N$7:$N$1509,0),0))</f>
        <v>Smart Box Tidak Langsung Daya 53 kVA MCCB 80 A</v>
      </c>
      <c r="D783" s="139">
        <f ca="1">SUMIFS('RAB Standart'!$F$14:$F$169,'RAB Standart'!$C$14:$C$169,C783)</f>
        <v>0</v>
      </c>
      <c r="E783" s="26">
        <f t="shared" ca="1" si="34"/>
        <v>0</v>
      </c>
      <c r="F783" s="26">
        <f ca="1">IF(D783=0,0,SUM($E$713:E783))</f>
        <v>0</v>
      </c>
    </row>
    <row r="784" spans="2:6" hidden="1">
      <c r="B784" s="113">
        <v>71</v>
      </c>
      <c r="C784" s="139" t="str">
        <f ca="1">IF(ISERROR(OFFSET('HARGA SATUAN'!$C$6,MATCH(B784,'HARGA SATUAN'!$N$7:$N$1509,0),0)),"",OFFSET('HARGA SATUAN'!$C$6,MATCH(B784,'HARGA SATUAN'!$N$7:$N$1509,0),0))</f>
        <v>Smart Box Tidak Langsung Daya 66 kVA MCCB 100 A</v>
      </c>
      <c r="D784" s="139">
        <f ca="1">SUMIFS('RAB Standart'!$F$14:$F$169,'RAB Standart'!$C$14:$C$169,C784)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SATUAN'!$N$7:$N$1509,0),0)),"",OFFSET('HARGA SATUAN'!$C$6,MATCH(B785,'HARGA SATUAN'!$N$7:$N$1509,0),0))</f>
        <v>Smart Box Tidak Langsung Daya 82.5 kVA MCCB 125 A</v>
      </c>
      <c r="D785" s="139">
        <f ca="1">SUMIFS('RAB Standart'!$F$14:$F$169,'RAB Standart'!$C$14:$C$169,C785)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SATUAN'!$N$7:$N$1509,0),0)),"",OFFSET('HARGA SATUAN'!$C$6,MATCH(B786,'HARGA SATUAN'!$N$7:$N$1509,0),0))</f>
        <v>Smart Box Tidak Langsung Daya 105 kVA MCCB 160 A</v>
      </c>
      <c r="D786" s="139">
        <f ca="1">SUMIFS('RAB Standart'!$F$14:$F$169,'RAB Standart'!$C$14:$C$169,C786)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SATUAN'!$N$7:$N$1509,0),0)),"",OFFSET('HARGA SATUAN'!$C$6,MATCH(B787,'HARGA SATUAN'!$N$7:$N$1509,0),0))</f>
        <v>Smart Box Tidak Langsung Daya 131 kVA MCCB 200 A</v>
      </c>
      <c r="D787" s="139">
        <f ca="1">SUMIFS('RAB Standart'!$F$14:$F$169,'RAB Standart'!$C$14:$C$169,C787)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SATUAN'!$N$7:$N$1509,0),0)),"",OFFSET('HARGA SATUAN'!$C$6,MATCH(B788,'HARGA SATUAN'!$N$7:$N$1509,0),0))</f>
        <v>Smart Box Tidak Langsung Daya 147 kVA MCCB 225 A</v>
      </c>
      <c r="D788" s="139">
        <f ca="1">SUMIFS('RAB Standart'!$F$14:$F$169,'RAB Standart'!$C$14:$C$169,C788)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SATUAN'!$N$7:$N$1509,0),0)),"",OFFSET('HARGA SATUAN'!$C$6,MATCH(B789,'HARGA SATUAN'!$N$7:$N$1509,0),0))</f>
        <v>Smart Box Tidak Langsung Daya 164 kVA MCCB 250 A</v>
      </c>
      <c r="D789" s="139">
        <f ca="1">SUMIFS('RAB Standart'!$F$14:$F$169,'RAB Standart'!$C$14:$C$169,C789)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SATUAN'!$N$7:$N$1509,0),0)),"",OFFSET('HARGA SATUAN'!$C$6,MATCH(B790,'HARGA SATUAN'!$N$7:$N$1509,0),0))</f>
        <v>Smart Box Tidak Langsung Daya 197 kVA MCCB 300 A</v>
      </c>
      <c r="D790" s="139">
        <f ca="1">SUMIFS('RAB Standart'!$F$14:$F$169,'RAB Standart'!$C$14:$C$169,C790)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SATUAN'!$N$7:$N$1509,0),0)),"",OFFSET('HARGA SATUAN'!$C$6,MATCH(B791,'HARGA SATUAN'!$N$7:$N$1509,0),0))</f>
        <v>Smart Box Tidak Langsung Daya TM</v>
      </c>
      <c r="D791" s="139">
        <f ca="1">SUMIFS('RAB Standart'!$F$14:$F$169,'RAB Standart'!$C$14:$C$169,C791)</f>
        <v>1</v>
      </c>
      <c r="E791" s="26">
        <f t="shared" ca="1" si="34"/>
        <v>1</v>
      </c>
      <c r="F791" s="26">
        <f ca="1">IF(D791=0,0,SUM($E$713:E791))</f>
        <v>4</v>
      </c>
    </row>
    <row r="792" spans="2:6" hidden="1">
      <c r="B792" s="113">
        <v>79</v>
      </c>
      <c r="C792" s="139" t="str">
        <f ca="1">IF(ISERROR(OFFSET('HARGA SATUAN'!$C$6,MATCH(B792,'HARGA SATUAN'!$N$7:$N$1509,0),0)),"",OFFSET('HARGA SATUAN'!$C$6,MATCH(B792,'HARGA SATUAN'!$N$7:$N$1509,0),0))</f>
        <v>Air Insulated LBS Manual;24KV;630A;Min-16KA</v>
      </c>
      <c r="D792" s="139">
        <f ca="1">SUMIFS('RAB Standart'!$F$14:$F$169,'RAB Standart'!$C$14:$C$169,C792)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SATUAN'!$N$7:$N$1509,0),0)),"",OFFSET('HARGA SATUAN'!$C$6,MATCH(B793,'HARGA SATUAN'!$N$7:$N$1509,0),0))</f>
        <v>Air Insulated LBS Motorized;24KV;630A;Min-16KA</v>
      </c>
      <c r="D793" s="139">
        <f ca="1">SUMIFS('RAB Standart'!$F$14:$F$169,'RAB Standart'!$C$14:$C$169,C793)</f>
        <v>1</v>
      </c>
      <c r="E793" s="26">
        <f t="shared" ca="1" si="34"/>
        <v>1</v>
      </c>
      <c r="F793" s="26">
        <f ca="1">IF(D793=0,0,SUM($E$713:E793))</f>
        <v>5</v>
      </c>
    </row>
    <row r="794" spans="2:6" hidden="1">
      <c r="B794" s="113">
        <v>81</v>
      </c>
      <c r="C794" s="139" t="str">
        <f ca="1">IF(ISERROR(OFFSET('HARGA SATUAN'!$C$6,MATCH(B794,'HARGA SATUAN'!$N$7:$N$1509,0),0)),"",OFFSET('HARGA SATUAN'!$C$6,MATCH(B794,'HARGA SATUAN'!$N$7:$N$1509,0),0))</f>
        <v>Air Insulated CBOG Motorized+Metering;20KV;630A;Min-16KA</v>
      </c>
      <c r="D794" s="139">
        <f ca="1">SUMIFS('RAB Standart'!$F$14:$F$169,'RAB Standart'!$C$14:$C$169,C794)</f>
        <v>1</v>
      </c>
      <c r="E794" s="26">
        <f t="shared" ca="1" si="34"/>
        <v>1</v>
      </c>
      <c r="F794" s="26">
        <f ca="1">IF(D794=0,0,SUM($E$713:E794))</f>
        <v>6</v>
      </c>
    </row>
    <row r="795" spans="2:6" hidden="1">
      <c r="B795" s="113">
        <v>82</v>
      </c>
      <c r="C795" s="139" t="str">
        <f ca="1">IF(ISERROR(OFFSET('HARGA SATUAN'!$C$6,MATCH(B795,'HARGA SATUAN'!$N$7:$N$1509,0),0)),"",OFFSET('HARGA SATUAN'!$C$6,MATCH(B795,'HARGA SATUAN'!$N$7:$N$1509,0),0))</f>
        <v>Fully Gas Insulated LBS Motorized;24KV;630A;Min-16KA</v>
      </c>
      <c r="D795" s="139">
        <f ca="1">SUMIFS('RAB Standart'!$F$14:$F$169,'RAB Standart'!$C$14:$C$169,C795)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SATUAN'!$N$7:$N$1509,0),0)),"",OFFSET('HARGA SATUAN'!$C$6,MATCH(B796,'HARGA SATUAN'!$N$7:$N$1509,0),0))</f>
        <v>Fully Gas Insulated CBOG Motorized+Metering;20KV;630A;Min-16KA</v>
      </c>
      <c r="D796" s="139">
        <f ca="1">SUMIFS('RAB Standart'!$F$14:$F$169,'RAB Standart'!$C$14:$C$169,C796)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SATUAN'!$N$7:$N$1509,0),0)),"",OFFSET('HARGA SATUAN'!$C$6,MATCH(B797,'HARGA SATUAN'!$N$7:$N$1509,0),0))</f>
        <v>Fully Gas Insulated LBS Manual;24KV;630A;Min-16KA</v>
      </c>
      <c r="D797" s="139">
        <f ca="1">SUMIFS('RAB Standart'!$F$14:$F$169,'RAB Standart'!$C$14:$C$169,C797)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SATUAN'!$N$7:$N$1509,0),0)),"",OFFSET('HARGA SATUAN'!$C$6,MATCH(B798,'HARGA SATUAN'!$N$7:$N$1509,0),0))</f>
        <v>Automatic Change Over (ACO) TM</v>
      </c>
      <c r="D798" s="139">
        <f ca="1">SUMIFS('RAB Standart'!$F$14:$F$169,'RAB Standart'!$C$14:$C$169,C798)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SATUAN'!$N$7:$N$1509,0),0)),"",OFFSET('HARGA SATUAN'!$C$6,MATCH(B799,'HARGA SATUAN'!$N$7:$N$1509,0),0))</f>
        <v>Automatic Change Over (ACO) TR</v>
      </c>
      <c r="D799" s="139">
        <f ca="1">SUMIFS('RAB Standart'!$F$14:$F$169,'RAB Standart'!$C$14:$C$169,C799)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SATUAN'!$N$7:$N$1509,0),0)),"",OFFSET('HARGA SATUAN'!$C$6,MATCH(B800,'HARGA SATUAN'!$N$7:$N$1509,0),0))</f>
        <v>Metaclad;Outgoing;20kV;630A;25kA - GI</v>
      </c>
      <c r="D800" s="139">
        <f ca="1">SUMIFS('RAB Standart'!$F$14:$F$169,'RAB Standart'!$C$14:$C$169,C800)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SATUAN'!$N$7:$N$1509,0),0)),"",OFFSET('HARGA SATUAN'!$C$6,MATCH(B801,'HARGA SATUAN'!$N$7:$N$1509,0),0))</f>
        <v>Metaclad;Couple;20kV;2000A;25kA - GI</v>
      </c>
      <c r="D801" s="139">
        <f ca="1">SUMIFS('RAB Standart'!$F$14:$F$169,'RAB Standart'!$C$14:$C$169,C801)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SATUAN'!$N$7:$N$1509,0),0)),"",OFFSET('HARGA SATUAN'!$C$6,MATCH(B802,'HARGA SATUAN'!$N$7:$N$1509,0),0))</f>
        <v>Trafo 1 Fasa CSP 50 kVA</v>
      </c>
      <c r="D802" s="139">
        <f ca="1">SUMIFS('RAB Standart'!$F$14:$F$169,'RAB Standart'!$C$14:$C$169,C802)</f>
        <v>1</v>
      </c>
      <c r="E802" s="26">
        <f t="shared" ca="1" si="34"/>
        <v>1</v>
      </c>
      <c r="F802" s="26">
        <f ca="1">IF(D802=0,0,SUM($E$713:E802))</f>
        <v>7</v>
      </c>
    </row>
    <row r="803" spans="2:6" hidden="1">
      <c r="B803" s="113">
        <v>90</v>
      </c>
      <c r="C803" s="139" t="str">
        <f ca="1">IF(ISERROR(OFFSET('HARGA SATUAN'!$C$6,MATCH(B803,'HARGA SATUAN'!$N$7:$N$1509,0),0)),"",OFFSET('HARGA SATUAN'!$C$6,MATCH(B803,'HARGA SATUAN'!$N$7:$N$1509,0),0))</f>
        <v>Trafo 3 phasa 50 kVA YNyn0</v>
      </c>
      <c r="D803" s="139">
        <f ca="1">SUMIFS('RAB Standart'!$F$14:$F$169,'RAB Standart'!$C$14:$C$169,C803)</f>
        <v>0</v>
      </c>
      <c r="E803" s="26">
        <f t="shared" ca="1" si="34"/>
        <v>0</v>
      </c>
      <c r="F803" s="26">
        <f ca="1">IF(D803=0,0,SUM($E$713:E803))</f>
        <v>0</v>
      </c>
    </row>
    <row r="804" spans="2:6" hidden="1">
      <c r="B804" s="113">
        <v>91</v>
      </c>
      <c r="C804" s="139" t="str">
        <f ca="1">IF(ISERROR(OFFSET('HARGA SATUAN'!$C$6,MATCH(B804,'HARGA SATUAN'!$N$7:$N$1509,0),0)),"",OFFSET('HARGA SATUAN'!$C$6,MATCH(B804,'HARGA SATUAN'!$N$7:$N$1509,0),0))</f>
        <v>Trafo 3 phasa 100 kVA YNyn0</v>
      </c>
      <c r="D804" s="139">
        <f ca="1">SUMIFS('RAB Standart'!$F$14:$F$169,'RAB Standart'!$C$14:$C$169,C804)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SATUAN'!$N$7:$N$1509,0),0)),"",OFFSET('HARGA SATUAN'!$C$6,MATCH(B805,'HARGA SATUAN'!$N$7:$N$1509,0),0))</f>
        <v>Trafo 3 phasa 160 kVA YNyn0</v>
      </c>
      <c r="D805" s="139">
        <f ca="1">SUMIFS('RAB Standart'!$F$14:$F$169,'RAB Standart'!$C$14:$C$169,C805)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SATUAN'!$N$7:$N$1509,0),0)),"",OFFSET('HARGA SATUAN'!$C$6,MATCH(B806,'HARGA SATUAN'!$N$7:$N$1509,0),0))</f>
        <v>Trafo 3 phasa 50 kVA Yzn5</v>
      </c>
      <c r="D806" s="139">
        <f ca="1">SUMIFS('RAB Standart'!$F$14:$F$169,'RAB Standart'!$C$14:$C$169,C806)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SATUAN'!$N$7:$N$1509,0),0)),"",OFFSET('HARGA SATUAN'!$C$6,MATCH(B807,'HARGA SATUAN'!$N$7:$N$1509,0),0))</f>
        <v>Trafo 3 phasa 100 kVA Yzn5</v>
      </c>
      <c r="D807" s="139">
        <f ca="1">SUMIFS('RAB Standart'!$F$14:$F$169,'RAB Standart'!$C$14:$C$169,C807)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SATUAN'!$N$7:$N$1509,0),0)),"",OFFSET('HARGA SATUAN'!$C$6,MATCH(B808,'HARGA SATUAN'!$N$7:$N$1509,0),0))</f>
        <v>Trafo 3 phasa 160 kVA Yzn5</v>
      </c>
      <c r="D808" s="139">
        <f ca="1">SUMIFS('RAB Standart'!$F$14:$F$169,'RAB Standart'!$C$14:$C$169,C808)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SATUAN'!$N$7:$N$1509,0),0)),"",OFFSET('HARGA SATUAN'!$C$6,MATCH(B809,'HARGA SATUAN'!$N$7:$N$1509,0),0))</f>
        <v>Trafo 3 phasa 200 kVA Dyn5</v>
      </c>
      <c r="D809" s="139">
        <f ca="1">SUMIFS('RAB Standart'!$F$14:$F$169,'RAB Standart'!$C$14:$C$169,C809)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SATUAN'!$N$7:$N$1509,0),0)),"",OFFSET('HARGA SATUAN'!$C$6,MATCH(B810,'HARGA SATUAN'!$N$7:$N$1509,0),0))</f>
        <v>Trafo 3 phasa 250 kVA DYn5</v>
      </c>
      <c r="D810" s="139">
        <f ca="1">SUMIFS('RAB Standart'!$F$14:$F$169,'RAB Standart'!$C$14:$C$169,C810)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SATUAN'!$N$7:$N$1509,0),0)),"",OFFSET('HARGA SATUAN'!$C$6,MATCH(B811,'HARGA SATUAN'!$N$7:$N$1509,0),0))</f>
        <v>Trafo 3 phasa 400 kVA DYn5 OD</v>
      </c>
      <c r="D811" s="139">
        <f ca="1">SUMIFS('RAB Standart'!$F$14:$F$169,'RAB Standart'!$C$14:$C$169,C811)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SATUAN'!$N$7:$N$1509,0),0)),"",OFFSET('HARGA SATUAN'!$C$6,MATCH(B812,'HARGA SATUAN'!$N$7:$N$1509,0),0))</f>
        <v>LVCB 2 Jurusan 250 A MCCB</v>
      </c>
      <c r="D812" s="139">
        <f ca="1">SUMIFS('RAB Standart'!$F$14:$F$169,'RAB Standart'!$C$14:$C$169,C812)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SATUAN'!$N$7:$N$1509,0),0)),"",OFFSET('HARGA SATUAN'!$C$6,MATCH(B813,'HARGA SATUAN'!$N$7:$N$1509,0),0))</f>
        <v>LVCB 2 Jurusan 250 A LBS</v>
      </c>
      <c r="D813" s="139">
        <f ca="1">SUMIFS('RAB Standart'!$F$14:$F$169,'RAB Standart'!$C$14:$C$169,C813)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SATUAN'!$N$7:$N$1509,0),0)),"",OFFSET('HARGA SATUAN'!$C$6,MATCH(B814,'HARGA SATUAN'!$N$7:$N$1509,0),0))</f>
        <v>LVCB 2 Jurusan 400 A LBS</v>
      </c>
      <c r="D814" s="139">
        <f ca="1">SUMIFS('RAB Standart'!$F$14:$F$169,'RAB Standart'!$C$14:$C$169,C814)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SATUAN'!$N$7:$N$1509,0),0)),"",OFFSET('HARGA SATUAN'!$C$6,MATCH(B815,'HARGA SATUAN'!$N$7:$N$1509,0),0))</f>
        <v>LVCB 4 Jurusan 400 A LBS</v>
      </c>
      <c r="D815" s="139">
        <f ca="1">SUMIFS('RAB Standart'!$F$14:$F$169,'RAB Standart'!$C$14:$C$169,C815)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SATUAN'!$N$7:$N$1509,0),0)),"",OFFSET('HARGA SATUAN'!$C$6,MATCH(B816,'HARGA SATUAN'!$N$7:$N$1509,0),0))</f>
        <v>LVCB 4 Jurusan 630 A LBS</v>
      </c>
      <c r="D816" s="139">
        <f ca="1">SUMIFS('RAB Standart'!$F$14:$F$169,'RAB Standart'!$C$14:$C$169,C816)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SATUAN'!$N$7:$N$1509,0),0)),"",OFFSET('HARGA SATUAN'!$C$6,MATCH(B817,'HARGA SATUAN'!$N$7:$N$1509,0),0))</f>
        <v>FCO Polymer</v>
      </c>
      <c r="D817" s="139">
        <f ca="1">SUMIFS('RAB Standart'!$F$14:$F$169,'RAB Standart'!$C$14:$C$169,C817)</f>
        <v>0</v>
      </c>
      <c r="E817" s="26">
        <f t="shared" ca="1" si="34"/>
        <v>0</v>
      </c>
      <c r="F817" s="26">
        <f ca="1">IF(D817=0,0,SUM($E$713:E817))</f>
        <v>0</v>
      </c>
    </row>
    <row r="818" spans="2:6" hidden="1">
      <c r="B818" s="113">
        <v>105</v>
      </c>
      <c r="C818" s="139" t="str">
        <f ca="1">IF(ISERROR(OFFSET('HARGA SATUAN'!$C$6,MATCH(B818,'HARGA SATUAN'!$N$7:$N$1509,0),0)),"",OFFSET('HARGA SATUAN'!$C$6,MATCH(B818,'HARGA SATUAN'!$N$7:$N$1509,0),0))</f>
        <v>Load Break Switch</v>
      </c>
      <c r="D818" s="139">
        <f ca="1">SUMIFS('RAB Standart'!$F$14:$F$169,'RAB Standart'!$C$14:$C$169,C818)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SATUAN'!$N$7:$N$1509,0),0)),"",OFFSET('HARGA SATUAN'!$C$6,MATCH(B819,'HARGA SATUAN'!$N$7:$N$1509,0),0))</f>
        <v>Recloser</v>
      </c>
      <c r="D819" s="139">
        <f ca="1">SUMIFS('RAB Standart'!$F$14:$F$169,'RAB Standart'!$C$14:$C$169,C819)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SATUAN'!$N$7:$N$1509,0),0)),"",OFFSET('HARGA SATUAN'!$C$6,MATCH(B820,'HARGA SATUAN'!$N$7:$N$1509,0),0))</f>
        <v>Lightning Arester (Polymer) 21 KV, 10 KA</v>
      </c>
      <c r="D820" s="139">
        <f ca="1">SUMIFS('RAB Standart'!$F$14:$F$169,'RAB Standart'!$C$14:$C$169,C820)</f>
        <v>3</v>
      </c>
      <c r="E820" s="26">
        <f t="shared" ca="1" si="34"/>
        <v>1</v>
      </c>
      <c r="F820" s="26">
        <f ca="1">IF(D820=0,0,SUM($E$713:E820))</f>
        <v>8</v>
      </c>
    </row>
    <row r="821" spans="2:6" hidden="1">
      <c r="B821" s="113">
        <v>108</v>
      </c>
      <c r="C821" s="139" t="str">
        <f ca="1">IF(ISERROR(OFFSET('HARGA SATUAN'!$C$6,MATCH(B821,'HARGA SATUAN'!$N$7:$N$1509,0),0)),"",OFFSET('HARGA SATUAN'!$C$6,MATCH(B821,'HARGA SATUAN'!$N$7:$N$1509,0),0))</f>
        <v>Lightning Arester (Polymer) 24 KV, 10 KA</v>
      </c>
      <c r="D821" s="139">
        <f ca="1">SUMIFS('RAB Standart'!$F$14:$F$169,'RAB Standart'!$C$14:$C$169,C821)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SATUAN'!$N$7:$N$1509,0),0)),"",OFFSET('HARGA SATUAN'!$C$6,MATCH(B822,'HARGA SATUAN'!$N$7:$N$1509,0),0))</f>
        <v>Isolator Tumpu ( Pin Post ) 20 KV Porcelein</v>
      </c>
      <c r="D822" s="139">
        <f ca="1">SUMIFS('RAB Standart'!$F$14:$F$169,'RAB Standart'!$C$14:$C$169,C822)</f>
        <v>0</v>
      </c>
      <c r="E822" s="26">
        <f t="shared" ca="1" si="34"/>
        <v>0</v>
      </c>
      <c r="F822" s="26">
        <f ca="1">IF(D822=0,0,SUM($E$713:E822))</f>
        <v>0</v>
      </c>
    </row>
    <row r="823" spans="2:6" hidden="1">
      <c r="B823" s="113">
        <v>110</v>
      </c>
      <c r="C823" s="139" t="str">
        <f ca="1">IF(ISERROR(OFFSET('HARGA SATUAN'!$C$6,MATCH(B823,'HARGA SATUAN'!$N$7:$N$1509,0),0)),"",OFFSET('HARGA SATUAN'!$C$6,MATCH(B823,'HARGA SATUAN'!$N$7:$N$1509,0),0))</f>
        <v>Isolator Tumpu ( Pin Post ) 20 KV</v>
      </c>
      <c r="D823" s="139">
        <f ca="1">SUMIFS('RAB Standart'!$F$14:$F$169,'RAB Standart'!$C$14:$C$169,C823)</f>
        <v>1</v>
      </c>
      <c r="E823" s="26">
        <f t="shared" ca="1" si="34"/>
        <v>1</v>
      </c>
      <c r="F823" s="26">
        <f ca="1">IF(D823=0,0,SUM($E$713:E823))</f>
        <v>9</v>
      </c>
    </row>
    <row r="824" spans="2:6" hidden="1">
      <c r="B824" s="113">
        <v>111</v>
      </c>
      <c r="C824" s="139" t="str">
        <f ca="1">IF(ISERROR(OFFSET('HARGA SATUAN'!$C$6,MATCH(B824,'HARGA SATUAN'!$N$7:$N$1509,0),0)),"",OFFSET('HARGA SATUAN'!$C$6,MATCH(B824,'HARGA SATUAN'!$N$7:$N$1509,0),0))</f>
        <v>Isolator Tumpu ( Line Post ) 20 KV Polymer</v>
      </c>
      <c r="D824" s="139">
        <f ca="1">SUMIFS('RAB Standart'!$F$14:$F$169,'RAB Standart'!$C$14:$C$169,C824)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SATUAN'!$N$7:$N$1509,0),0)),"",OFFSET('HARGA SATUAN'!$C$6,MATCH(B825,'HARGA SATUAN'!$N$7:$N$1509,0),0))</f>
        <v>Isolator Tumpu ( Line Post ) 20 KV</v>
      </c>
      <c r="D825" s="139">
        <f ca="1">SUMIFS('RAB Standart'!$F$14:$F$169,'RAB Standart'!$C$14:$C$169,C825)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SATUAN'!$N$7:$N$1509,0),0)),"",OFFSET('HARGA SATUAN'!$C$6,MATCH(B826,'HARGA SATUAN'!$N$7:$N$1509,0),0))</f>
        <v>Isolator Tarik ( Strainkap Porcelain ) 20 KV</v>
      </c>
      <c r="D826" s="139">
        <f ca="1">SUMIFS('RAB Standart'!$F$14:$F$169,'RAB Standart'!$C$14:$C$169,C826)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SATUAN'!$N$7:$N$1509,0),0)),"",OFFSET('HARGA SATUAN'!$C$6,MATCH(B827,'HARGA SATUAN'!$N$7:$N$1509,0),0))</f>
        <v>Isolator Tarik ( Suspension Polymer ) 20 KV</v>
      </c>
      <c r="D827" s="139">
        <f ca="1">SUMIFS('RAB Standart'!$F$14:$F$169,'RAB Standart'!$C$14:$C$169,C827)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SATUAN'!$N$7:$N$1509,0),0)),"",OFFSET('HARGA SATUAN'!$C$6,MATCH(B828,'HARGA SATUAN'!$N$7:$N$1509,0),0))</f>
        <v>Isolator Tarik ( Porcelain ) 20 KV + Primary Dead End Clamp 150-240 mm²</v>
      </c>
      <c r="D828" s="139">
        <f ca="1">SUMIFS('RAB Standart'!$F$14:$F$169,'RAB Standart'!$C$14:$C$169,C828)</f>
        <v>6</v>
      </c>
      <c r="E828" s="26">
        <f t="shared" ca="1" si="34"/>
        <v>1</v>
      </c>
      <c r="F828" s="26">
        <f ca="1">IF(D828=0,0,SUM($E$713:E828))</f>
        <v>10</v>
      </c>
    </row>
    <row r="829" spans="2:6" hidden="1">
      <c r="B829" s="113">
        <v>116</v>
      </c>
      <c r="C829" s="139" t="str">
        <f ca="1">IF(ISERROR(OFFSET('HARGA SATUAN'!$C$6,MATCH(B829,'HARGA SATUAN'!$N$7:$N$1509,0),0)),"",OFFSET('HARGA SATUAN'!$C$6,MATCH(B829,'HARGA SATUAN'!$N$7:$N$1509,0),0))</f>
        <v>AAAC 70 mm²</v>
      </c>
      <c r="D829" s="139">
        <f ca="1">SUMIFS('RAB Standart'!$F$14:$F$169,'RAB Standart'!$C$14:$C$169,C829)</f>
        <v>18</v>
      </c>
      <c r="E829" s="26">
        <f t="shared" ca="1" si="34"/>
        <v>1</v>
      </c>
      <c r="F829" s="26">
        <f ca="1">IF(D829=0,0,SUM($E$713:E829))</f>
        <v>11</v>
      </c>
    </row>
    <row r="830" spans="2:6" hidden="1">
      <c r="B830" s="113">
        <v>117</v>
      </c>
      <c r="C830" s="139" t="str">
        <f ca="1">IF(ISERROR(OFFSET('HARGA SATUAN'!$C$6,MATCH(B830,'HARGA SATUAN'!$N$7:$N$1509,0),0)),"",OFFSET('HARGA SATUAN'!$C$6,MATCH(B830,'HARGA SATUAN'!$N$7:$N$1509,0),0))</f>
        <v>AAAC 150 mm²</v>
      </c>
      <c r="D830" s="139">
        <f ca="1">SUMIFS('RAB Standart'!$F$14:$F$169,'RAB Standart'!$C$14:$C$169,C830)</f>
        <v>30</v>
      </c>
      <c r="E830" s="26">
        <f t="shared" ca="1" si="34"/>
        <v>1</v>
      </c>
      <c r="F830" s="26">
        <f ca="1">IF(D830=0,0,SUM($E$713:E830))</f>
        <v>12</v>
      </c>
    </row>
    <row r="831" spans="2:6" hidden="1">
      <c r="B831" s="113">
        <v>118</v>
      </c>
      <c r="C831" s="139" t="str">
        <f ca="1">IF(ISERROR(OFFSET('HARGA SATUAN'!$C$6,MATCH(B831,'HARGA SATUAN'!$N$7:$N$1509,0),0)),"",OFFSET('HARGA SATUAN'!$C$6,MATCH(B831,'HARGA SATUAN'!$N$7:$N$1509,0),0))</f>
        <v>AAAC 240 mm²</v>
      </c>
      <c r="D831" s="139">
        <f ca="1">SUMIFS('RAB Standart'!$F$14:$F$169,'RAB Standart'!$C$14:$C$169,C831)</f>
        <v>90</v>
      </c>
      <c r="E831" s="26">
        <f t="shared" ca="1" si="34"/>
        <v>1</v>
      </c>
      <c r="F831" s="26">
        <f ca="1">IF(D831=0,0,SUM($E$713:E831))</f>
        <v>13</v>
      </c>
    </row>
    <row r="832" spans="2:6" hidden="1">
      <c r="B832" s="113">
        <v>119</v>
      </c>
      <c r="C832" s="139" t="str">
        <f ca="1">IF(ISERROR(OFFSET('HARGA SATUAN'!$C$6,MATCH(B832,'HARGA SATUAN'!$N$7:$N$1509,0),0)),"",OFFSET('HARGA SATUAN'!$C$6,MATCH(B832,'HARGA SATUAN'!$N$7:$N$1509,0),0))</f>
        <v>AAAC/S 70 mm²</v>
      </c>
      <c r="D832" s="139">
        <f ca="1">SUMIFS('RAB Standart'!$F$14:$F$169,'RAB Standart'!$C$14:$C$169,C832)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SATUAN'!$N$7:$N$1509,0),0)),"",OFFSET('HARGA SATUAN'!$C$6,MATCH(B833,'HARGA SATUAN'!$N$7:$N$1509,0),0))</f>
        <v>AAAC/S 150 mm²</v>
      </c>
      <c r="D833" s="139">
        <f ca="1">SUMIFS('RAB Standart'!$F$14:$F$169,'RAB Standart'!$C$14:$C$169,C833)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SATUAN'!$N$7:$N$1509,0),0)),"",OFFSET('HARGA SATUAN'!$C$6,MATCH(B834,'HARGA SATUAN'!$N$7:$N$1509,0),0))</f>
        <v>AAAC/S 240 mm²</v>
      </c>
      <c r="D834" s="139">
        <f ca="1">SUMIFS('RAB Standart'!$F$14:$F$169,'RAB Standart'!$C$14:$C$169,C834)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SATUAN'!$N$7:$N$1509,0),0)),"",OFFSET('HARGA SATUAN'!$C$6,MATCH(B835,'HARGA SATUAN'!$N$7:$N$1509,0),0))</f>
        <v>NFA2X-T 2 x 70 + N 50 mm²</v>
      </c>
      <c r="D835" s="139">
        <f ca="1">SUMIFS('RAB Standart'!$F$14:$F$169,'RAB Standart'!$C$14:$C$169,C835)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SATUAN'!$N$7:$N$1509,0),0)),"",OFFSET('HARGA SATUAN'!$C$6,MATCH(B836,'HARGA SATUAN'!$N$7:$N$1509,0),0))</f>
        <v>NFA2X-T 2 x 70 + N 70 mm²</v>
      </c>
      <c r="D836" s="139">
        <f ca="1">SUMIFS('RAB Standart'!$F$14:$F$169,'RAB Standart'!$C$14:$C$169,C836)</f>
        <v>2</v>
      </c>
      <c r="E836" s="26">
        <f t="shared" ca="1" si="34"/>
        <v>1</v>
      </c>
      <c r="F836" s="26">
        <f ca="1">IF(D836=0,0,SUM($E$713:E836))</f>
        <v>14</v>
      </c>
    </row>
    <row r="837" spans="2:6" hidden="1">
      <c r="B837" s="113">
        <v>124</v>
      </c>
      <c r="C837" s="139" t="str">
        <f ca="1">IF(ISERROR(OFFSET('HARGA SATUAN'!$C$6,MATCH(B837,'HARGA SATUAN'!$N$7:$N$1509,0),0)),"",OFFSET('HARGA SATUAN'!$C$6,MATCH(B837,'HARGA SATUAN'!$N$7:$N$1509,0),0))</f>
        <v>NFA2X-T 3x35+1x35</v>
      </c>
      <c r="D837" s="139">
        <f ca="1">SUMIFS('RAB Standart'!$F$14:$F$169,'RAB Standart'!$C$14:$C$169,C837)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SATUAN'!$N$7:$N$1509,0),0)),"",OFFSET('HARGA SATUAN'!$C$6,MATCH(B838,'HARGA SATUAN'!$N$7:$N$1509,0),0))</f>
        <v>NFA2X-T 3x70+1x70</v>
      </c>
      <c r="D838" s="139">
        <f ca="1">SUMIFS('RAB Standart'!$F$14:$F$169,'RAB Standart'!$C$14:$C$169,C838)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SATUAN'!$N$7:$N$1509,0),0)),"",OFFSET('HARGA SATUAN'!$C$6,MATCH(B839,'HARGA SATUAN'!$N$7:$N$1509,0),0))</f>
        <v>NFA2X 2 x 10 mm²</v>
      </c>
      <c r="D839" s="139">
        <f ca="1">SUMIFS('RAB Standart'!$F$14:$F$169,'RAB Standart'!$C$14:$C$169,C839)</f>
        <v>35</v>
      </c>
      <c r="E839" s="26">
        <f t="shared" ca="1" si="34"/>
        <v>1</v>
      </c>
      <c r="F839" s="26">
        <f ca="1">IF(D839=0,0,SUM($E$713:E839))</f>
        <v>15</v>
      </c>
    </row>
    <row r="840" spans="2:6" hidden="1">
      <c r="B840" s="113">
        <v>127</v>
      </c>
      <c r="C840" s="139" t="str">
        <f ca="1">IF(ISERROR(OFFSET('HARGA SATUAN'!$C$6,MATCH(B840,'HARGA SATUAN'!$N$7:$N$1509,0),0)),"",OFFSET('HARGA SATUAN'!$C$6,MATCH(B840,'HARGA SATUAN'!$N$7:$N$1509,0),0))</f>
        <v>NFA2X 2 x 16 mm²</v>
      </c>
      <c r="D840" s="139">
        <f ca="1">SUMIFS('RAB Standart'!$F$14:$F$169,'RAB Standart'!$C$14:$C$169,C840)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SATUAN'!$N$7:$N$1509,0),0)),"",OFFSET('HARGA SATUAN'!$C$6,MATCH(B841,'HARGA SATUAN'!$N$7:$N$1509,0),0))</f>
        <v>NFA2X 4 x 16 mm²</v>
      </c>
      <c r="D841" s="139">
        <f ca="1">SUMIFS('RAB Standart'!$F$14:$F$169,'RAB Standart'!$C$14:$C$169,C841)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SATUAN'!$N$7:$N$1509,0),0)),"",OFFSET('HARGA SATUAN'!$C$6,MATCH(B842,'HARGA SATUAN'!$N$7:$N$1509,0),0))</f>
        <v>NFA2X 4 x 70 mm²</v>
      </c>
      <c r="D842" s="139">
        <f ca="1">SUMIFS('RAB Standart'!$F$14:$F$169,'RAB Standart'!$C$14:$C$169,C842)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SATUAN'!$N$7:$N$1509,0),0)),"",OFFSET('HARGA SATUAN'!$C$6,MATCH(B843,'HARGA SATUAN'!$N$7:$N$1509,0),0))</f>
        <v>Kabel NYY 1 x 70 mm²</v>
      </c>
      <c r="D843" s="139">
        <f ca="1">SUMIFS('RAB Standart'!$F$14:$F$169,'RAB Standart'!$C$14:$C$169,C843)</f>
        <v>25</v>
      </c>
      <c r="E843" s="26">
        <f t="shared" ref="E843:E906" ca="1" si="35">IF(D843=0,0,1)</f>
        <v>1</v>
      </c>
      <c r="F843" s="26">
        <f ca="1">IF(D843=0,0,SUM($E$713:E843))</f>
        <v>16</v>
      </c>
    </row>
    <row r="844" spans="2:6" hidden="1">
      <c r="B844" s="113">
        <v>131</v>
      </c>
      <c r="C844" s="139" t="str">
        <f ca="1">IF(ISERROR(OFFSET('HARGA SATUAN'!$C$6,MATCH(B844,'HARGA SATUAN'!$N$7:$N$1509,0),0)),"",OFFSET('HARGA SATUAN'!$C$6,MATCH(B844,'HARGA SATUAN'!$N$7:$N$1509,0),0))</f>
        <v>Kabel NYY 1 x 95 mm²</v>
      </c>
      <c r="D844" s="139">
        <f ca="1">SUMIFS('RAB Standart'!$F$14:$F$169,'RAB Standart'!$C$14:$C$169,C844)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SATUAN'!$N$7:$N$1509,0),0)),"",OFFSET('HARGA SATUAN'!$C$6,MATCH(B845,'HARGA SATUAN'!$N$7:$N$1509,0),0))</f>
        <v>Kabel NYY 1 x 150 mm²</v>
      </c>
      <c r="D845" s="139">
        <f ca="1">SUMIFS('RAB Standart'!$F$14:$F$169,'RAB Standart'!$C$14:$C$169,C845)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SATUAN'!$N$7:$N$1509,0),0)),"",OFFSET('HARGA SATUAN'!$C$6,MATCH(B846,'HARGA SATUAN'!$N$7:$N$1509,0),0))</f>
        <v>Kabel NYY 1 x 240 mm²</v>
      </c>
      <c r="D846" s="139">
        <f ca="1">SUMIFS('RAB Standart'!$F$14:$F$169,'RAB Standart'!$C$14:$C$169,C846)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SATUAN'!$N$7:$N$1509,0),0)),"",OFFSET('HARGA SATUAN'!$C$6,MATCH(B847,'HARGA SATUAN'!$N$7:$N$1509,0),0))</f>
        <v>Kabel NYY 4 x 70 mm²</v>
      </c>
      <c r="D847" s="139">
        <f ca="1">SUMIFS('RAB Standart'!$F$14:$F$169,'RAB Standart'!$C$14:$C$169,C847)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SATUAN'!$N$7:$N$1509,0),0)),"",OFFSET('HARGA SATUAN'!$C$6,MATCH(B848,'HARGA SATUAN'!$N$7:$N$1509,0),0))</f>
        <v>Kabel NA2XSEYBY 20 KV, 3 x 150 mm²</v>
      </c>
      <c r="D848" s="139">
        <f ca="1">SUMIFS('RAB Standart'!$F$14:$F$169,'RAB Standart'!$C$14:$C$169,C848)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SATUAN'!$N$7:$N$1509,0),0)),"",OFFSET('HARGA SATUAN'!$C$6,MATCH(B849,'HARGA SATUAN'!$N$7:$N$1509,0),0))</f>
        <v>Kabel NA2XSEYBY 20 KV, 3 x 240 mm²</v>
      </c>
      <c r="D849" s="139">
        <f ca="1">SUMIFS('RAB Standart'!$F$14:$F$169,'RAB Standart'!$C$14:$C$169,C849)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SATUAN'!$N$7:$N$1509,0),0)),"",OFFSET('HARGA SATUAN'!$C$6,MATCH(B850,'HARGA SATUAN'!$N$7:$N$1509,0),0))</f>
        <v>Kabel NA2XSEYBY 20 KV, 3 x 300 mm²</v>
      </c>
      <c r="D850" s="139">
        <f ca="1">SUMIFS('RAB Standart'!$F$14:$F$169,'RAB Standart'!$C$14:$C$169,C850)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SATUAN'!$N$7:$N$1509,0),0)),"",OFFSET('HARGA SATUAN'!$C$6,MATCH(B851,'HARGA SATUAN'!$N$7:$N$1509,0),0))</f>
        <v>MVTIC 3 x 150 + N 95 mm²</v>
      </c>
      <c r="D851" s="139">
        <f ca="1">SUMIFS('RAB Standart'!$F$14:$F$169,'RAB Standart'!$C$14:$C$169,C851)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SATUAN'!$N$7:$N$1509,0),0)),"",OFFSET('HARGA SATUAN'!$C$6,MATCH(B852,'HARGA SATUAN'!$N$7:$N$1509,0),0))</f>
        <v>MVTIC 3 x 240 + N 95 mm²</v>
      </c>
      <c r="D852" s="139">
        <f ca="1">SUMIFS('RAB Standart'!$F$14:$F$169,'RAB Standart'!$C$14:$C$169,C852)</f>
        <v>0</v>
      </c>
      <c r="E852" s="26">
        <f t="shared" ca="1" si="35"/>
        <v>0</v>
      </c>
      <c r="F852" s="26">
        <f ca="1">IF(D852=0,0,SUM($E$713:E852))</f>
        <v>0</v>
      </c>
    </row>
    <row r="853" spans="2:6" hidden="1">
      <c r="B853" s="113">
        <v>140</v>
      </c>
      <c r="C853" s="139" t="str">
        <f ca="1">IF(ISERROR(OFFSET('HARGA SATUAN'!$C$6,MATCH(B853,'HARGA SATUAN'!$N$7:$N$1509,0),0)),"",OFFSET('HARGA SATUAN'!$C$6,MATCH(B853,'HARGA SATUAN'!$N$7:$N$1509,0),0))</f>
        <v>KWH MPB; 3P; 4W; 230/400 V; 5(80) A; Class 1</v>
      </c>
      <c r="D853" s="139">
        <f ca="1">SUMIFS('RAB Standart'!$F$14:$F$169,'RAB Standart'!$C$14:$C$169,C853)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SATUAN'!$N$7:$N$1509,0),0)),"",OFFSET('HARGA SATUAN'!$C$6,MATCH(B854,'HARGA SATUAN'!$N$7:$N$1509,0),0))</f>
        <v>Modem 3G/4G</v>
      </c>
      <c r="D854" s="139">
        <f ca="1">SUMIFS('RAB Standart'!$F$14:$F$169,'RAB Standart'!$C$14:$C$169,C854)</f>
        <v>1</v>
      </c>
      <c r="E854" s="26">
        <f t="shared" ca="1" si="35"/>
        <v>1</v>
      </c>
      <c r="F854" s="26">
        <f ca="1">IF(D854=0,0,SUM($E$713:E854))</f>
        <v>17</v>
      </c>
    </row>
    <row r="855" spans="2:6" hidden="1">
      <c r="B855" s="113">
        <v>142</v>
      </c>
      <c r="C855" s="139" t="str">
        <f ca="1">IF(ISERROR(OFFSET('HARGA SATUAN'!$C$6,MATCH(B855,'HARGA SATUAN'!$N$7:$N$1509,0),0)),"",OFFSET('HARGA SATUAN'!$C$6,MATCH(B855,'HARGA SATUAN'!$N$7:$N$1509,0),0))</f>
        <v>MCCB 1 Fasa 40 A</v>
      </c>
      <c r="D855" s="139">
        <f ca="1">SUMIFS('RAB Standart'!$F$14:$F$169,'RAB Standart'!$C$14:$C$169,C855)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SATUAN'!$N$7:$N$1509,0),0)),"",OFFSET('HARGA SATUAN'!$C$6,MATCH(B856,'HARGA SATUAN'!$N$7:$N$1509,0),0))</f>
        <v>MCCB 1 Fasa 63 A</v>
      </c>
      <c r="D856" s="139">
        <f ca="1">SUMIFS('RAB Standart'!$F$14:$F$169,'RAB Standart'!$C$14:$C$169,C856)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SATUAN'!$N$7:$N$1509,0),0)),"",OFFSET('HARGA SATUAN'!$C$6,MATCH(B857,'HARGA SATUAN'!$N$7:$N$1509,0),0))</f>
        <v>MCCB 1 Fasa 80 A</v>
      </c>
      <c r="D857" s="139">
        <f ca="1">SUMIFS('RAB Standart'!$F$14:$F$169,'RAB Standart'!$C$14:$C$169,C857)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SATUAN'!$N$7:$N$1509,0),0)),"",OFFSET('HARGA SATUAN'!$C$6,MATCH(B858,'HARGA SATUAN'!$N$7:$N$1509,0),0))</f>
        <v>MCCB 1 Fasa 100 A</v>
      </c>
      <c r="D858" s="139">
        <f ca="1">SUMIFS('RAB Standart'!$F$14:$F$169,'RAB Standart'!$C$14:$C$169,C858)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SATUAN'!$N$7:$N$1509,0),0)),"",OFFSET('HARGA SATUAN'!$C$6,MATCH(B859,'HARGA SATUAN'!$N$7:$N$1509,0),0))</f>
        <v>MCCB 3 Fasa 80 A</v>
      </c>
      <c r="D859" s="139">
        <f ca="1">SUMIFS('RAB Standart'!$F$14:$F$169,'RAB Standart'!$C$14:$C$169,C859)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SATUAN'!$N$7:$N$1509,0),0)),"",OFFSET('HARGA SATUAN'!$C$6,MATCH(B860,'HARGA SATUAN'!$N$7:$N$1509,0),0))</f>
        <v>MCCB 3 Fasa 100 A</v>
      </c>
      <c r="D860" s="139">
        <f ca="1">SUMIFS('RAB Standart'!$F$14:$F$169,'RAB Standart'!$C$14:$C$169,C860)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SATUAN'!$N$7:$N$1509,0),0)),"",OFFSET('HARGA SATUAN'!$C$6,MATCH(B861,'HARGA SATUAN'!$N$7:$N$1509,0),0))</f>
        <v>MCCB 3 Fasa 125 A</v>
      </c>
      <c r="D861" s="139">
        <f ca="1">SUMIFS('RAB Standart'!$F$14:$F$169,'RAB Standart'!$C$14:$C$169,C861)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SATUAN'!$N$7:$N$1509,0),0)),"",OFFSET('HARGA SATUAN'!$C$6,MATCH(B862,'HARGA SATUAN'!$N$7:$N$1509,0),0))</f>
        <v>MCCB 3 Fasa 160 A</v>
      </c>
      <c r="D862" s="139">
        <f ca="1">SUMIFS('RAB Standart'!$F$14:$F$169,'RAB Standart'!$C$14:$C$169,C862)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SATUAN'!$N$7:$N$1509,0),0)),"",OFFSET('HARGA SATUAN'!$C$6,MATCH(B863,'HARGA SATUAN'!$N$7:$N$1509,0),0))</f>
        <v>MCCB 3 Fasa 200 A</v>
      </c>
      <c r="D863" s="139">
        <f ca="1">SUMIFS('RAB Standart'!$F$14:$F$169,'RAB Standart'!$C$14:$C$169,C863)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SATUAN'!$N$7:$N$1509,0),0)),"",OFFSET('HARGA SATUAN'!$C$6,MATCH(B864,'HARGA SATUAN'!$N$7:$N$1509,0),0))</f>
        <v>MCCB 3 Fasa 225 A</v>
      </c>
      <c r="D864" s="139">
        <f ca="1">SUMIFS('RAB Standart'!$F$14:$F$169,'RAB Standart'!$C$14:$C$169,C864)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SATUAN'!$N$7:$N$1509,0),0)),"",OFFSET('HARGA SATUAN'!$C$6,MATCH(B865,'HARGA SATUAN'!$N$7:$N$1509,0),0))</f>
        <v>MCCB 3 Fasa 250 A</v>
      </c>
      <c r="D865" s="139">
        <f ca="1">SUMIFS('RAB Standart'!$F$14:$F$169,'RAB Standart'!$C$14:$C$169,C865)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SATUAN'!$N$7:$N$1509,0),0)),"",OFFSET('HARGA SATUAN'!$C$6,MATCH(B866,'HARGA SATUAN'!$N$7:$N$1509,0),0))</f>
        <v>MCCB 3 Fasa 300 A</v>
      </c>
      <c r="D866" s="139">
        <f ca="1">SUMIFS('RAB Standart'!$F$14:$F$169,'RAB Standart'!$C$14:$C$169,C866)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SATUAN'!$N$7:$N$1509,0),0)),"",OFFSET('HARGA SATUAN'!$C$6,MATCH(B867,'HARGA SATUAN'!$N$7:$N$1509,0),0))</f>
        <v xml:space="preserve">CT TR ; Burden 5 VA; 50/5 A - 300/5 A Class 0.5s </v>
      </c>
      <c r="D867" s="139">
        <f ca="1">SUMIFS('RAB Standart'!$F$14:$F$169,'RAB Standart'!$C$14:$C$169,C867)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SATUAN'!$N$7:$N$1509,0),0)),"",OFFSET('HARGA SATUAN'!$C$6,MATCH(B868,'HARGA SATUAN'!$N$7:$N$1509,0),0))</f>
        <v xml:space="preserve">CT TR ; Burden 5 VA; 100/5 A Class 0.5s </v>
      </c>
      <c r="D868" s="139">
        <f ca="1">SUMIFS('RAB Standart'!$F$14:$F$169,'RAB Standart'!$C$14:$C$169,C868)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SATUAN'!$N$7:$N$1509,0),0)),"",OFFSET('HARGA SATUAN'!$C$6,MATCH(B869,'HARGA SATUAN'!$N$7:$N$1509,0),0))</f>
        <v/>
      </c>
      <c r="D869" s="139">
        <f ca="1">SUMIFS('RAB Standart'!$F$14:$F$169,'RAB Standart'!$C$14:$C$169,C869)</f>
        <v>1</v>
      </c>
      <c r="E869" s="26">
        <f t="shared" ca="1" si="35"/>
        <v>1</v>
      </c>
      <c r="F869" s="26">
        <f ca="1">IF(D869=0,0,SUM($E$713:E869))</f>
        <v>18</v>
      </c>
    </row>
    <row r="870" spans="2:6" hidden="1">
      <c r="B870" s="113">
        <v>157</v>
      </c>
      <c r="C870" s="139" t="str">
        <f ca="1">IF(ISERROR(OFFSET('HARGA SATUAN'!$C$6,MATCH(B870,'HARGA SATUAN'!$N$7:$N$1509,0),0)),"",OFFSET('HARGA SATUAN'!$C$6,MATCH(B870,'HARGA SATUAN'!$N$7:$N$1509,0),0))</f>
        <v/>
      </c>
      <c r="D870" s="139">
        <f ca="1">SUMIFS('RAB Standart'!$F$14:$F$169,'RAB Standart'!$C$14:$C$169,C870)</f>
        <v>1</v>
      </c>
      <c r="E870" s="26">
        <f t="shared" ca="1" si="35"/>
        <v>1</v>
      </c>
      <c r="F870" s="26">
        <f ca="1">IF(D870=0,0,SUM($E$713:E870))</f>
        <v>19</v>
      </c>
    </row>
    <row r="871" spans="2:6" hidden="1">
      <c r="B871" s="113">
        <v>158</v>
      </c>
      <c r="C871" s="139" t="str">
        <f ca="1">IF(ISERROR(OFFSET('HARGA SATUAN'!$C$6,MATCH(B871,'HARGA SATUAN'!$N$7:$N$1509,0),0)),"",OFFSET('HARGA SATUAN'!$C$6,MATCH(B871,'HARGA SATUAN'!$N$7:$N$1509,0),0))</f>
        <v/>
      </c>
      <c r="D871" s="139">
        <f ca="1">SUMIFS('RAB Standart'!$F$14:$F$169,'RAB Standart'!$C$14:$C$169,C871)</f>
        <v>1</v>
      </c>
      <c r="E871" s="26">
        <f t="shared" ca="1" si="35"/>
        <v>1</v>
      </c>
      <c r="F871" s="26">
        <f ca="1">IF(D871=0,0,SUM($E$713:E871))</f>
        <v>20</v>
      </c>
    </row>
    <row r="872" spans="2:6" hidden="1">
      <c r="B872" s="113">
        <v>159</v>
      </c>
      <c r="C872" s="139" t="str">
        <f ca="1">IF(ISERROR(OFFSET('HARGA SATUAN'!$C$6,MATCH(B872,'HARGA SATUAN'!$N$7:$N$1509,0),0)),"",OFFSET('HARGA SATUAN'!$C$6,MATCH(B872,'HARGA SATUAN'!$N$7:$N$1509,0),0))</f>
        <v/>
      </c>
      <c r="D872" s="139">
        <f ca="1">SUMIFS('RAB Standart'!$F$14:$F$169,'RAB Standart'!$C$14:$C$169,C872)</f>
        <v>1</v>
      </c>
      <c r="E872" s="26">
        <f t="shared" ca="1" si="35"/>
        <v>1</v>
      </c>
      <c r="F872" s="26">
        <f ca="1">IF(D872=0,0,SUM($E$713:E872))</f>
        <v>21</v>
      </c>
    </row>
    <row r="873" spans="2:6" hidden="1">
      <c r="B873" s="113">
        <v>160</v>
      </c>
      <c r="C873" s="139" t="str">
        <f ca="1">IF(ISERROR(OFFSET('HARGA SATUAN'!$C$6,MATCH(B873,'HARGA SATUAN'!$N$7:$N$1509,0),0)),"",OFFSET('HARGA SATUAN'!$C$6,MATCH(B873,'HARGA SATUAN'!$N$7:$N$1509,0),0))</f>
        <v/>
      </c>
      <c r="D873" s="139">
        <f ca="1">SUMIFS('RAB Standart'!$F$14:$F$169,'RAB Standart'!$C$14:$C$169,C873)</f>
        <v>1</v>
      </c>
      <c r="E873" s="26">
        <f t="shared" ca="1" si="35"/>
        <v>1</v>
      </c>
      <c r="F873" s="26">
        <f ca="1">IF(D873=0,0,SUM($E$713:E873))</f>
        <v>22</v>
      </c>
    </row>
    <row r="874" spans="2:6" hidden="1">
      <c r="B874" s="113">
        <v>161</v>
      </c>
      <c r="C874" s="139" t="str">
        <f ca="1">IF(ISERROR(OFFSET('HARGA SATUAN'!$C$6,MATCH(B874,'HARGA SATUAN'!$N$7:$N$1509,0),0)),"",OFFSET('HARGA SATUAN'!$C$6,MATCH(B874,'HARGA SATUAN'!$N$7:$N$1509,0),0))</f>
        <v/>
      </c>
      <c r="D874" s="139">
        <f ca="1">SUMIFS('RAB Standart'!$F$14:$F$169,'RAB Standart'!$C$14:$C$169,C874)</f>
        <v>1</v>
      </c>
      <c r="E874" s="26">
        <f t="shared" ca="1" si="35"/>
        <v>1</v>
      </c>
      <c r="F874" s="26">
        <f ca="1">IF(D874=0,0,SUM($E$713:E874))</f>
        <v>23</v>
      </c>
    </row>
    <row r="875" spans="2:6" hidden="1">
      <c r="B875" s="113">
        <v>162</v>
      </c>
      <c r="C875" s="139" t="str">
        <f ca="1">IF(ISERROR(OFFSET('HARGA SATUAN'!$C$6,MATCH(B875,'HARGA SATUAN'!$N$7:$N$1509,0),0)),"",OFFSET('HARGA SATUAN'!$C$6,MATCH(B875,'HARGA SATUAN'!$N$7:$N$1509,0),0))</f>
        <v/>
      </c>
      <c r="D875" s="139">
        <f ca="1">SUMIFS('RAB Standart'!$F$14:$F$169,'RAB Standart'!$C$14:$C$169,C875)</f>
        <v>1</v>
      </c>
      <c r="E875" s="26">
        <f t="shared" ca="1" si="35"/>
        <v>1</v>
      </c>
      <c r="F875" s="26">
        <f ca="1">IF(D875=0,0,SUM($E$713:E875))</f>
        <v>24</v>
      </c>
    </row>
    <row r="876" spans="2:6" hidden="1">
      <c r="B876" s="113">
        <v>163</v>
      </c>
      <c r="C876" s="139" t="str">
        <f ca="1">IF(ISERROR(OFFSET('HARGA SATUAN'!$C$6,MATCH(B876,'HARGA SATUAN'!$N$7:$N$1509,0),0)),"",OFFSET('HARGA SATUAN'!$C$6,MATCH(B876,'HARGA SATUAN'!$N$7:$N$1509,0),0))</f>
        <v/>
      </c>
      <c r="D876" s="139">
        <f ca="1">SUMIFS('RAB Standart'!$F$14:$F$169,'RAB Standart'!$C$14:$C$169,C876)</f>
        <v>1</v>
      </c>
      <c r="E876" s="26">
        <f t="shared" ca="1" si="35"/>
        <v>1</v>
      </c>
      <c r="F876" s="26">
        <f ca="1">IF(D876=0,0,SUM($E$713:E876))</f>
        <v>25</v>
      </c>
    </row>
    <row r="877" spans="2:6" hidden="1">
      <c r="B877" s="113">
        <v>164</v>
      </c>
      <c r="C877" s="139" t="str">
        <f ca="1">IF(ISERROR(OFFSET('HARGA SATUAN'!$C$6,MATCH(B877,'HARGA SATUAN'!$N$7:$N$1509,0),0)),"",OFFSET('HARGA SATUAN'!$C$6,MATCH(B877,'HARGA SATUAN'!$N$7:$N$1509,0),0))</f>
        <v/>
      </c>
      <c r="D877" s="139">
        <f ca="1">SUMIFS('RAB Standart'!$F$14:$F$169,'RAB Standart'!$C$14:$C$169,C877)</f>
        <v>1</v>
      </c>
      <c r="E877" s="26">
        <f t="shared" ca="1" si="35"/>
        <v>1</v>
      </c>
      <c r="F877" s="26">
        <f ca="1">IF(D877=0,0,SUM($E$713:E877))</f>
        <v>26</v>
      </c>
    </row>
    <row r="878" spans="2:6" hidden="1">
      <c r="B878" s="113">
        <v>165</v>
      </c>
      <c r="C878" s="139" t="str">
        <f ca="1">IF(ISERROR(OFFSET('HARGA SATUAN'!$C$6,MATCH(B878,'HARGA SATUAN'!$N$7:$N$1509,0),0)),"",OFFSET('HARGA SATUAN'!$C$6,MATCH(B878,'HARGA SATUAN'!$N$7:$N$1509,0),0))</f>
        <v/>
      </c>
      <c r="D878" s="139">
        <f ca="1">SUMIFS('RAB Standart'!$F$14:$F$169,'RAB Standart'!$C$14:$C$169,C878)</f>
        <v>1</v>
      </c>
      <c r="E878" s="26">
        <f t="shared" ca="1" si="35"/>
        <v>1</v>
      </c>
      <c r="F878" s="26">
        <f ca="1">IF(D878=0,0,SUM($E$713:E878))</f>
        <v>27</v>
      </c>
    </row>
    <row r="879" spans="2:6" hidden="1">
      <c r="B879" s="113">
        <v>166</v>
      </c>
      <c r="C879" s="139" t="str">
        <f ca="1">IF(ISERROR(OFFSET('HARGA SATUAN'!$C$6,MATCH(B879,'HARGA SATUAN'!$N$7:$N$1509,0),0)),"",OFFSET('HARGA SATUAN'!$C$6,MATCH(B879,'HARGA SATUAN'!$N$7:$N$1509,0),0))</f>
        <v/>
      </c>
      <c r="D879" s="139">
        <f ca="1">SUMIFS('RAB Standart'!$F$14:$F$169,'RAB Standart'!$C$14:$C$169,C879)</f>
        <v>1</v>
      </c>
      <c r="E879" s="26">
        <f t="shared" ca="1" si="35"/>
        <v>1</v>
      </c>
      <c r="F879" s="26">
        <f ca="1">IF(D879=0,0,SUM($E$713:E879))</f>
        <v>28</v>
      </c>
    </row>
    <row r="880" spans="2:6" hidden="1">
      <c r="B880" s="113">
        <v>167</v>
      </c>
      <c r="C880" s="139" t="str">
        <f ca="1">IF(ISERROR(OFFSET('HARGA SATUAN'!$C$6,MATCH(B880,'HARGA SATUAN'!$N$7:$N$1509,0),0)),"",OFFSET('HARGA SATUAN'!$C$6,MATCH(B880,'HARGA SATUAN'!$N$7:$N$1509,0),0))</f>
        <v/>
      </c>
      <c r="D880" s="139">
        <f ca="1">SUMIFS('RAB Standart'!$F$14:$F$169,'RAB Standart'!$C$14:$C$169,C880)</f>
        <v>1</v>
      </c>
      <c r="E880" s="26">
        <f t="shared" ca="1" si="35"/>
        <v>1</v>
      </c>
      <c r="F880" s="26">
        <f ca="1">IF(D880=0,0,SUM($E$713:E880))</f>
        <v>29</v>
      </c>
    </row>
    <row r="881" spans="2:6" hidden="1">
      <c r="B881" s="113">
        <v>168</v>
      </c>
      <c r="C881" s="139" t="str">
        <f ca="1">IF(ISERROR(OFFSET('HARGA SATUAN'!$C$6,MATCH(B881,'HARGA SATUAN'!$N$7:$N$1509,0),0)),"",OFFSET('HARGA SATUAN'!$C$6,MATCH(B881,'HARGA SATUAN'!$N$7:$N$1509,0),0))</f>
        <v/>
      </c>
      <c r="D881" s="139">
        <f ca="1">SUMIFS('RAB Standart'!$F$14:$F$169,'RAB Standart'!$C$14:$C$169,C881)</f>
        <v>1</v>
      </c>
      <c r="E881" s="26">
        <f t="shared" ca="1" si="35"/>
        <v>1</v>
      </c>
      <c r="F881" s="26">
        <f ca="1">IF(D881=0,0,SUM($E$713:E881))</f>
        <v>30</v>
      </c>
    </row>
    <row r="882" spans="2:6" hidden="1">
      <c r="B882" s="113">
        <v>169</v>
      </c>
      <c r="C882" s="139" t="str">
        <f ca="1">IF(ISERROR(OFFSET('HARGA SATUAN'!$C$6,MATCH(B882,'HARGA SATUAN'!$N$7:$N$1509,0),0)),"",OFFSET('HARGA SATUAN'!$C$6,MATCH(B882,'HARGA SATUAN'!$N$7:$N$1509,0),0))</f>
        <v/>
      </c>
      <c r="D882" s="139">
        <f ca="1">SUMIFS('RAB Standart'!$F$14:$F$169,'RAB Standart'!$C$14:$C$169,C882)</f>
        <v>1</v>
      </c>
      <c r="E882" s="26">
        <f t="shared" ca="1" si="35"/>
        <v>1</v>
      </c>
      <c r="F882" s="26">
        <f ca="1">IF(D882=0,0,SUM($E$713:E882))</f>
        <v>31</v>
      </c>
    </row>
    <row r="883" spans="2:6" hidden="1">
      <c r="B883" s="113">
        <v>170</v>
      </c>
      <c r="C883" s="139" t="str">
        <f ca="1">IF(ISERROR(OFFSET('HARGA SATUAN'!$C$6,MATCH(B883,'HARGA SATUAN'!$N$7:$N$1509,0),0)),"",OFFSET('HARGA SATUAN'!$C$6,MATCH(B883,'HARGA SATUAN'!$N$7:$N$1509,0),0))</f>
        <v/>
      </c>
      <c r="D883" s="139">
        <f ca="1">SUMIFS('RAB Standart'!$F$14:$F$169,'RAB Standart'!$C$14:$C$169,C883)</f>
        <v>1</v>
      </c>
      <c r="E883" s="26">
        <f t="shared" ca="1" si="35"/>
        <v>1</v>
      </c>
      <c r="F883" s="26">
        <f ca="1">IF(D883=0,0,SUM($E$713:E883))</f>
        <v>32</v>
      </c>
    </row>
    <row r="884" spans="2:6" hidden="1">
      <c r="B884" s="113">
        <v>171</v>
      </c>
      <c r="C884" s="139" t="str">
        <f ca="1">IF(ISERROR(OFFSET('HARGA SATUAN'!$C$6,MATCH(B884,'HARGA SATUAN'!$N$7:$N$1509,0),0)),"",OFFSET('HARGA SATUAN'!$C$6,MATCH(B884,'HARGA SATUAN'!$N$7:$N$1509,0),0))</f>
        <v/>
      </c>
      <c r="D884" s="139">
        <f ca="1">SUMIFS('RAB Standart'!$F$14:$F$169,'RAB Standart'!$C$14:$C$169,C884)</f>
        <v>1</v>
      </c>
      <c r="E884" s="26">
        <f t="shared" ca="1" si="35"/>
        <v>1</v>
      </c>
      <c r="F884" s="26">
        <f ca="1">IF(D884=0,0,SUM($E$713:E884))</f>
        <v>33</v>
      </c>
    </row>
    <row r="885" spans="2:6" hidden="1">
      <c r="B885" s="113">
        <v>172</v>
      </c>
      <c r="C885" s="139" t="str">
        <f ca="1">IF(ISERROR(OFFSET('HARGA SATUAN'!$C$6,MATCH(B885,'HARGA SATUAN'!$N$7:$N$1509,0),0)),"",OFFSET('HARGA SATUAN'!$C$6,MATCH(B885,'HARGA SATUAN'!$N$7:$N$1509,0),0))</f>
        <v/>
      </c>
      <c r="D885" s="139">
        <f ca="1">SUMIFS('RAB Standart'!$F$14:$F$169,'RAB Standart'!$C$14:$C$169,C885)</f>
        <v>1</v>
      </c>
      <c r="E885" s="26">
        <f t="shared" ca="1" si="35"/>
        <v>1</v>
      </c>
      <c r="F885" s="26">
        <f ca="1">IF(D885=0,0,SUM($E$713:E885))</f>
        <v>34</v>
      </c>
    </row>
    <row r="886" spans="2:6" hidden="1">
      <c r="B886" s="113">
        <v>173</v>
      </c>
      <c r="C886" s="139" t="str">
        <f ca="1">IF(ISERROR(OFFSET('HARGA SATUAN'!$C$6,MATCH(B886,'HARGA SATUAN'!$N$7:$N$1509,0),0)),"",OFFSET('HARGA SATUAN'!$C$6,MATCH(B886,'HARGA SATUAN'!$N$7:$N$1509,0),0))</f>
        <v/>
      </c>
      <c r="D886" s="139">
        <f ca="1">SUMIFS('RAB Standart'!$F$14:$F$169,'RAB Standart'!$C$14:$C$169,C886)</f>
        <v>1</v>
      </c>
      <c r="E886" s="26">
        <f t="shared" ca="1" si="35"/>
        <v>1</v>
      </c>
      <c r="F886" s="26">
        <f ca="1">IF(D886=0,0,SUM($E$713:E886))</f>
        <v>35</v>
      </c>
    </row>
    <row r="887" spans="2:6" hidden="1">
      <c r="B887" s="113">
        <v>174</v>
      </c>
      <c r="C887" s="139" t="str">
        <f ca="1">IF(ISERROR(OFFSET('HARGA SATUAN'!$C$6,MATCH(B887,'HARGA SATUAN'!$N$7:$N$1509,0),0)),"",OFFSET('HARGA SATUAN'!$C$6,MATCH(B887,'HARGA SATUAN'!$N$7:$N$1509,0),0))</f>
        <v/>
      </c>
      <c r="D887" s="139">
        <f ca="1">SUMIFS('RAB Standart'!$F$14:$F$169,'RAB Standart'!$C$14:$C$169,C887)</f>
        <v>1</v>
      </c>
      <c r="E887" s="26">
        <f t="shared" ca="1" si="35"/>
        <v>1</v>
      </c>
      <c r="F887" s="26">
        <f ca="1">IF(D887=0,0,SUM($E$713:E887))</f>
        <v>36</v>
      </c>
    </row>
    <row r="888" spans="2:6" hidden="1">
      <c r="B888" s="113">
        <v>175</v>
      </c>
      <c r="C888" s="139" t="str">
        <f ca="1">IF(ISERROR(OFFSET('HARGA SATUAN'!$C$6,MATCH(B888,'HARGA SATUAN'!$N$7:$N$1509,0),0)),"",OFFSET('HARGA SATUAN'!$C$6,MATCH(B888,'HARGA SATUAN'!$N$7:$N$1509,0),0))</f>
        <v/>
      </c>
      <c r="D888" s="139">
        <f ca="1">SUMIFS('RAB Standart'!$F$14:$F$169,'RAB Standart'!$C$14:$C$169,C888)</f>
        <v>1</v>
      </c>
      <c r="E888" s="26">
        <f t="shared" ca="1" si="35"/>
        <v>1</v>
      </c>
      <c r="F888" s="26">
        <f ca="1">IF(D888=0,0,SUM($E$713:E888))</f>
        <v>37</v>
      </c>
    </row>
    <row r="889" spans="2:6" hidden="1">
      <c r="B889" s="113">
        <v>176</v>
      </c>
      <c r="C889" s="139" t="str">
        <f ca="1">IF(ISERROR(OFFSET('HARGA SATUAN'!$C$6,MATCH(B889,'HARGA SATUAN'!$N$7:$N$1509,0),0)),"",OFFSET('HARGA SATUAN'!$C$6,MATCH(B889,'HARGA SATUAN'!$N$7:$N$1509,0),0))</f>
        <v/>
      </c>
      <c r="D889" s="139">
        <f ca="1">SUMIFS('RAB Standart'!$F$14:$F$169,'RAB Standart'!$C$14:$C$169,C889)</f>
        <v>1</v>
      </c>
      <c r="E889" s="26">
        <f t="shared" ca="1" si="35"/>
        <v>1</v>
      </c>
      <c r="F889" s="26">
        <f ca="1">IF(D889=0,0,SUM($E$713:E889))</f>
        <v>38</v>
      </c>
    </row>
    <row r="890" spans="2:6" hidden="1">
      <c r="B890" s="113">
        <v>177</v>
      </c>
      <c r="C890" s="139" t="str">
        <f ca="1">IF(ISERROR(OFFSET('HARGA SATUAN'!$C$6,MATCH(B890,'HARGA SATUAN'!$N$7:$N$1509,0),0)),"",OFFSET('HARGA SATUAN'!$C$6,MATCH(B890,'HARGA SATUAN'!$N$7:$N$1509,0),0))</f>
        <v/>
      </c>
      <c r="D890" s="139">
        <f ca="1">SUMIFS('RAB Standart'!$F$14:$F$169,'RAB Standart'!$C$14:$C$169,C890)</f>
        <v>1</v>
      </c>
      <c r="E890" s="26">
        <f t="shared" ca="1" si="35"/>
        <v>1</v>
      </c>
      <c r="F890" s="26">
        <f ca="1">IF(D890=0,0,SUM($E$713:E890))</f>
        <v>39</v>
      </c>
    </row>
    <row r="891" spans="2:6" hidden="1">
      <c r="B891" s="113">
        <v>178</v>
      </c>
      <c r="C891" s="139" t="str">
        <f ca="1">IF(ISERROR(OFFSET('HARGA SATUAN'!$C$6,MATCH(B891,'HARGA SATUAN'!$N$7:$N$1509,0),0)),"",OFFSET('HARGA SATUAN'!$C$6,MATCH(B891,'HARGA SATUAN'!$N$7:$N$1509,0),0))</f>
        <v/>
      </c>
      <c r="D891" s="139">
        <f ca="1">SUMIFS('RAB Standart'!$F$14:$F$169,'RAB Standart'!$C$14:$C$169,C891)</f>
        <v>1</v>
      </c>
      <c r="E891" s="26">
        <f t="shared" ca="1" si="35"/>
        <v>1</v>
      </c>
      <c r="F891" s="26">
        <f ca="1">IF(D891=0,0,SUM($E$713:E891))</f>
        <v>40</v>
      </c>
    </row>
    <row r="892" spans="2:6" hidden="1">
      <c r="B892" s="113">
        <v>179</v>
      </c>
      <c r="C892" s="139" t="str">
        <f ca="1">IF(ISERROR(OFFSET('HARGA SATUAN'!$C$6,MATCH(B892,'HARGA SATUAN'!$N$7:$N$1509,0),0)),"",OFFSET('HARGA SATUAN'!$C$6,MATCH(B892,'HARGA SATUAN'!$N$7:$N$1509,0),0))</f>
        <v/>
      </c>
      <c r="D892" s="139">
        <f ca="1">SUMIFS('RAB Standart'!$F$14:$F$169,'RAB Standart'!$C$14:$C$169,C892)</f>
        <v>1</v>
      </c>
      <c r="E892" s="26">
        <f t="shared" ca="1" si="35"/>
        <v>1</v>
      </c>
      <c r="F892" s="26">
        <f ca="1">IF(D892=0,0,SUM($E$713:E892))</f>
        <v>41</v>
      </c>
    </row>
    <row r="893" spans="2:6" hidden="1">
      <c r="B893" s="113">
        <v>180</v>
      </c>
      <c r="C893" s="139" t="str">
        <f ca="1">IF(ISERROR(OFFSET('HARGA SATUAN'!$C$6,MATCH(B893,'HARGA SATUAN'!$N$7:$N$1509,0),0)),"",OFFSET('HARGA SATUAN'!$C$6,MATCH(B893,'HARGA SATUAN'!$N$7:$N$1509,0),0))</f>
        <v/>
      </c>
      <c r="D893" s="139">
        <f ca="1">SUMIFS('RAB Standart'!$F$14:$F$169,'RAB Standart'!$C$14:$C$169,C893)</f>
        <v>1</v>
      </c>
      <c r="E893" s="26">
        <f t="shared" ca="1" si="35"/>
        <v>1</v>
      </c>
      <c r="F893" s="26">
        <f ca="1">IF(D893=0,0,SUM($E$713:E893))</f>
        <v>42</v>
      </c>
    </row>
    <row r="894" spans="2:6" hidden="1">
      <c r="B894" s="113">
        <v>181</v>
      </c>
      <c r="C894" s="139" t="str">
        <f ca="1">IF(ISERROR(OFFSET('HARGA SATUAN'!$C$6,MATCH(B894,'HARGA SATUAN'!$N$7:$N$1509,0),0)),"",OFFSET('HARGA SATUAN'!$C$6,MATCH(B894,'HARGA SATUAN'!$N$7:$N$1509,0),0))</f>
        <v/>
      </c>
      <c r="D894" s="139">
        <f ca="1">SUMIFS('RAB Standart'!$F$14:$F$169,'RAB Standart'!$C$14:$C$169,C894)</f>
        <v>1</v>
      </c>
      <c r="E894" s="26">
        <f t="shared" ca="1" si="35"/>
        <v>1</v>
      </c>
      <c r="F894" s="26">
        <f ca="1">IF(D894=0,0,SUM($E$713:E894))</f>
        <v>43</v>
      </c>
    </row>
    <row r="895" spans="2:6" hidden="1">
      <c r="B895" s="113">
        <v>182</v>
      </c>
      <c r="C895" s="139" t="str">
        <f ca="1">IF(ISERROR(OFFSET('HARGA SATUAN'!$C$6,MATCH(B895,'HARGA SATUAN'!$N$7:$N$1509,0),0)),"",OFFSET('HARGA SATUAN'!$C$6,MATCH(B895,'HARGA SATUAN'!$N$7:$N$1509,0),0))</f>
        <v/>
      </c>
      <c r="D895" s="139">
        <f ca="1">SUMIFS('RAB Standart'!$F$14:$F$169,'RAB Standart'!$C$14:$C$169,C895)</f>
        <v>1</v>
      </c>
      <c r="E895" s="26">
        <f t="shared" ca="1" si="35"/>
        <v>1</v>
      </c>
      <c r="F895" s="26">
        <f ca="1">IF(D895=0,0,SUM($E$713:E895))</f>
        <v>44</v>
      </c>
    </row>
    <row r="896" spans="2:6" hidden="1">
      <c r="B896" s="113">
        <v>183</v>
      </c>
      <c r="C896" s="139" t="str">
        <f ca="1">IF(ISERROR(OFFSET('HARGA SATUAN'!$C$6,MATCH(B896,'HARGA SATUAN'!$N$7:$N$1509,0),0)),"",OFFSET('HARGA SATUAN'!$C$6,MATCH(B896,'HARGA SATUAN'!$N$7:$N$1509,0),0))</f>
        <v/>
      </c>
      <c r="D896" s="139">
        <f ca="1">SUMIFS('RAB Standart'!$F$14:$F$169,'RAB Standart'!$C$14:$C$169,C896)</f>
        <v>1</v>
      </c>
      <c r="E896" s="26">
        <f t="shared" ca="1" si="35"/>
        <v>1</v>
      </c>
      <c r="F896" s="26">
        <f ca="1">IF(D896=0,0,SUM($E$713:E896))</f>
        <v>45</v>
      </c>
    </row>
    <row r="897" spans="2:6" hidden="1">
      <c r="B897" s="113">
        <v>184</v>
      </c>
      <c r="C897" s="139" t="str">
        <f ca="1">IF(ISERROR(OFFSET('HARGA SATUAN'!$C$6,MATCH(B897,'HARGA SATUAN'!$N$7:$N$1509,0),0)),"",OFFSET('HARGA SATUAN'!$C$6,MATCH(B897,'HARGA SATUAN'!$N$7:$N$1509,0),0))</f>
        <v/>
      </c>
      <c r="D897" s="139">
        <f ca="1">SUMIFS('RAB Standart'!$F$14:$F$169,'RAB Standart'!$C$14:$C$169,C897)</f>
        <v>1</v>
      </c>
      <c r="E897" s="26">
        <f t="shared" ca="1" si="35"/>
        <v>1</v>
      </c>
      <c r="F897" s="26">
        <f ca="1">IF(D897=0,0,SUM($E$713:E897))</f>
        <v>46</v>
      </c>
    </row>
    <row r="898" spans="2:6" hidden="1">
      <c r="B898" s="113">
        <v>185</v>
      </c>
      <c r="C898" s="139" t="str">
        <f ca="1">IF(ISERROR(OFFSET('HARGA SATUAN'!$C$6,MATCH(B898,'HARGA SATUAN'!$N$7:$N$1509,0),0)),"",OFFSET('HARGA SATUAN'!$C$6,MATCH(B898,'HARGA SATUAN'!$N$7:$N$1509,0),0))</f>
        <v/>
      </c>
      <c r="D898" s="139">
        <f ca="1">SUMIFS('RAB Standart'!$F$14:$F$169,'RAB Standart'!$C$14:$C$169,C898)</f>
        <v>1</v>
      </c>
      <c r="E898" s="26">
        <f t="shared" ca="1" si="35"/>
        <v>1</v>
      </c>
      <c r="F898" s="26">
        <f ca="1">IF(D898=0,0,SUM($E$713:E898))</f>
        <v>47</v>
      </c>
    </row>
    <row r="899" spans="2:6" hidden="1">
      <c r="B899" s="113">
        <v>186</v>
      </c>
      <c r="C899" s="139" t="str">
        <f ca="1">IF(ISERROR(OFFSET('HARGA SATUAN'!$C$6,MATCH(B899,'HARGA SATUAN'!$N$7:$N$1509,0),0)),"",OFFSET('HARGA SATUAN'!$C$6,MATCH(B899,'HARGA SATUAN'!$N$7:$N$1509,0),0))</f>
        <v/>
      </c>
      <c r="D899" s="139">
        <f ca="1">SUMIFS('RAB Standart'!$F$14:$F$169,'RAB Standart'!$C$14:$C$169,C899)</f>
        <v>1</v>
      </c>
      <c r="E899" s="26">
        <f t="shared" ca="1" si="35"/>
        <v>1</v>
      </c>
      <c r="F899" s="26">
        <f ca="1">IF(D899=0,0,SUM($E$713:E899))</f>
        <v>48</v>
      </c>
    </row>
    <row r="900" spans="2:6" hidden="1">
      <c r="B900" s="113">
        <v>187</v>
      </c>
      <c r="C900" s="139" t="str">
        <f ca="1">IF(ISERROR(OFFSET('HARGA SATUAN'!$C$6,MATCH(B900,'HARGA SATUAN'!$N$7:$N$1509,0),0)),"",OFFSET('HARGA SATUAN'!$C$6,MATCH(B900,'HARGA SATUAN'!$N$7:$N$1509,0),0))</f>
        <v/>
      </c>
      <c r="D900" s="139">
        <f ca="1">SUMIFS('RAB Standart'!$F$14:$F$169,'RAB Standart'!$C$14:$C$169,C900)</f>
        <v>1</v>
      </c>
      <c r="E900" s="26">
        <f t="shared" ca="1" si="35"/>
        <v>1</v>
      </c>
      <c r="F900" s="26">
        <f ca="1">IF(D900=0,0,SUM($E$713:E900))</f>
        <v>49</v>
      </c>
    </row>
    <row r="901" spans="2:6" hidden="1">
      <c r="B901" s="113">
        <v>188</v>
      </c>
      <c r="C901" s="139" t="str">
        <f ca="1">IF(ISERROR(OFFSET('HARGA SATUAN'!$C$6,MATCH(B901,'HARGA SATUAN'!$N$7:$N$1509,0),0)),"",OFFSET('HARGA SATUAN'!$C$6,MATCH(B901,'HARGA SATUAN'!$N$7:$N$1509,0),0))</f>
        <v/>
      </c>
      <c r="D901" s="139">
        <f ca="1">SUMIFS('RAB Standart'!$F$14:$F$169,'RAB Standart'!$C$14:$C$169,C901)</f>
        <v>1</v>
      </c>
      <c r="E901" s="26">
        <f t="shared" ca="1" si="35"/>
        <v>1</v>
      </c>
      <c r="F901" s="26">
        <f ca="1">IF(D901=0,0,SUM($E$713:E901))</f>
        <v>50</v>
      </c>
    </row>
    <row r="902" spans="2:6" hidden="1">
      <c r="B902" s="113">
        <v>189</v>
      </c>
      <c r="C902" s="139" t="str">
        <f ca="1">IF(ISERROR(OFFSET('HARGA SATUAN'!$C$6,MATCH(B902,'HARGA SATUAN'!$N$7:$N$1509,0),0)),"",OFFSET('HARGA SATUAN'!$C$6,MATCH(B902,'HARGA SATUAN'!$N$7:$N$1509,0),0))</f>
        <v/>
      </c>
      <c r="D902" s="139">
        <f ca="1">SUMIFS('RAB Standart'!$F$14:$F$169,'RAB Standart'!$C$14:$C$169,C902)</f>
        <v>1</v>
      </c>
      <c r="E902" s="26">
        <f t="shared" ca="1" si="35"/>
        <v>1</v>
      </c>
      <c r="F902" s="26">
        <f ca="1">IF(D902=0,0,SUM($E$713:E902))</f>
        <v>51</v>
      </c>
    </row>
    <row r="903" spans="2:6" hidden="1">
      <c r="B903" s="113">
        <v>190</v>
      </c>
      <c r="C903" s="139" t="str">
        <f ca="1">IF(ISERROR(OFFSET('HARGA SATUAN'!$C$6,MATCH(B903,'HARGA SATUAN'!$N$7:$N$1509,0),0)),"",OFFSET('HARGA SATUAN'!$C$6,MATCH(B903,'HARGA SATUAN'!$N$7:$N$1509,0),0))</f>
        <v/>
      </c>
      <c r="D903" s="139">
        <f ca="1">SUMIFS('RAB Standart'!$F$14:$F$169,'RAB Standart'!$C$14:$C$169,C903)</f>
        <v>1</v>
      </c>
      <c r="E903" s="26">
        <f t="shared" ca="1" si="35"/>
        <v>1</v>
      </c>
      <c r="F903" s="26">
        <f ca="1">IF(D903=0,0,SUM($E$713:E903))</f>
        <v>52</v>
      </c>
    </row>
    <row r="904" spans="2:6" hidden="1">
      <c r="B904" s="113">
        <v>191</v>
      </c>
      <c r="C904" s="139" t="str">
        <f ca="1">IF(ISERROR(OFFSET('HARGA SATUAN'!$C$6,MATCH(B904,'HARGA SATUAN'!$N$7:$N$1509,0),0)),"",OFFSET('HARGA SATUAN'!$C$6,MATCH(B904,'HARGA SATUAN'!$N$7:$N$1509,0),0))</f>
        <v/>
      </c>
      <c r="D904" s="139">
        <f ca="1">SUMIFS('RAB Standart'!$F$14:$F$169,'RAB Standart'!$C$14:$C$169,C904)</f>
        <v>1</v>
      </c>
      <c r="E904" s="26">
        <f t="shared" ca="1" si="35"/>
        <v>1</v>
      </c>
      <c r="F904" s="26">
        <f ca="1">IF(D904=0,0,SUM($E$713:E904))</f>
        <v>53</v>
      </c>
    </row>
    <row r="905" spans="2:6" hidden="1">
      <c r="B905" s="113">
        <v>192</v>
      </c>
      <c r="C905" s="139" t="str">
        <f ca="1">IF(ISERROR(OFFSET('HARGA SATUAN'!$C$6,MATCH(B905,'HARGA SATUAN'!$N$7:$N$1509,0),0)),"",OFFSET('HARGA SATUAN'!$C$6,MATCH(B905,'HARGA SATUAN'!$N$7:$N$1509,0),0))</f>
        <v/>
      </c>
      <c r="D905" s="139">
        <f ca="1">SUMIFS('RAB Standart'!$F$14:$F$169,'RAB Standart'!$C$14:$C$169,C905)</f>
        <v>1</v>
      </c>
      <c r="E905" s="26">
        <f t="shared" ca="1" si="35"/>
        <v>1</v>
      </c>
      <c r="F905" s="26">
        <f ca="1">IF(D905=0,0,SUM($E$713:E905))</f>
        <v>54</v>
      </c>
    </row>
    <row r="906" spans="2:6" hidden="1">
      <c r="B906" s="113">
        <v>193</v>
      </c>
      <c r="C906" s="139" t="str">
        <f ca="1">IF(ISERROR(OFFSET('HARGA SATUAN'!$C$6,MATCH(B906,'HARGA SATUAN'!$N$7:$N$1509,0),0)),"",OFFSET('HARGA SATUAN'!$C$6,MATCH(B906,'HARGA SATUAN'!$N$7:$N$1509,0),0))</f>
        <v/>
      </c>
      <c r="D906" s="139">
        <f ca="1">SUMIFS('RAB Standart'!$F$14:$F$169,'RAB Standart'!$C$14:$C$169,C906)</f>
        <v>1</v>
      </c>
      <c r="E906" s="26">
        <f t="shared" ca="1" si="35"/>
        <v>1</v>
      </c>
      <c r="F906" s="26">
        <f ca="1">IF(D906=0,0,SUM($E$713:E906))</f>
        <v>55</v>
      </c>
    </row>
    <row r="907" spans="2:6" hidden="1">
      <c r="B907" s="113">
        <v>194</v>
      </c>
      <c r="C907" s="139" t="str">
        <f ca="1">IF(ISERROR(OFFSET('HARGA SATUAN'!$C$6,MATCH(B907,'HARGA SATUAN'!$N$7:$N$1509,0),0)),"",OFFSET('HARGA SATUAN'!$C$6,MATCH(B907,'HARGA SATUAN'!$N$7:$N$1509,0),0))</f>
        <v/>
      </c>
      <c r="D907" s="139">
        <f ca="1">SUMIFS('RAB Standart'!$F$14:$F$169,'RAB Standart'!$C$14:$C$169,C907)</f>
        <v>1</v>
      </c>
      <c r="E907" s="26">
        <f t="shared" ref="E907:E970" ca="1" si="36">IF(D907=0,0,1)</f>
        <v>1</v>
      </c>
      <c r="F907" s="26">
        <f ca="1">IF(D907=0,0,SUM($E$713:E907))</f>
        <v>56</v>
      </c>
    </row>
    <row r="908" spans="2:6" hidden="1">
      <c r="B908" s="113">
        <v>195</v>
      </c>
      <c r="C908" s="139" t="str">
        <f ca="1">IF(ISERROR(OFFSET('HARGA SATUAN'!$C$6,MATCH(B908,'HARGA SATUAN'!$N$7:$N$1509,0),0)),"",OFFSET('HARGA SATUAN'!$C$6,MATCH(B908,'HARGA SATUAN'!$N$7:$N$1509,0),0))</f>
        <v/>
      </c>
      <c r="D908" s="139">
        <f ca="1">SUMIFS('RAB Standart'!$F$14:$F$169,'RAB Standart'!$C$14:$C$169,C908)</f>
        <v>1</v>
      </c>
      <c r="E908" s="26">
        <f t="shared" ca="1" si="36"/>
        <v>1</v>
      </c>
      <c r="F908" s="26">
        <f ca="1">IF(D908=0,0,SUM($E$713:E908))</f>
        <v>57</v>
      </c>
    </row>
    <row r="909" spans="2:6" hidden="1">
      <c r="B909" s="113">
        <v>196</v>
      </c>
      <c r="C909" s="139" t="str">
        <f ca="1">IF(ISERROR(OFFSET('HARGA SATUAN'!$C$6,MATCH(B909,'HARGA SATUAN'!$N$7:$N$1509,0),0)),"",OFFSET('HARGA SATUAN'!$C$6,MATCH(B909,'HARGA SATUAN'!$N$7:$N$1509,0),0))</f>
        <v/>
      </c>
      <c r="D909" s="139">
        <f ca="1">SUMIFS('RAB Standart'!$F$14:$F$169,'RAB Standart'!$C$14:$C$169,C909)</f>
        <v>1</v>
      </c>
      <c r="E909" s="26">
        <f t="shared" ca="1" si="36"/>
        <v>1</v>
      </c>
      <c r="F909" s="26">
        <f ca="1">IF(D909=0,0,SUM($E$713:E909))</f>
        <v>58</v>
      </c>
    </row>
    <row r="910" spans="2:6" hidden="1">
      <c r="B910" s="113">
        <v>197</v>
      </c>
      <c r="C910" s="139" t="str">
        <f ca="1">IF(ISERROR(OFFSET('HARGA SATUAN'!$C$6,MATCH(B910,'HARGA SATUAN'!$N$7:$N$1509,0),0)),"",OFFSET('HARGA SATUAN'!$C$6,MATCH(B910,'HARGA SATUAN'!$N$7:$N$1509,0),0))</f>
        <v/>
      </c>
      <c r="D910" s="139">
        <f ca="1">SUMIFS('RAB Standart'!$F$14:$F$169,'RAB Standart'!$C$14:$C$169,C910)</f>
        <v>1</v>
      </c>
      <c r="E910" s="26">
        <f t="shared" ca="1" si="36"/>
        <v>1</v>
      </c>
      <c r="F910" s="26">
        <f ca="1">IF(D910=0,0,SUM($E$713:E910))</f>
        <v>59</v>
      </c>
    </row>
    <row r="911" spans="2:6" hidden="1">
      <c r="B911" s="113">
        <v>198</v>
      </c>
      <c r="C911" s="139" t="str">
        <f ca="1">IF(ISERROR(OFFSET('HARGA SATUAN'!$C$6,MATCH(B911,'HARGA SATUAN'!$N$7:$N$1509,0),0)),"",OFFSET('HARGA SATUAN'!$C$6,MATCH(B911,'HARGA SATUAN'!$N$7:$N$1509,0),0))</f>
        <v/>
      </c>
      <c r="D911" s="139">
        <f ca="1">SUMIFS('RAB Standart'!$F$14:$F$169,'RAB Standart'!$C$14:$C$169,C911)</f>
        <v>1</v>
      </c>
      <c r="E911" s="26">
        <f t="shared" ca="1" si="36"/>
        <v>1</v>
      </c>
      <c r="F911" s="26">
        <f ca="1">IF(D911=0,0,SUM($E$713:E911))</f>
        <v>60</v>
      </c>
    </row>
    <row r="912" spans="2:6" hidden="1">
      <c r="B912" s="113">
        <v>199</v>
      </c>
      <c r="C912" s="139" t="str">
        <f ca="1">IF(ISERROR(OFFSET('HARGA SATUAN'!$C$6,MATCH(B912,'HARGA SATUAN'!$N$7:$N$1509,0),0)),"",OFFSET('HARGA SATUAN'!$C$6,MATCH(B912,'HARGA SATUAN'!$N$7:$N$1509,0),0))</f>
        <v/>
      </c>
      <c r="D912" s="139">
        <f ca="1">SUMIFS('RAB Standart'!$F$14:$F$169,'RAB Standart'!$C$14:$C$169,C912)</f>
        <v>1</v>
      </c>
      <c r="E912" s="26">
        <f t="shared" ca="1" si="36"/>
        <v>1</v>
      </c>
      <c r="F912" s="26">
        <f ca="1">IF(D912=0,0,SUM($E$713:E912))</f>
        <v>61</v>
      </c>
    </row>
    <row r="913" spans="2:6" hidden="1">
      <c r="B913" s="113">
        <v>200</v>
      </c>
      <c r="C913" s="139" t="str">
        <f ca="1">IF(ISERROR(OFFSET('HARGA SATUAN'!$C$6,MATCH(B913,'HARGA SATUAN'!$N$7:$N$1509,0),0)),"",OFFSET('HARGA SATUAN'!$C$6,MATCH(B913,'HARGA SATUAN'!$N$7:$N$1509,0),0))</f>
        <v/>
      </c>
      <c r="D913" s="139">
        <f ca="1">SUMIFS('RAB Standart'!$F$14:$F$169,'RAB Standart'!$C$14:$C$169,C913)</f>
        <v>1</v>
      </c>
      <c r="E913" s="26">
        <f t="shared" ca="1" si="36"/>
        <v>1</v>
      </c>
      <c r="F913" s="26">
        <f ca="1">IF(D913=0,0,SUM($E$713:E913))</f>
        <v>62</v>
      </c>
    </row>
    <row r="914" spans="2:6" hidden="1">
      <c r="B914" s="113">
        <v>201</v>
      </c>
      <c r="C914" s="139" t="str">
        <f ca="1">IF(ISERROR(OFFSET('HARGA SATUAN'!$C$6,MATCH(B914,'HARGA SATUAN'!$N$7:$N$1509,0),0)),"",OFFSET('HARGA SATUAN'!$C$6,MATCH(B914,'HARGA SATUAN'!$N$7:$N$1509,0),0))</f>
        <v/>
      </c>
      <c r="D914" s="139">
        <f ca="1">SUMIFS('RAB Standart'!$F$14:$F$169,'RAB Standart'!$C$14:$C$169,C914)</f>
        <v>1</v>
      </c>
      <c r="E914" s="26">
        <f t="shared" ca="1" si="36"/>
        <v>1</v>
      </c>
      <c r="F914" s="26">
        <f ca="1">IF(D914=0,0,SUM($E$713:E914))</f>
        <v>63</v>
      </c>
    </row>
    <row r="915" spans="2:6" hidden="1">
      <c r="B915" s="113">
        <v>202</v>
      </c>
      <c r="C915" s="139" t="str">
        <f ca="1">IF(ISERROR(OFFSET('HARGA SATUAN'!$C$6,MATCH(B915,'HARGA SATUAN'!$N$7:$N$1509,0),0)),"",OFFSET('HARGA SATUAN'!$C$6,MATCH(B915,'HARGA SATUAN'!$N$7:$N$1509,0),0))</f>
        <v/>
      </c>
      <c r="D915" s="139">
        <f ca="1">SUMIFS('RAB Standart'!$F$14:$F$169,'RAB Standart'!$C$14:$C$169,C915)</f>
        <v>1</v>
      </c>
      <c r="E915" s="26">
        <f t="shared" ca="1" si="36"/>
        <v>1</v>
      </c>
      <c r="F915" s="26">
        <f ca="1">IF(D915=0,0,SUM($E$713:E915))</f>
        <v>64</v>
      </c>
    </row>
    <row r="916" spans="2:6" hidden="1">
      <c r="B916" s="113">
        <v>203</v>
      </c>
      <c r="C916" s="139" t="str">
        <f ca="1">IF(ISERROR(OFFSET('HARGA SATUAN'!$C$6,MATCH(B916,'HARGA SATUAN'!$N$7:$N$1509,0),0)),"",OFFSET('HARGA SATUAN'!$C$6,MATCH(B916,'HARGA SATUAN'!$N$7:$N$1509,0),0))</f>
        <v/>
      </c>
      <c r="D916" s="139">
        <f ca="1">SUMIFS('RAB Standart'!$F$14:$F$169,'RAB Standart'!$C$14:$C$169,C916)</f>
        <v>1</v>
      </c>
      <c r="E916" s="26">
        <f t="shared" ca="1" si="36"/>
        <v>1</v>
      </c>
      <c r="F916" s="26">
        <f ca="1">IF(D916=0,0,SUM($E$713:E916))</f>
        <v>65</v>
      </c>
    </row>
    <row r="917" spans="2:6" hidden="1">
      <c r="B917" s="113">
        <v>204</v>
      </c>
      <c r="C917" s="139" t="str">
        <f ca="1">IF(ISERROR(OFFSET('HARGA SATUAN'!$C$6,MATCH(B917,'HARGA SATUAN'!$N$7:$N$1509,0),0)),"",OFFSET('HARGA SATUAN'!$C$6,MATCH(B917,'HARGA SATUAN'!$N$7:$N$1509,0),0))</f>
        <v/>
      </c>
      <c r="D917" s="139">
        <f ca="1">SUMIFS('RAB Standart'!$F$14:$F$169,'RAB Standart'!$C$14:$C$169,C917)</f>
        <v>1</v>
      </c>
      <c r="E917" s="26">
        <f t="shared" ca="1" si="36"/>
        <v>1</v>
      </c>
      <c r="F917" s="26">
        <f ca="1">IF(D917=0,0,SUM($E$713:E917))</f>
        <v>66</v>
      </c>
    </row>
    <row r="918" spans="2:6" hidden="1">
      <c r="B918" s="113">
        <v>205</v>
      </c>
      <c r="C918" s="139" t="str">
        <f ca="1">IF(ISERROR(OFFSET('HARGA SATUAN'!$C$6,MATCH(B918,'HARGA SATUAN'!$N$7:$N$1509,0),0)),"",OFFSET('HARGA SATUAN'!$C$6,MATCH(B918,'HARGA SATUAN'!$N$7:$N$1509,0),0))</f>
        <v/>
      </c>
      <c r="D918" s="139">
        <f ca="1">SUMIFS('RAB Standart'!$F$14:$F$169,'RAB Standart'!$C$14:$C$169,C918)</f>
        <v>1</v>
      </c>
      <c r="E918" s="26">
        <f t="shared" ca="1" si="36"/>
        <v>1</v>
      </c>
      <c r="F918" s="26">
        <f ca="1">IF(D918=0,0,SUM($E$713:E918))</f>
        <v>67</v>
      </c>
    </row>
    <row r="919" spans="2:6" hidden="1">
      <c r="B919" s="113">
        <v>206</v>
      </c>
      <c r="C919" s="139" t="str">
        <f ca="1">IF(ISERROR(OFFSET('HARGA SATUAN'!$C$6,MATCH(B919,'HARGA SATUAN'!$N$7:$N$1509,0),0)),"",OFFSET('HARGA SATUAN'!$C$6,MATCH(B919,'HARGA SATUAN'!$N$7:$N$1509,0),0))</f>
        <v/>
      </c>
      <c r="D919" s="139">
        <f ca="1">SUMIFS('RAB Standart'!$F$14:$F$169,'RAB Standart'!$C$14:$C$169,C919)</f>
        <v>1</v>
      </c>
      <c r="E919" s="26">
        <f t="shared" ca="1" si="36"/>
        <v>1</v>
      </c>
      <c r="F919" s="26">
        <f ca="1">IF(D919=0,0,SUM($E$713:E919))</f>
        <v>68</v>
      </c>
    </row>
    <row r="920" spans="2:6" hidden="1">
      <c r="B920" s="113">
        <v>207</v>
      </c>
      <c r="C920" s="139" t="str">
        <f ca="1">IF(ISERROR(OFFSET('HARGA SATUAN'!$C$6,MATCH(B920,'HARGA SATUAN'!$N$7:$N$1509,0),0)),"",OFFSET('HARGA SATUAN'!$C$6,MATCH(B920,'HARGA SATUAN'!$N$7:$N$1509,0),0))</f>
        <v/>
      </c>
      <c r="D920" s="139">
        <f ca="1">SUMIFS('RAB Standart'!$F$14:$F$169,'RAB Standart'!$C$14:$C$169,C920)</f>
        <v>1</v>
      </c>
      <c r="E920" s="26">
        <f t="shared" ca="1" si="36"/>
        <v>1</v>
      </c>
      <c r="F920" s="26">
        <f ca="1">IF(D920=0,0,SUM($E$713:E920))</f>
        <v>69</v>
      </c>
    </row>
    <row r="921" spans="2:6" hidden="1">
      <c r="B921" s="113">
        <v>208</v>
      </c>
      <c r="C921" s="139" t="str">
        <f ca="1">IF(ISERROR(OFFSET('HARGA SATUAN'!$C$6,MATCH(B921,'HARGA SATUAN'!$N$7:$N$1509,0),0)),"",OFFSET('HARGA SATUAN'!$C$6,MATCH(B921,'HARGA SATUAN'!$N$7:$N$1509,0),0))</f>
        <v/>
      </c>
      <c r="D921" s="139">
        <f ca="1">SUMIFS('RAB Standart'!$F$14:$F$169,'RAB Standart'!$C$14:$C$169,C921)</f>
        <v>1</v>
      </c>
      <c r="E921" s="26">
        <f t="shared" ca="1" si="36"/>
        <v>1</v>
      </c>
      <c r="F921" s="26">
        <f ca="1">IF(D921=0,0,SUM($E$713:E921))</f>
        <v>70</v>
      </c>
    </row>
    <row r="922" spans="2:6" hidden="1">
      <c r="B922" s="113">
        <v>209</v>
      </c>
      <c r="C922" s="139" t="str">
        <f ca="1">IF(ISERROR(OFFSET('HARGA SATUAN'!$C$6,MATCH(B922,'HARGA SATUAN'!$N$7:$N$1509,0),0)),"",OFFSET('HARGA SATUAN'!$C$6,MATCH(B922,'HARGA SATUAN'!$N$7:$N$1509,0),0))</f>
        <v/>
      </c>
      <c r="D922" s="139">
        <f ca="1">SUMIFS('RAB Standart'!$F$14:$F$169,'RAB Standart'!$C$14:$C$169,C922)</f>
        <v>1</v>
      </c>
      <c r="E922" s="26">
        <f t="shared" ca="1" si="36"/>
        <v>1</v>
      </c>
      <c r="F922" s="26">
        <f ca="1">IF(D922=0,0,SUM($E$713:E922))</f>
        <v>71</v>
      </c>
    </row>
    <row r="923" spans="2:6" hidden="1">
      <c r="B923" s="113">
        <v>210</v>
      </c>
      <c r="C923" s="139" t="str">
        <f ca="1">IF(ISERROR(OFFSET('HARGA SATUAN'!$C$6,MATCH(B923,'HARGA SATUAN'!$N$7:$N$1509,0),0)),"",OFFSET('HARGA SATUAN'!$C$6,MATCH(B923,'HARGA SATUAN'!$N$7:$N$1509,0),0))</f>
        <v/>
      </c>
      <c r="D923" s="139">
        <f ca="1">SUMIFS('RAB Standart'!$F$14:$F$169,'RAB Standart'!$C$14:$C$169,C923)</f>
        <v>1</v>
      </c>
      <c r="E923" s="26">
        <f t="shared" ca="1" si="36"/>
        <v>1</v>
      </c>
      <c r="F923" s="26">
        <f ca="1">IF(D923=0,0,SUM($E$713:E923))</f>
        <v>72</v>
      </c>
    </row>
    <row r="924" spans="2:6" hidden="1">
      <c r="B924" s="113">
        <v>211</v>
      </c>
      <c r="C924" s="139" t="str">
        <f ca="1">IF(ISERROR(OFFSET('HARGA SATUAN'!$C$6,MATCH(B924,'HARGA SATUAN'!$N$7:$N$1509,0),0)),"",OFFSET('HARGA SATUAN'!$C$6,MATCH(B924,'HARGA SATUAN'!$N$7:$N$1509,0),0))</f>
        <v/>
      </c>
      <c r="D924" s="139">
        <f ca="1">SUMIFS('RAB Standart'!$F$14:$F$169,'RAB Standart'!$C$14:$C$169,C924)</f>
        <v>1</v>
      </c>
      <c r="E924" s="26">
        <f t="shared" ca="1" si="36"/>
        <v>1</v>
      </c>
      <c r="F924" s="26">
        <f ca="1">IF(D924=0,0,SUM($E$713:E924))</f>
        <v>73</v>
      </c>
    </row>
    <row r="925" spans="2:6" hidden="1">
      <c r="B925" s="113">
        <v>212</v>
      </c>
      <c r="C925" s="139" t="str">
        <f ca="1">IF(ISERROR(OFFSET('HARGA SATUAN'!$C$6,MATCH(B925,'HARGA SATUAN'!$N$7:$N$1509,0),0)),"",OFFSET('HARGA SATUAN'!$C$6,MATCH(B925,'HARGA SATUAN'!$N$7:$N$1509,0),0))</f>
        <v/>
      </c>
      <c r="D925" s="139">
        <f ca="1">SUMIFS('RAB Standart'!$F$14:$F$169,'RAB Standart'!$C$14:$C$169,C925)</f>
        <v>1</v>
      </c>
      <c r="E925" s="26">
        <f t="shared" ca="1" si="36"/>
        <v>1</v>
      </c>
      <c r="F925" s="26">
        <f ca="1">IF(D925=0,0,SUM($E$713:E925))</f>
        <v>74</v>
      </c>
    </row>
    <row r="926" spans="2:6" hidden="1">
      <c r="B926" s="113">
        <v>213</v>
      </c>
      <c r="C926" s="139" t="str">
        <f ca="1">IF(ISERROR(OFFSET('HARGA SATUAN'!$C$6,MATCH(B926,'HARGA SATUAN'!$N$7:$N$1509,0),0)),"",OFFSET('HARGA SATUAN'!$C$6,MATCH(B926,'HARGA SATUAN'!$N$7:$N$1509,0),0))</f>
        <v/>
      </c>
      <c r="D926" s="139">
        <f ca="1">SUMIFS('RAB Standart'!$F$14:$F$169,'RAB Standart'!$C$14:$C$169,C926)</f>
        <v>1</v>
      </c>
      <c r="E926" s="26">
        <f t="shared" ca="1" si="36"/>
        <v>1</v>
      </c>
      <c r="F926" s="26">
        <f ca="1">IF(D926=0,0,SUM($E$713:E926))</f>
        <v>75</v>
      </c>
    </row>
    <row r="927" spans="2:6" hidden="1">
      <c r="B927" s="113">
        <v>214</v>
      </c>
      <c r="C927" s="139" t="str">
        <f ca="1">IF(ISERROR(OFFSET('HARGA SATUAN'!$C$6,MATCH(B927,'HARGA SATUAN'!$N$7:$N$1509,0),0)),"",OFFSET('HARGA SATUAN'!$C$6,MATCH(B927,'HARGA SATUAN'!$N$7:$N$1509,0),0))</f>
        <v/>
      </c>
      <c r="D927" s="139">
        <f ca="1">SUMIFS('RAB Standart'!$F$14:$F$169,'RAB Standart'!$C$14:$C$169,C927)</f>
        <v>1</v>
      </c>
      <c r="E927" s="26">
        <f t="shared" ca="1" si="36"/>
        <v>1</v>
      </c>
      <c r="F927" s="26">
        <f ca="1">IF(D927=0,0,SUM($E$713:E927))</f>
        <v>76</v>
      </c>
    </row>
    <row r="928" spans="2:6" hidden="1">
      <c r="B928" s="113">
        <v>215</v>
      </c>
      <c r="C928" s="139" t="str">
        <f ca="1">IF(ISERROR(OFFSET('HARGA SATUAN'!$C$6,MATCH(B928,'HARGA SATUAN'!$N$7:$N$1509,0),0)),"",OFFSET('HARGA SATUAN'!$C$6,MATCH(B928,'HARGA SATUAN'!$N$7:$N$1509,0),0))</f>
        <v/>
      </c>
      <c r="D928" s="139">
        <f ca="1">SUMIFS('RAB Standart'!$F$14:$F$169,'RAB Standart'!$C$14:$C$169,C928)</f>
        <v>1</v>
      </c>
      <c r="E928" s="26">
        <f t="shared" ca="1" si="36"/>
        <v>1</v>
      </c>
      <c r="F928" s="26">
        <f ca="1">IF(D928=0,0,SUM($E$713:E928))</f>
        <v>77</v>
      </c>
    </row>
    <row r="929" spans="2:6" hidden="1">
      <c r="B929" s="113">
        <v>216</v>
      </c>
      <c r="C929" s="139" t="str">
        <f ca="1">IF(ISERROR(OFFSET('HARGA SATUAN'!$C$6,MATCH(B929,'HARGA SATUAN'!$N$7:$N$1509,0),0)),"",OFFSET('HARGA SATUAN'!$C$6,MATCH(B929,'HARGA SATUAN'!$N$7:$N$1509,0),0))</f>
        <v/>
      </c>
      <c r="D929" s="139">
        <f ca="1">SUMIFS('RAB Standart'!$F$14:$F$169,'RAB Standart'!$C$14:$C$169,C929)</f>
        <v>1</v>
      </c>
      <c r="E929" s="26">
        <f t="shared" ca="1" si="36"/>
        <v>1</v>
      </c>
      <c r="F929" s="26">
        <f ca="1">IF(D929=0,0,SUM($E$713:E929))</f>
        <v>78</v>
      </c>
    </row>
    <row r="930" spans="2:6" hidden="1">
      <c r="B930" s="113">
        <v>217</v>
      </c>
      <c r="C930" s="139" t="str">
        <f ca="1">IF(ISERROR(OFFSET('HARGA SATUAN'!$C$6,MATCH(B930,'HARGA SATUAN'!$N$7:$N$1509,0),0)),"",OFFSET('HARGA SATUAN'!$C$6,MATCH(B930,'HARGA SATUAN'!$N$7:$N$1509,0),0))</f>
        <v/>
      </c>
      <c r="D930" s="139">
        <f ca="1">SUMIFS('RAB Standart'!$F$14:$F$169,'RAB Standart'!$C$14:$C$169,C930)</f>
        <v>1</v>
      </c>
      <c r="E930" s="26">
        <f t="shared" ca="1" si="36"/>
        <v>1</v>
      </c>
      <c r="F930" s="26">
        <f ca="1">IF(D930=0,0,SUM($E$713:E930))</f>
        <v>79</v>
      </c>
    </row>
    <row r="931" spans="2:6" hidden="1">
      <c r="B931" s="113">
        <v>218</v>
      </c>
      <c r="C931" s="139" t="str">
        <f ca="1">IF(ISERROR(OFFSET('HARGA SATUAN'!$C$6,MATCH(B931,'HARGA SATUAN'!$N$7:$N$1509,0),0)),"",OFFSET('HARGA SATUAN'!$C$6,MATCH(B931,'HARGA SATUAN'!$N$7:$N$1509,0),0))</f>
        <v/>
      </c>
      <c r="D931" s="139">
        <f ca="1">SUMIFS('RAB Standart'!$F$14:$F$169,'RAB Standart'!$C$14:$C$169,C931)</f>
        <v>1</v>
      </c>
      <c r="E931" s="26">
        <f t="shared" ca="1" si="36"/>
        <v>1</v>
      </c>
      <c r="F931" s="26">
        <f ca="1">IF(D931=0,0,SUM($E$713:E931))</f>
        <v>80</v>
      </c>
    </row>
    <row r="932" spans="2:6" hidden="1">
      <c r="B932" s="113">
        <v>219</v>
      </c>
      <c r="C932" s="139" t="str">
        <f ca="1">IF(ISERROR(OFFSET('HARGA SATUAN'!$C$6,MATCH(B932,'HARGA SATUAN'!$N$7:$N$1509,0),0)),"",OFFSET('HARGA SATUAN'!$C$6,MATCH(B932,'HARGA SATUAN'!$N$7:$N$1509,0),0))</f>
        <v/>
      </c>
      <c r="D932" s="139">
        <f ca="1">SUMIFS('RAB Standart'!$F$14:$F$169,'RAB Standart'!$C$14:$C$169,C932)</f>
        <v>1</v>
      </c>
      <c r="E932" s="26">
        <f t="shared" ca="1" si="36"/>
        <v>1</v>
      </c>
      <c r="F932" s="26">
        <f ca="1">IF(D932=0,0,SUM($E$713:E932))</f>
        <v>81</v>
      </c>
    </row>
    <row r="933" spans="2:6" hidden="1">
      <c r="B933" s="113">
        <v>220</v>
      </c>
      <c r="C933" s="139" t="str">
        <f ca="1">IF(ISERROR(OFFSET('HARGA SATUAN'!$C$6,MATCH(B933,'HARGA SATUAN'!$N$7:$N$1509,0),0)),"",OFFSET('HARGA SATUAN'!$C$6,MATCH(B933,'HARGA SATUAN'!$N$7:$N$1509,0),0))</f>
        <v/>
      </c>
      <c r="D933" s="139">
        <f ca="1">SUMIFS('RAB Standart'!$F$14:$F$169,'RAB Standart'!$C$14:$C$169,C933)</f>
        <v>1</v>
      </c>
      <c r="E933" s="26">
        <f t="shared" ca="1" si="36"/>
        <v>1</v>
      </c>
      <c r="F933" s="26">
        <f ca="1">IF(D933=0,0,SUM($E$713:E933))</f>
        <v>82</v>
      </c>
    </row>
    <row r="934" spans="2:6" hidden="1">
      <c r="B934" s="113">
        <v>221</v>
      </c>
      <c r="C934" s="139" t="str">
        <f ca="1">IF(ISERROR(OFFSET('HARGA SATUAN'!$C$6,MATCH(B934,'HARGA SATUAN'!$N$7:$N$1509,0),0)),"",OFFSET('HARGA SATUAN'!$C$6,MATCH(B934,'HARGA SATUAN'!$N$7:$N$1509,0),0))</f>
        <v/>
      </c>
      <c r="D934" s="139">
        <f ca="1">SUMIFS('RAB Standart'!$F$14:$F$169,'RAB Standart'!$C$14:$C$169,C934)</f>
        <v>1</v>
      </c>
      <c r="E934" s="26">
        <f t="shared" ca="1" si="36"/>
        <v>1</v>
      </c>
      <c r="F934" s="26">
        <f ca="1">IF(D934=0,0,SUM($E$713:E934))</f>
        <v>83</v>
      </c>
    </row>
    <row r="935" spans="2:6" hidden="1">
      <c r="B935" s="113">
        <v>222</v>
      </c>
      <c r="C935" s="139" t="str">
        <f ca="1">IF(ISERROR(OFFSET('HARGA SATUAN'!$C$6,MATCH(B935,'HARGA SATUAN'!$N$7:$N$1509,0),0)),"",OFFSET('HARGA SATUAN'!$C$6,MATCH(B935,'HARGA SATUAN'!$N$7:$N$1509,0),0))</f>
        <v/>
      </c>
      <c r="D935" s="139">
        <f ca="1">SUMIFS('RAB Standart'!$F$14:$F$169,'RAB Standart'!$C$14:$C$169,C935)</f>
        <v>1</v>
      </c>
      <c r="E935" s="26">
        <f t="shared" ca="1" si="36"/>
        <v>1</v>
      </c>
      <c r="F935" s="26">
        <f ca="1">IF(D935=0,0,SUM($E$713:E935))</f>
        <v>84</v>
      </c>
    </row>
    <row r="936" spans="2:6" hidden="1">
      <c r="B936" s="113">
        <v>223</v>
      </c>
      <c r="C936" s="139" t="str">
        <f ca="1">IF(ISERROR(OFFSET('HARGA SATUAN'!$C$6,MATCH(B936,'HARGA SATUAN'!$N$7:$N$1509,0),0)),"",OFFSET('HARGA SATUAN'!$C$6,MATCH(B936,'HARGA SATUAN'!$N$7:$N$1509,0),0))</f>
        <v/>
      </c>
      <c r="D936" s="139">
        <f ca="1">SUMIFS('RAB Standart'!$F$14:$F$169,'RAB Standart'!$C$14:$C$169,C936)</f>
        <v>1</v>
      </c>
      <c r="E936" s="26">
        <f t="shared" ca="1" si="36"/>
        <v>1</v>
      </c>
      <c r="F936" s="26">
        <f ca="1">IF(D936=0,0,SUM($E$713:E936))</f>
        <v>85</v>
      </c>
    </row>
    <row r="937" spans="2:6" hidden="1">
      <c r="B937" s="113">
        <v>224</v>
      </c>
      <c r="C937" s="139" t="str">
        <f ca="1">IF(ISERROR(OFFSET('HARGA SATUAN'!$C$6,MATCH(B937,'HARGA SATUAN'!$N$7:$N$1509,0),0)),"",OFFSET('HARGA SATUAN'!$C$6,MATCH(B937,'HARGA SATUAN'!$N$7:$N$1509,0),0))</f>
        <v/>
      </c>
      <c r="D937" s="139">
        <f ca="1">SUMIFS('RAB Standart'!$F$14:$F$169,'RAB Standart'!$C$14:$C$169,C937)</f>
        <v>1</v>
      </c>
      <c r="E937" s="26">
        <f t="shared" ca="1" si="36"/>
        <v>1</v>
      </c>
      <c r="F937" s="26">
        <f ca="1">IF(D937=0,0,SUM($E$713:E937))</f>
        <v>86</v>
      </c>
    </row>
    <row r="938" spans="2:6" hidden="1">
      <c r="B938" s="113">
        <v>225</v>
      </c>
      <c r="C938" s="139" t="str">
        <f ca="1">IF(ISERROR(OFFSET('HARGA SATUAN'!$C$6,MATCH(B938,'HARGA SATUAN'!$N$7:$N$1509,0),0)),"",OFFSET('HARGA SATUAN'!$C$6,MATCH(B938,'HARGA SATUAN'!$N$7:$N$1509,0),0))</f>
        <v/>
      </c>
      <c r="D938" s="139">
        <f ca="1">SUMIFS('RAB Standart'!$F$14:$F$169,'RAB Standart'!$C$14:$C$169,C938)</f>
        <v>1</v>
      </c>
      <c r="E938" s="26">
        <f t="shared" ca="1" si="36"/>
        <v>1</v>
      </c>
      <c r="F938" s="26">
        <f ca="1">IF(D938=0,0,SUM($E$713:E938))</f>
        <v>87</v>
      </c>
    </row>
    <row r="939" spans="2:6" hidden="1">
      <c r="B939" s="113">
        <v>226</v>
      </c>
      <c r="C939" s="139" t="str">
        <f ca="1">IF(ISERROR(OFFSET('HARGA SATUAN'!$C$6,MATCH(B939,'HARGA SATUAN'!$N$7:$N$1509,0),0)),"",OFFSET('HARGA SATUAN'!$C$6,MATCH(B939,'HARGA SATUAN'!$N$7:$N$1509,0),0))</f>
        <v/>
      </c>
      <c r="D939" s="139">
        <f ca="1">SUMIFS('RAB Standart'!$F$14:$F$169,'RAB Standart'!$C$14:$C$169,C939)</f>
        <v>1</v>
      </c>
      <c r="E939" s="26">
        <f t="shared" ca="1" si="36"/>
        <v>1</v>
      </c>
      <c r="F939" s="26">
        <f ca="1">IF(D939=0,0,SUM($E$713:E939))</f>
        <v>88</v>
      </c>
    </row>
    <row r="940" spans="2:6" hidden="1">
      <c r="B940" s="113">
        <v>227</v>
      </c>
      <c r="C940" s="139" t="str">
        <f ca="1">IF(ISERROR(OFFSET('HARGA SATUAN'!$C$6,MATCH(B940,'HARGA SATUAN'!$N$7:$N$1509,0),0)),"",OFFSET('HARGA SATUAN'!$C$6,MATCH(B940,'HARGA SATUAN'!$N$7:$N$1509,0),0))</f>
        <v/>
      </c>
      <c r="D940" s="139">
        <f ca="1">SUMIFS('RAB Standart'!$F$14:$F$169,'RAB Standart'!$C$14:$C$169,C940)</f>
        <v>1</v>
      </c>
      <c r="E940" s="26">
        <f t="shared" ca="1" si="36"/>
        <v>1</v>
      </c>
      <c r="F940" s="26">
        <f ca="1">IF(D940=0,0,SUM($E$713:E940))</f>
        <v>89</v>
      </c>
    </row>
    <row r="941" spans="2:6" hidden="1">
      <c r="B941" s="113">
        <v>228</v>
      </c>
      <c r="C941" s="139" t="str">
        <f ca="1">IF(ISERROR(OFFSET('HARGA SATUAN'!$C$6,MATCH(B941,'HARGA SATUAN'!$N$7:$N$1509,0),0)),"",OFFSET('HARGA SATUAN'!$C$6,MATCH(B941,'HARGA SATUAN'!$N$7:$N$1509,0),0))</f>
        <v/>
      </c>
      <c r="D941" s="139">
        <f ca="1">SUMIFS('RAB Standart'!$F$14:$F$169,'RAB Standart'!$C$14:$C$169,C941)</f>
        <v>1</v>
      </c>
      <c r="E941" s="26">
        <f t="shared" ca="1" si="36"/>
        <v>1</v>
      </c>
      <c r="F941" s="26">
        <f ca="1">IF(D941=0,0,SUM($E$713:E941))</f>
        <v>90</v>
      </c>
    </row>
    <row r="942" spans="2:6" hidden="1">
      <c r="B942" s="113">
        <v>229</v>
      </c>
      <c r="C942" s="139" t="str">
        <f ca="1">IF(ISERROR(OFFSET('HARGA SATUAN'!$C$6,MATCH(B942,'HARGA SATUAN'!$N$7:$N$1509,0),0)),"",OFFSET('HARGA SATUAN'!$C$6,MATCH(B942,'HARGA SATUAN'!$N$7:$N$1509,0),0))</f>
        <v/>
      </c>
      <c r="D942" s="139">
        <f ca="1">SUMIFS('RAB Standart'!$F$14:$F$169,'RAB Standart'!$C$14:$C$169,C942)</f>
        <v>1</v>
      </c>
      <c r="E942" s="26">
        <f t="shared" ca="1" si="36"/>
        <v>1</v>
      </c>
      <c r="F942" s="26">
        <f ca="1">IF(D942=0,0,SUM($E$713:E942))</f>
        <v>91</v>
      </c>
    </row>
    <row r="943" spans="2:6" hidden="1">
      <c r="B943" s="113">
        <v>230</v>
      </c>
      <c r="C943" s="139" t="str">
        <f ca="1">IF(ISERROR(OFFSET('HARGA SATUAN'!$C$6,MATCH(B943,'HARGA SATUAN'!$N$7:$N$1509,0),0)),"",OFFSET('HARGA SATUAN'!$C$6,MATCH(B943,'HARGA SATUAN'!$N$7:$N$1509,0),0))</f>
        <v/>
      </c>
      <c r="D943" s="139">
        <f ca="1">SUMIFS('RAB Standart'!$F$14:$F$169,'RAB Standart'!$C$14:$C$169,C943)</f>
        <v>1</v>
      </c>
      <c r="E943" s="26">
        <f t="shared" ca="1" si="36"/>
        <v>1</v>
      </c>
      <c r="F943" s="26">
        <f ca="1">IF(D943=0,0,SUM($E$713:E943))</f>
        <v>92</v>
      </c>
    </row>
    <row r="944" spans="2:6" hidden="1">
      <c r="B944" s="113">
        <v>231</v>
      </c>
      <c r="C944" s="139" t="str">
        <f ca="1">IF(ISERROR(OFFSET('HARGA SATUAN'!$C$6,MATCH(B944,'HARGA SATUAN'!$N$7:$N$1509,0),0)),"",OFFSET('HARGA SATUAN'!$C$6,MATCH(B944,'HARGA SATUAN'!$N$7:$N$1509,0),0))</f>
        <v/>
      </c>
      <c r="D944" s="139">
        <f ca="1">SUMIFS('RAB Standart'!$F$14:$F$169,'RAB Standart'!$C$14:$C$169,C944)</f>
        <v>1</v>
      </c>
      <c r="E944" s="26">
        <f t="shared" ca="1" si="36"/>
        <v>1</v>
      </c>
      <c r="F944" s="26">
        <f ca="1">IF(D944=0,0,SUM($E$713:E944))</f>
        <v>93</v>
      </c>
    </row>
    <row r="945" spans="2:6" hidden="1">
      <c r="B945" s="113">
        <v>232</v>
      </c>
      <c r="C945" s="139" t="str">
        <f ca="1">IF(ISERROR(OFFSET('HARGA SATUAN'!$C$6,MATCH(B945,'HARGA SATUAN'!$N$7:$N$1509,0),0)),"",OFFSET('HARGA SATUAN'!$C$6,MATCH(B945,'HARGA SATUAN'!$N$7:$N$1509,0),0))</f>
        <v/>
      </c>
      <c r="D945" s="139">
        <f ca="1">SUMIFS('RAB Standart'!$F$14:$F$169,'RAB Standart'!$C$14:$C$169,C945)</f>
        <v>1</v>
      </c>
      <c r="E945" s="26">
        <f t="shared" ca="1" si="36"/>
        <v>1</v>
      </c>
      <c r="F945" s="26">
        <f ca="1">IF(D945=0,0,SUM($E$713:E945))</f>
        <v>94</v>
      </c>
    </row>
    <row r="946" spans="2:6" hidden="1">
      <c r="B946" s="113">
        <v>233</v>
      </c>
      <c r="C946" s="139" t="str">
        <f ca="1">IF(ISERROR(OFFSET('HARGA SATUAN'!$C$6,MATCH(B946,'HARGA SATUAN'!$N$7:$N$1509,0),0)),"",OFFSET('HARGA SATUAN'!$C$6,MATCH(B946,'HARGA SATUAN'!$N$7:$N$1509,0),0))</f>
        <v/>
      </c>
      <c r="D946" s="139">
        <f ca="1">SUMIFS('RAB Standart'!$F$14:$F$169,'RAB Standart'!$C$14:$C$169,C946)</f>
        <v>1</v>
      </c>
      <c r="E946" s="26">
        <f t="shared" ca="1" si="36"/>
        <v>1</v>
      </c>
      <c r="F946" s="26">
        <f ca="1">IF(D946=0,0,SUM($E$713:E946))</f>
        <v>95</v>
      </c>
    </row>
    <row r="947" spans="2:6" hidden="1">
      <c r="B947" s="113">
        <v>234</v>
      </c>
      <c r="C947" s="139" t="str">
        <f ca="1">IF(ISERROR(OFFSET('HARGA SATUAN'!$C$6,MATCH(B947,'HARGA SATUAN'!$N$7:$N$1509,0),0)),"",OFFSET('HARGA SATUAN'!$C$6,MATCH(B947,'HARGA SATUAN'!$N$7:$N$1509,0),0))</f>
        <v/>
      </c>
      <c r="D947" s="139">
        <f ca="1">SUMIFS('RAB Standart'!$F$14:$F$169,'RAB Standart'!$C$14:$C$169,C947)</f>
        <v>1</v>
      </c>
      <c r="E947" s="26">
        <f t="shared" ca="1" si="36"/>
        <v>1</v>
      </c>
      <c r="F947" s="26">
        <f ca="1">IF(D947=0,0,SUM($E$713:E947))</f>
        <v>96</v>
      </c>
    </row>
    <row r="948" spans="2:6" hidden="1">
      <c r="B948" s="113">
        <v>235</v>
      </c>
      <c r="C948" s="139" t="str">
        <f ca="1">IF(ISERROR(OFFSET('HARGA SATUAN'!$C$6,MATCH(B948,'HARGA SATUAN'!$N$7:$N$1509,0),0)),"",OFFSET('HARGA SATUAN'!$C$6,MATCH(B948,'HARGA SATUAN'!$N$7:$N$1509,0),0))</f>
        <v/>
      </c>
      <c r="D948" s="139">
        <f ca="1">SUMIFS('RAB Standart'!$F$14:$F$169,'RAB Standart'!$C$14:$C$169,C948)</f>
        <v>1</v>
      </c>
      <c r="E948" s="26">
        <f t="shared" ca="1" si="36"/>
        <v>1</v>
      </c>
      <c r="F948" s="26">
        <f ca="1">IF(D948=0,0,SUM($E$713:E948))</f>
        <v>97</v>
      </c>
    </row>
    <row r="949" spans="2:6" hidden="1">
      <c r="B949" s="113">
        <v>236</v>
      </c>
      <c r="C949" s="139" t="str">
        <f ca="1">IF(ISERROR(OFFSET('HARGA SATUAN'!$C$6,MATCH(B949,'HARGA SATUAN'!$N$7:$N$1509,0),0)),"",OFFSET('HARGA SATUAN'!$C$6,MATCH(B949,'HARGA SATUAN'!$N$7:$N$1509,0),0))</f>
        <v/>
      </c>
      <c r="D949" s="139">
        <f ca="1">SUMIFS('RAB Standart'!$F$14:$F$169,'RAB Standart'!$C$14:$C$169,C949)</f>
        <v>1</v>
      </c>
      <c r="E949" s="26">
        <f t="shared" ca="1" si="36"/>
        <v>1</v>
      </c>
      <c r="F949" s="26">
        <f ca="1">IF(D949=0,0,SUM($E$713:E949))</f>
        <v>98</v>
      </c>
    </row>
    <row r="950" spans="2:6" hidden="1">
      <c r="B950" s="113">
        <v>237</v>
      </c>
      <c r="C950" s="139" t="str">
        <f ca="1">IF(ISERROR(OFFSET('HARGA SATUAN'!$C$6,MATCH(B950,'HARGA SATUAN'!$N$7:$N$1509,0),0)),"",OFFSET('HARGA SATUAN'!$C$6,MATCH(B950,'HARGA SATUAN'!$N$7:$N$1509,0),0))</f>
        <v/>
      </c>
      <c r="D950" s="139">
        <f ca="1">SUMIFS('RAB Standart'!$F$14:$F$169,'RAB Standart'!$C$14:$C$169,C950)</f>
        <v>1</v>
      </c>
      <c r="E950" s="26">
        <f t="shared" ca="1" si="36"/>
        <v>1</v>
      </c>
      <c r="F950" s="26">
        <f ca="1">IF(D950=0,0,SUM($E$713:E950))</f>
        <v>99</v>
      </c>
    </row>
    <row r="951" spans="2:6" hidden="1">
      <c r="B951" s="113">
        <v>238</v>
      </c>
      <c r="C951" s="139" t="str">
        <f ca="1">IF(ISERROR(OFFSET('HARGA SATUAN'!$C$6,MATCH(B951,'HARGA SATUAN'!$N$7:$N$1509,0),0)),"",OFFSET('HARGA SATUAN'!$C$6,MATCH(B951,'HARGA SATUAN'!$N$7:$N$1509,0),0))</f>
        <v/>
      </c>
      <c r="D951" s="139">
        <f ca="1">SUMIFS('RAB Standart'!$F$14:$F$169,'RAB Standart'!$C$14:$C$169,C951)</f>
        <v>1</v>
      </c>
      <c r="E951" s="26">
        <f t="shared" ca="1" si="36"/>
        <v>1</v>
      </c>
      <c r="F951" s="26">
        <f ca="1">IF(D951=0,0,SUM($E$713:E951))</f>
        <v>100</v>
      </c>
    </row>
    <row r="952" spans="2:6" hidden="1">
      <c r="B952" s="113">
        <v>239</v>
      </c>
      <c r="C952" s="139" t="str">
        <f ca="1">IF(ISERROR(OFFSET('HARGA SATUAN'!$C$6,MATCH(B952,'HARGA SATUAN'!$N$7:$N$1509,0),0)),"",OFFSET('HARGA SATUAN'!$C$6,MATCH(B952,'HARGA SATUAN'!$N$7:$N$1509,0),0))</f>
        <v/>
      </c>
      <c r="D952" s="139">
        <f ca="1">SUMIFS('RAB Standart'!$F$14:$F$169,'RAB Standart'!$C$14:$C$169,C952)</f>
        <v>1</v>
      </c>
      <c r="E952" s="26">
        <f t="shared" ca="1" si="36"/>
        <v>1</v>
      </c>
      <c r="F952" s="26">
        <f ca="1">IF(D952=0,0,SUM($E$713:E952))</f>
        <v>101</v>
      </c>
    </row>
    <row r="953" spans="2:6" hidden="1">
      <c r="B953" s="113">
        <v>240</v>
      </c>
      <c r="C953" s="139" t="str">
        <f ca="1">IF(ISERROR(OFFSET('HARGA SATUAN'!$C$6,MATCH(B953,'HARGA SATUAN'!$N$7:$N$1509,0),0)),"",OFFSET('HARGA SATUAN'!$C$6,MATCH(B953,'HARGA SATUAN'!$N$7:$N$1509,0),0))</f>
        <v/>
      </c>
      <c r="D953" s="139">
        <f ca="1">SUMIFS('RAB Standart'!$F$14:$F$169,'RAB Standart'!$C$14:$C$169,C953)</f>
        <v>1</v>
      </c>
      <c r="E953" s="26">
        <f t="shared" ca="1" si="36"/>
        <v>1</v>
      </c>
      <c r="F953" s="26">
        <f ca="1">IF(D953=0,0,SUM($E$713:E953))</f>
        <v>102</v>
      </c>
    </row>
    <row r="954" spans="2:6" hidden="1">
      <c r="B954" s="113">
        <v>241</v>
      </c>
      <c r="C954" s="139" t="str">
        <f ca="1">IF(ISERROR(OFFSET('HARGA SATUAN'!$C$6,MATCH(B954,'HARGA SATUAN'!$N$7:$N$1509,0),0)),"",OFFSET('HARGA SATUAN'!$C$6,MATCH(B954,'HARGA SATUAN'!$N$7:$N$1509,0),0))</f>
        <v/>
      </c>
      <c r="D954" s="139">
        <f ca="1">SUMIFS('RAB Standart'!$F$14:$F$169,'RAB Standart'!$C$14:$C$169,C954)</f>
        <v>1</v>
      </c>
      <c r="E954" s="26">
        <f t="shared" ca="1" si="36"/>
        <v>1</v>
      </c>
      <c r="F954" s="26">
        <f ca="1">IF(D954=0,0,SUM($E$713:E954))</f>
        <v>103</v>
      </c>
    </row>
    <row r="955" spans="2:6" hidden="1">
      <c r="B955" s="113">
        <v>242</v>
      </c>
      <c r="C955" s="139" t="str">
        <f ca="1">IF(ISERROR(OFFSET('HARGA SATUAN'!$C$6,MATCH(B955,'HARGA SATUAN'!$N$7:$N$1509,0),0)),"",OFFSET('HARGA SATUAN'!$C$6,MATCH(B955,'HARGA SATUAN'!$N$7:$N$1509,0),0))</f>
        <v/>
      </c>
      <c r="D955" s="139">
        <f ca="1">SUMIFS('RAB Standart'!$F$14:$F$169,'RAB Standart'!$C$14:$C$169,C955)</f>
        <v>1</v>
      </c>
      <c r="E955" s="26">
        <f t="shared" ca="1" si="36"/>
        <v>1</v>
      </c>
      <c r="F955" s="26">
        <f ca="1">IF(D955=0,0,SUM($E$713:E955))</f>
        <v>104</v>
      </c>
    </row>
    <row r="956" spans="2:6" hidden="1">
      <c r="B956" s="113">
        <v>243</v>
      </c>
      <c r="C956" s="139" t="str">
        <f ca="1">IF(ISERROR(OFFSET('HARGA SATUAN'!$C$6,MATCH(B956,'HARGA SATUAN'!$N$7:$N$1509,0),0)),"",OFFSET('HARGA SATUAN'!$C$6,MATCH(B956,'HARGA SATUAN'!$N$7:$N$1509,0),0))</f>
        <v/>
      </c>
      <c r="D956" s="139">
        <f ca="1">SUMIFS('RAB Standart'!$F$14:$F$169,'RAB Standart'!$C$14:$C$169,C956)</f>
        <v>1</v>
      </c>
      <c r="E956" s="26">
        <f t="shared" ca="1" si="36"/>
        <v>1</v>
      </c>
      <c r="F956" s="26">
        <f ca="1">IF(D956=0,0,SUM($E$713:E956))</f>
        <v>105</v>
      </c>
    </row>
    <row r="957" spans="2:6" hidden="1">
      <c r="B957" s="113">
        <v>244</v>
      </c>
      <c r="C957" s="139" t="str">
        <f ca="1">IF(ISERROR(OFFSET('HARGA SATUAN'!$C$6,MATCH(B957,'HARGA SATUAN'!$N$7:$N$1509,0),0)),"",OFFSET('HARGA SATUAN'!$C$6,MATCH(B957,'HARGA SATUAN'!$N$7:$N$1509,0),0))</f>
        <v/>
      </c>
      <c r="D957" s="139">
        <f ca="1">SUMIFS('RAB Standart'!$F$14:$F$169,'RAB Standart'!$C$14:$C$169,C957)</f>
        <v>1</v>
      </c>
      <c r="E957" s="26">
        <f t="shared" ca="1" si="36"/>
        <v>1</v>
      </c>
      <c r="F957" s="26">
        <f ca="1">IF(D957=0,0,SUM($E$713:E957))</f>
        <v>106</v>
      </c>
    </row>
    <row r="958" spans="2:6" hidden="1">
      <c r="B958" s="113">
        <v>245</v>
      </c>
      <c r="C958" s="139" t="str">
        <f ca="1">IF(ISERROR(OFFSET('HARGA SATUAN'!$C$6,MATCH(B958,'HARGA SATUAN'!$N$7:$N$1509,0),0)),"",OFFSET('HARGA SATUAN'!$C$6,MATCH(B958,'HARGA SATUAN'!$N$7:$N$1509,0),0))</f>
        <v/>
      </c>
      <c r="D958" s="139">
        <f ca="1">SUMIFS('RAB Standart'!$F$14:$F$169,'RAB Standart'!$C$14:$C$169,C958)</f>
        <v>1</v>
      </c>
      <c r="E958" s="26">
        <f t="shared" ca="1" si="36"/>
        <v>1</v>
      </c>
      <c r="F958" s="26">
        <f ca="1">IF(D958=0,0,SUM($E$713:E958))</f>
        <v>107</v>
      </c>
    </row>
    <row r="959" spans="2:6" hidden="1">
      <c r="B959" s="113">
        <v>246</v>
      </c>
      <c r="C959" s="139" t="str">
        <f ca="1">IF(ISERROR(OFFSET('HARGA SATUAN'!$C$6,MATCH(B959,'HARGA SATUAN'!$N$7:$N$1509,0),0)),"",OFFSET('HARGA SATUAN'!$C$6,MATCH(B959,'HARGA SATUAN'!$N$7:$N$1509,0),0))</f>
        <v/>
      </c>
      <c r="D959" s="139">
        <f ca="1">SUMIFS('RAB Standart'!$F$14:$F$169,'RAB Standart'!$C$14:$C$169,C959)</f>
        <v>1</v>
      </c>
      <c r="E959" s="26">
        <f t="shared" ca="1" si="36"/>
        <v>1</v>
      </c>
      <c r="F959" s="26">
        <f ca="1">IF(D959=0,0,SUM($E$713:E959))</f>
        <v>108</v>
      </c>
    </row>
    <row r="960" spans="2:6" hidden="1">
      <c r="B960" s="113">
        <v>247</v>
      </c>
      <c r="C960" s="139" t="str">
        <f ca="1">IF(ISERROR(OFFSET('HARGA SATUAN'!$C$6,MATCH(B960,'HARGA SATUAN'!$N$7:$N$1509,0),0)),"",OFFSET('HARGA SATUAN'!$C$6,MATCH(B960,'HARGA SATUAN'!$N$7:$N$1509,0),0))</f>
        <v/>
      </c>
      <c r="D960" s="139">
        <f ca="1">SUMIFS('RAB Standart'!$F$14:$F$169,'RAB Standart'!$C$14:$C$169,C960)</f>
        <v>1</v>
      </c>
      <c r="E960" s="26">
        <f t="shared" ca="1" si="36"/>
        <v>1</v>
      </c>
      <c r="F960" s="26">
        <f ca="1">IF(D960=0,0,SUM($E$713:E960))</f>
        <v>109</v>
      </c>
    </row>
    <row r="961" spans="2:6" hidden="1">
      <c r="B961" s="113">
        <v>248</v>
      </c>
      <c r="C961" s="139" t="str">
        <f ca="1">IF(ISERROR(OFFSET('HARGA SATUAN'!$C$6,MATCH(B961,'HARGA SATUAN'!$N$7:$N$1509,0),0)),"",OFFSET('HARGA SATUAN'!$C$6,MATCH(B961,'HARGA SATUAN'!$N$7:$N$1509,0),0))</f>
        <v/>
      </c>
      <c r="D961" s="139">
        <f ca="1">SUMIFS('RAB Standart'!$F$14:$F$169,'RAB Standart'!$C$14:$C$169,C961)</f>
        <v>1</v>
      </c>
      <c r="E961" s="26">
        <f t="shared" ca="1" si="36"/>
        <v>1</v>
      </c>
      <c r="F961" s="26">
        <f ca="1">IF(D961=0,0,SUM($E$713:E961))</f>
        <v>110</v>
      </c>
    </row>
    <row r="962" spans="2:6" hidden="1">
      <c r="B962" s="113">
        <v>249</v>
      </c>
      <c r="C962" s="139" t="str">
        <f ca="1">IF(ISERROR(OFFSET('HARGA SATUAN'!$C$6,MATCH(B962,'HARGA SATUAN'!$N$7:$N$1509,0),0)),"",OFFSET('HARGA SATUAN'!$C$6,MATCH(B962,'HARGA SATUAN'!$N$7:$N$1509,0),0))</f>
        <v/>
      </c>
      <c r="D962" s="139">
        <f ca="1">SUMIFS('RAB Standart'!$F$14:$F$169,'RAB Standart'!$C$14:$C$169,C962)</f>
        <v>1</v>
      </c>
      <c r="E962" s="26">
        <f t="shared" ca="1" si="36"/>
        <v>1</v>
      </c>
      <c r="F962" s="26">
        <f ca="1">IF(D962=0,0,SUM($E$713:E962))</f>
        <v>111</v>
      </c>
    </row>
    <row r="963" spans="2:6" hidden="1">
      <c r="B963" s="113">
        <v>250</v>
      </c>
      <c r="C963" s="139" t="str">
        <f ca="1">IF(ISERROR(OFFSET('HARGA SATUAN'!$C$6,MATCH(B963,'HARGA SATUAN'!$N$7:$N$1509,0),0)),"",OFFSET('HARGA SATUAN'!$C$6,MATCH(B963,'HARGA SATUAN'!$N$7:$N$1509,0),0))</f>
        <v/>
      </c>
      <c r="D963" s="139">
        <f ca="1">SUMIFS('RAB Standart'!$F$14:$F$169,'RAB Standart'!$C$14:$C$169,C963)</f>
        <v>1</v>
      </c>
      <c r="E963" s="26">
        <f t="shared" ca="1" si="36"/>
        <v>1</v>
      </c>
      <c r="F963" s="26">
        <f ca="1">IF(D963=0,0,SUM($E$713:E963))</f>
        <v>112</v>
      </c>
    </row>
    <row r="964" spans="2:6" hidden="1">
      <c r="B964" s="113">
        <v>251</v>
      </c>
      <c r="C964" s="139" t="str">
        <f ca="1">IF(ISERROR(OFFSET('HARGA SATUAN'!$C$6,MATCH(B964,'HARGA SATUAN'!$N$7:$N$1509,0),0)),"",OFFSET('HARGA SATUAN'!$C$6,MATCH(B964,'HARGA SATUAN'!$N$7:$N$1509,0),0))</f>
        <v/>
      </c>
      <c r="D964" s="139">
        <f ca="1">SUMIFS('RAB Standart'!$F$14:$F$169,'RAB Standart'!$C$14:$C$169,C964)</f>
        <v>1</v>
      </c>
      <c r="E964" s="26">
        <f t="shared" ca="1" si="36"/>
        <v>1</v>
      </c>
      <c r="F964" s="26">
        <f ca="1">IF(D964=0,0,SUM($E$713:E964))</f>
        <v>113</v>
      </c>
    </row>
    <row r="965" spans="2:6" hidden="1">
      <c r="B965" s="113">
        <v>252</v>
      </c>
      <c r="C965" s="139" t="str">
        <f ca="1">IF(ISERROR(OFFSET('HARGA SATUAN'!$C$6,MATCH(B965,'HARGA SATUAN'!$N$7:$N$1509,0),0)),"",OFFSET('HARGA SATUAN'!$C$6,MATCH(B965,'HARGA SATUAN'!$N$7:$N$1509,0),0))</f>
        <v/>
      </c>
      <c r="D965" s="139">
        <f ca="1">SUMIFS('RAB Standart'!$F$14:$F$169,'RAB Standart'!$C$14:$C$169,C965)</f>
        <v>1</v>
      </c>
      <c r="E965" s="26">
        <f t="shared" ca="1" si="36"/>
        <v>1</v>
      </c>
      <c r="F965" s="26">
        <f ca="1">IF(D965=0,0,SUM($E$713:E965))</f>
        <v>114</v>
      </c>
    </row>
    <row r="966" spans="2:6" hidden="1">
      <c r="B966" s="113">
        <v>253</v>
      </c>
      <c r="C966" s="139" t="str">
        <f ca="1">IF(ISERROR(OFFSET('HARGA SATUAN'!$C$6,MATCH(B966,'HARGA SATUAN'!$N$7:$N$1509,0),0)),"",OFFSET('HARGA SATUAN'!$C$6,MATCH(B966,'HARGA SATUAN'!$N$7:$N$1509,0),0))</f>
        <v/>
      </c>
      <c r="D966" s="139">
        <f ca="1">SUMIFS('RAB Standart'!$F$14:$F$169,'RAB Standart'!$C$14:$C$169,C966)</f>
        <v>1</v>
      </c>
      <c r="E966" s="26">
        <f t="shared" ca="1" si="36"/>
        <v>1</v>
      </c>
      <c r="F966" s="26">
        <f ca="1">IF(D966=0,0,SUM($E$713:E966))</f>
        <v>115</v>
      </c>
    </row>
    <row r="967" spans="2:6" hidden="1">
      <c r="B967" s="113">
        <v>254</v>
      </c>
      <c r="C967" s="139" t="str">
        <f ca="1">IF(ISERROR(OFFSET('HARGA SATUAN'!$C$6,MATCH(B967,'HARGA SATUAN'!$N$7:$N$1509,0),0)),"",OFFSET('HARGA SATUAN'!$C$6,MATCH(B967,'HARGA SATUAN'!$N$7:$N$1509,0),0))</f>
        <v/>
      </c>
      <c r="D967" s="139">
        <f ca="1">SUMIFS('RAB Standart'!$F$14:$F$169,'RAB Standart'!$C$14:$C$169,C967)</f>
        <v>1</v>
      </c>
      <c r="E967" s="26">
        <f t="shared" ca="1" si="36"/>
        <v>1</v>
      </c>
      <c r="F967" s="26">
        <f ca="1">IF(D967=0,0,SUM($E$713:E967))</f>
        <v>116</v>
      </c>
    </row>
    <row r="968" spans="2:6" hidden="1">
      <c r="B968" s="113">
        <v>255</v>
      </c>
      <c r="C968" s="139" t="str">
        <f ca="1">IF(ISERROR(OFFSET('HARGA SATUAN'!$C$6,MATCH(B968,'HARGA SATUAN'!$N$7:$N$1509,0),0)),"",OFFSET('HARGA SATUAN'!$C$6,MATCH(B968,'HARGA SATUAN'!$N$7:$N$1509,0),0))</f>
        <v/>
      </c>
      <c r="D968" s="139">
        <f ca="1">SUMIFS('RAB Standart'!$F$14:$F$169,'RAB Standart'!$C$14:$C$169,C968)</f>
        <v>1</v>
      </c>
      <c r="E968" s="26">
        <f t="shared" ca="1" si="36"/>
        <v>1</v>
      </c>
      <c r="F968" s="26">
        <f ca="1">IF(D968=0,0,SUM($E$713:E968))</f>
        <v>117</v>
      </c>
    </row>
    <row r="969" spans="2:6" hidden="1">
      <c r="B969" s="113">
        <v>256</v>
      </c>
      <c r="C969" s="139" t="str">
        <f ca="1">IF(ISERROR(OFFSET('HARGA SATUAN'!$C$6,MATCH(B969,'HARGA SATUAN'!$N$7:$N$1509,0),0)),"",OFFSET('HARGA SATUAN'!$C$6,MATCH(B969,'HARGA SATUAN'!$N$7:$N$1509,0),0))</f>
        <v/>
      </c>
      <c r="D969" s="139">
        <f ca="1">SUMIFS('RAB Standart'!$F$14:$F$169,'RAB Standart'!$C$14:$C$169,C969)</f>
        <v>1</v>
      </c>
      <c r="E969" s="26">
        <f t="shared" ca="1" si="36"/>
        <v>1</v>
      </c>
      <c r="F969" s="26">
        <f ca="1">IF(D969=0,0,SUM($E$713:E969))</f>
        <v>118</v>
      </c>
    </row>
    <row r="970" spans="2:6" hidden="1">
      <c r="B970" s="113">
        <v>257</v>
      </c>
      <c r="C970" s="139" t="str">
        <f ca="1">IF(ISERROR(OFFSET('HARGA SATUAN'!$C$6,MATCH(B970,'HARGA SATUAN'!$N$7:$N$1509,0),0)),"",OFFSET('HARGA SATUAN'!$C$6,MATCH(B970,'HARGA SATUAN'!$N$7:$N$1509,0),0))</f>
        <v/>
      </c>
      <c r="D970" s="139">
        <f ca="1">SUMIFS('RAB Standart'!$F$14:$F$169,'RAB Standart'!$C$14:$C$169,C970)</f>
        <v>1</v>
      </c>
      <c r="E970" s="26">
        <f t="shared" ca="1" si="36"/>
        <v>1</v>
      </c>
      <c r="F970" s="26">
        <f ca="1">IF(D970=0,0,SUM($E$713:E970))</f>
        <v>119</v>
      </c>
    </row>
    <row r="971" spans="2:6" hidden="1">
      <c r="B971" s="113">
        <v>258</v>
      </c>
      <c r="C971" s="139" t="str">
        <f ca="1">IF(ISERROR(OFFSET('HARGA SATUAN'!$C$6,MATCH(B971,'HARGA SATUAN'!$N$7:$N$1509,0),0)),"",OFFSET('HARGA SATUAN'!$C$6,MATCH(B971,'HARGA SATUAN'!$N$7:$N$1509,0),0))</f>
        <v/>
      </c>
      <c r="D971" s="139">
        <f ca="1">SUMIFS('RAB Standart'!$F$14:$F$169,'RAB Standart'!$C$14:$C$169,C971)</f>
        <v>1</v>
      </c>
      <c r="E971" s="26">
        <f t="shared" ref="E971:E1034" ca="1" si="37">IF(D971=0,0,1)</f>
        <v>1</v>
      </c>
      <c r="F971" s="26">
        <f ca="1">IF(D971=0,0,SUM($E$713:E971))</f>
        <v>120</v>
      </c>
    </row>
    <row r="972" spans="2:6" hidden="1">
      <c r="B972" s="113">
        <v>259</v>
      </c>
      <c r="C972" s="139" t="str">
        <f ca="1">IF(ISERROR(OFFSET('HARGA SATUAN'!$C$6,MATCH(B972,'HARGA SATUAN'!$N$7:$N$1509,0),0)),"",OFFSET('HARGA SATUAN'!$C$6,MATCH(B972,'HARGA SATUAN'!$N$7:$N$1509,0),0))</f>
        <v/>
      </c>
      <c r="D972" s="139">
        <f ca="1">SUMIFS('RAB Standart'!$F$14:$F$169,'RAB Standart'!$C$14:$C$169,C972)</f>
        <v>1</v>
      </c>
      <c r="E972" s="26">
        <f t="shared" ca="1" si="37"/>
        <v>1</v>
      </c>
      <c r="F972" s="26">
        <f ca="1">IF(D972=0,0,SUM($E$713:E972))</f>
        <v>121</v>
      </c>
    </row>
    <row r="973" spans="2:6" hidden="1">
      <c r="B973" s="113">
        <v>260</v>
      </c>
      <c r="C973" s="139" t="str">
        <f ca="1">IF(ISERROR(OFFSET('HARGA SATUAN'!$C$6,MATCH(B973,'HARGA SATUAN'!$N$7:$N$1509,0),0)),"",OFFSET('HARGA SATUAN'!$C$6,MATCH(B973,'HARGA SATUAN'!$N$7:$N$1509,0),0))</f>
        <v/>
      </c>
      <c r="D973" s="139">
        <f ca="1">SUMIFS('RAB Standart'!$F$14:$F$169,'RAB Standart'!$C$14:$C$169,C973)</f>
        <v>1</v>
      </c>
      <c r="E973" s="26">
        <f t="shared" ca="1" si="37"/>
        <v>1</v>
      </c>
      <c r="F973" s="26">
        <f ca="1">IF(D973=0,0,SUM($E$713:E973))</f>
        <v>122</v>
      </c>
    </row>
    <row r="974" spans="2:6" hidden="1">
      <c r="B974" s="113">
        <v>261</v>
      </c>
      <c r="C974" s="139" t="str">
        <f ca="1">IF(ISERROR(OFFSET('HARGA SATUAN'!$C$6,MATCH(B974,'HARGA SATUAN'!$N$7:$N$1509,0),0)),"",OFFSET('HARGA SATUAN'!$C$6,MATCH(B974,'HARGA SATUAN'!$N$7:$N$1509,0),0))</f>
        <v/>
      </c>
      <c r="D974" s="139">
        <f ca="1">SUMIFS('RAB Standart'!$F$14:$F$169,'RAB Standart'!$C$14:$C$169,C974)</f>
        <v>1</v>
      </c>
      <c r="E974" s="26">
        <f t="shared" ca="1" si="37"/>
        <v>1</v>
      </c>
      <c r="F974" s="26">
        <f ca="1">IF(D974=0,0,SUM($E$713:E974))</f>
        <v>123</v>
      </c>
    </row>
    <row r="975" spans="2:6" hidden="1">
      <c r="B975" s="113">
        <v>262</v>
      </c>
      <c r="C975" s="139" t="str">
        <f ca="1">IF(ISERROR(OFFSET('HARGA SATUAN'!$C$6,MATCH(B975,'HARGA SATUAN'!$N$7:$N$1509,0),0)),"",OFFSET('HARGA SATUAN'!$C$6,MATCH(B975,'HARGA SATUAN'!$N$7:$N$1509,0),0))</f>
        <v/>
      </c>
      <c r="D975" s="139">
        <f ca="1">SUMIFS('RAB Standart'!$F$14:$F$169,'RAB Standart'!$C$14:$C$169,C975)</f>
        <v>1</v>
      </c>
      <c r="E975" s="26">
        <f t="shared" ca="1" si="37"/>
        <v>1</v>
      </c>
      <c r="F975" s="26">
        <f ca="1">IF(D975=0,0,SUM($E$713:E975))</f>
        <v>124</v>
      </c>
    </row>
    <row r="976" spans="2:6" hidden="1">
      <c r="B976" s="113">
        <v>263</v>
      </c>
      <c r="C976" s="139" t="str">
        <f ca="1">IF(ISERROR(OFFSET('HARGA SATUAN'!$C$6,MATCH(B976,'HARGA SATUAN'!$N$7:$N$1509,0),0)),"",OFFSET('HARGA SATUAN'!$C$6,MATCH(B976,'HARGA SATUAN'!$N$7:$N$1509,0),0))</f>
        <v/>
      </c>
      <c r="D976" s="139">
        <f ca="1">SUMIFS('RAB Standart'!$F$14:$F$169,'RAB Standart'!$C$14:$C$169,C976)</f>
        <v>1</v>
      </c>
      <c r="E976" s="26">
        <f t="shared" ca="1" si="37"/>
        <v>1</v>
      </c>
      <c r="F976" s="26">
        <f ca="1">IF(D976=0,0,SUM($E$713:E976))</f>
        <v>125</v>
      </c>
    </row>
    <row r="977" spans="2:6" hidden="1">
      <c r="B977" s="113">
        <v>264</v>
      </c>
      <c r="C977" s="139" t="str">
        <f ca="1">IF(ISERROR(OFFSET('HARGA SATUAN'!$C$6,MATCH(B977,'HARGA SATUAN'!$N$7:$N$1509,0),0)),"",OFFSET('HARGA SATUAN'!$C$6,MATCH(B977,'HARGA SATUAN'!$N$7:$N$1509,0),0))</f>
        <v/>
      </c>
      <c r="D977" s="139">
        <f ca="1">SUMIFS('RAB Standart'!$F$14:$F$169,'RAB Standart'!$C$14:$C$169,C977)</f>
        <v>1</v>
      </c>
      <c r="E977" s="26">
        <f t="shared" ca="1" si="37"/>
        <v>1</v>
      </c>
      <c r="F977" s="26">
        <f ca="1">IF(D977=0,0,SUM($E$713:E977))</f>
        <v>126</v>
      </c>
    </row>
    <row r="978" spans="2:6" hidden="1">
      <c r="B978" s="113">
        <v>265</v>
      </c>
      <c r="C978" s="139" t="str">
        <f ca="1">IF(ISERROR(OFFSET('HARGA SATUAN'!$C$6,MATCH(B978,'HARGA SATUAN'!$N$7:$N$1509,0),0)),"",OFFSET('HARGA SATUAN'!$C$6,MATCH(B978,'HARGA SATUAN'!$N$7:$N$1509,0),0))</f>
        <v/>
      </c>
      <c r="D978" s="139">
        <f ca="1">SUMIFS('RAB Standart'!$F$14:$F$169,'RAB Standart'!$C$14:$C$169,C978)</f>
        <v>1</v>
      </c>
      <c r="E978" s="26">
        <f t="shared" ca="1" si="37"/>
        <v>1</v>
      </c>
      <c r="F978" s="26">
        <f ca="1">IF(D978=0,0,SUM($E$713:E978))</f>
        <v>127</v>
      </c>
    </row>
    <row r="979" spans="2:6" hidden="1">
      <c r="B979" s="113">
        <v>266</v>
      </c>
      <c r="C979" s="139" t="str">
        <f ca="1">IF(ISERROR(OFFSET('HARGA SATUAN'!$C$6,MATCH(B979,'HARGA SATUAN'!$N$7:$N$1509,0),0)),"",OFFSET('HARGA SATUAN'!$C$6,MATCH(B979,'HARGA SATUAN'!$N$7:$N$1509,0),0))</f>
        <v/>
      </c>
      <c r="D979" s="139">
        <f ca="1">SUMIFS('RAB Standart'!$F$14:$F$169,'RAB Standart'!$C$14:$C$169,C979)</f>
        <v>1</v>
      </c>
      <c r="E979" s="26">
        <f t="shared" ca="1" si="37"/>
        <v>1</v>
      </c>
      <c r="F979" s="26">
        <f ca="1">IF(D979=0,0,SUM($E$713:E979))</f>
        <v>128</v>
      </c>
    </row>
    <row r="980" spans="2:6" hidden="1">
      <c r="B980" s="113">
        <v>267</v>
      </c>
      <c r="C980" s="139" t="str">
        <f ca="1">IF(ISERROR(OFFSET('HARGA SATUAN'!$C$6,MATCH(B980,'HARGA SATUAN'!$N$7:$N$1509,0),0)),"",OFFSET('HARGA SATUAN'!$C$6,MATCH(B980,'HARGA SATUAN'!$N$7:$N$1509,0),0))</f>
        <v/>
      </c>
      <c r="D980" s="139">
        <f ca="1">SUMIFS('RAB Standart'!$F$14:$F$169,'RAB Standart'!$C$14:$C$169,C980)</f>
        <v>1</v>
      </c>
      <c r="E980" s="26">
        <f t="shared" ca="1" si="37"/>
        <v>1</v>
      </c>
      <c r="F980" s="26">
        <f ca="1">IF(D980=0,0,SUM($E$713:E980))</f>
        <v>129</v>
      </c>
    </row>
    <row r="981" spans="2:6" hidden="1">
      <c r="B981" s="113">
        <v>268</v>
      </c>
      <c r="C981" s="139" t="str">
        <f ca="1">IF(ISERROR(OFFSET('HARGA SATUAN'!$C$6,MATCH(B981,'HARGA SATUAN'!$N$7:$N$1509,0),0)),"",OFFSET('HARGA SATUAN'!$C$6,MATCH(B981,'HARGA SATUAN'!$N$7:$N$1509,0),0))</f>
        <v/>
      </c>
      <c r="D981" s="139">
        <f ca="1">SUMIFS('RAB Standart'!$F$14:$F$169,'RAB Standart'!$C$14:$C$169,C981)</f>
        <v>1</v>
      </c>
      <c r="E981" s="26">
        <f t="shared" ca="1" si="37"/>
        <v>1</v>
      </c>
      <c r="F981" s="26">
        <f ca="1">IF(D981=0,0,SUM($E$713:E981))</f>
        <v>130</v>
      </c>
    </row>
    <row r="982" spans="2:6" hidden="1">
      <c r="B982" s="113">
        <v>269</v>
      </c>
      <c r="C982" s="139" t="str">
        <f ca="1">IF(ISERROR(OFFSET('HARGA SATUAN'!$C$6,MATCH(B982,'HARGA SATUAN'!$N$7:$N$1509,0),0)),"",OFFSET('HARGA SATUAN'!$C$6,MATCH(B982,'HARGA SATUAN'!$N$7:$N$1509,0),0))</f>
        <v/>
      </c>
      <c r="D982" s="139">
        <f ca="1">SUMIFS('RAB Standart'!$F$14:$F$169,'RAB Standart'!$C$14:$C$169,C982)</f>
        <v>1</v>
      </c>
      <c r="E982" s="26">
        <f t="shared" ca="1" si="37"/>
        <v>1</v>
      </c>
      <c r="F982" s="26">
        <f ca="1">IF(D982=0,0,SUM($E$713:E982))</f>
        <v>131</v>
      </c>
    </row>
    <row r="983" spans="2:6" hidden="1">
      <c r="B983" s="113">
        <v>270</v>
      </c>
      <c r="C983" s="139" t="str">
        <f ca="1">IF(ISERROR(OFFSET('HARGA SATUAN'!$C$6,MATCH(B983,'HARGA SATUAN'!$N$7:$N$1509,0),0)),"",OFFSET('HARGA SATUAN'!$C$6,MATCH(B983,'HARGA SATUAN'!$N$7:$N$1509,0),0))</f>
        <v/>
      </c>
      <c r="D983" s="139">
        <f ca="1">SUMIFS('RAB Standart'!$F$14:$F$169,'RAB Standart'!$C$14:$C$169,C983)</f>
        <v>1</v>
      </c>
      <c r="E983" s="26">
        <f t="shared" ca="1" si="37"/>
        <v>1</v>
      </c>
      <c r="F983" s="26">
        <f ca="1">IF(D983=0,0,SUM($E$713:E983))</f>
        <v>132</v>
      </c>
    </row>
    <row r="984" spans="2:6" hidden="1">
      <c r="B984" s="113">
        <v>271</v>
      </c>
      <c r="C984" s="139" t="str">
        <f ca="1">IF(ISERROR(OFFSET('HARGA SATUAN'!$C$6,MATCH(B984,'HARGA SATUAN'!$N$7:$N$1509,0),0)),"",OFFSET('HARGA SATUAN'!$C$6,MATCH(B984,'HARGA SATUAN'!$N$7:$N$1509,0),0))</f>
        <v/>
      </c>
      <c r="D984" s="139">
        <f ca="1">SUMIFS('RAB Standart'!$F$14:$F$169,'RAB Standart'!$C$14:$C$169,C984)</f>
        <v>1</v>
      </c>
      <c r="E984" s="26">
        <f t="shared" ca="1" si="37"/>
        <v>1</v>
      </c>
      <c r="F984" s="26">
        <f ca="1">IF(D984=0,0,SUM($E$713:E984))</f>
        <v>133</v>
      </c>
    </row>
    <row r="985" spans="2:6" hidden="1">
      <c r="B985" s="113">
        <v>272</v>
      </c>
      <c r="C985" s="139" t="str">
        <f ca="1">IF(ISERROR(OFFSET('HARGA SATUAN'!$C$6,MATCH(B985,'HARGA SATUAN'!$N$7:$N$1509,0),0)),"",OFFSET('HARGA SATUAN'!$C$6,MATCH(B985,'HARGA SATUAN'!$N$7:$N$1509,0),0))</f>
        <v/>
      </c>
      <c r="D985" s="139">
        <f ca="1">SUMIFS('RAB Standart'!$F$14:$F$169,'RAB Standart'!$C$14:$C$169,C985)</f>
        <v>1</v>
      </c>
      <c r="E985" s="26">
        <f t="shared" ca="1" si="37"/>
        <v>1</v>
      </c>
      <c r="F985" s="26">
        <f ca="1">IF(D985=0,0,SUM($E$713:E985))</f>
        <v>134</v>
      </c>
    </row>
    <row r="986" spans="2:6" hidden="1">
      <c r="B986" s="113">
        <v>273</v>
      </c>
      <c r="C986" s="139" t="str">
        <f ca="1">IF(ISERROR(OFFSET('HARGA SATUAN'!$C$6,MATCH(B986,'HARGA SATUAN'!$N$7:$N$1509,0),0)),"",OFFSET('HARGA SATUAN'!$C$6,MATCH(B986,'HARGA SATUAN'!$N$7:$N$1509,0),0))</f>
        <v/>
      </c>
      <c r="D986" s="139">
        <f ca="1">SUMIFS('RAB Standart'!$F$14:$F$169,'RAB Standart'!$C$14:$C$169,C986)</f>
        <v>1</v>
      </c>
      <c r="E986" s="26">
        <f t="shared" ca="1" si="37"/>
        <v>1</v>
      </c>
      <c r="F986" s="26">
        <f ca="1">IF(D986=0,0,SUM($E$713:E986))</f>
        <v>135</v>
      </c>
    </row>
    <row r="987" spans="2:6" hidden="1">
      <c r="B987" s="113">
        <v>274</v>
      </c>
      <c r="C987" s="139" t="str">
        <f ca="1">IF(ISERROR(OFFSET('HARGA SATUAN'!$C$6,MATCH(B987,'HARGA SATUAN'!$N$7:$N$1509,0),0)),"",OFFSET('HARGA SATUAN'!$C$6,MATCH(B987,'HARGA SATUAN'!$N$7:$N$1509,0),0))</f>
        <v/>
      </c>
      <c r="D987" s="139">
        <f ca="1">SUMIFS('RAB Standart'!$F$14:$F$169,'RAB Standart'!$C$14:$C$169,C987)</f>
        <v>1</v>
      </c>
      <c r="E987" s="26">
        <f t="shared" ca="1" si="37"/>
        <v>1</v>
      </c>
      <c r="F987" s="26">
        <f ca="1">IF(D987=0,0,SUM($E$713:E987))</f>
        <v>136</v>
      </c>
    </row>
    <row r="988" spans="2:6" hidden="1">
      <c r="B988" s="113">
        <v>275</v>
      </c>
      <c r="C988" s="139" t="str">
        <f ca="1">IF(ISERROR(OFFSET('HARGA SATUAN'!$C$6,MATCH(B988,'HARGA SATUAN'!$N$7:$N$1509,0),0)),"",OFFSET('HARGA SATUAN'!$C$6,MATCH(B988,'HARGA SATUAN'!$N$7:$N$1509,0),0))</f>
        <v/>
      </c>
      <c r="D988" s="139">
        <f ca="1">SUMIFS('RAB Standart'!$F$14:$F$169,'RAB Standart'!$C$14:$C$169,C988)</f>
        <v>1</v>
      </c>
      <c r="E988" s="26">
        <f t="shared" ca="1" si="37"/>
        <v>1</v>
      </c>
      <c r="F988" s="26">
        <f ca="1">IF(D988=0,0,SUM($E$713:E988))</f>
        <v>137</v>
      </c>
    </row>
    <row r="989" spans="2:6" hidden="1">
      <c r="B989" s="113">
        <v>276</v>
      </c>
      <c r="C989" s="139" t="str">
        <f ca="1">IF(ISERROR(OFFSET('HARGA SATUAN'!$C$6,MATCH(B989,'HARGA SATUAN'!$N$7:$N$1509,0),0)),"",OFFSET('HARGA SATUAN'!$C$6,MATCH(B989,'HARGA SATUAN'!$N$7:$N$1509,0),0))</f>
        <v/>
      </c>
      <c r="D989" s="139">
        <f ca="1">SUMIFS('RAB Standart'!$F$14:$F$169,'RAB Standart'!$C$14:$C$169,C989)</f>
        <v>1</v>
      </c>
      <c r="E989" s="26">
        <f t="shared" ca="1" si="37"/>
        <v>1</v>
      </c>
      <c r="F989" s="26">
        <f ca="1">IF(D989=0,0,SUM($E$713:E989))</f>
        <v>138</v>
      </c>
    </row>
    <row r="990" spans="2:6" hidden="1">
      <c r="B990" s="113">
        <v>277</v>
      </c>
      <c r="C990" s="139" t="str">
        <f ca="1">IF(ISERROR(OFFSET('HARGA SATUAN'!$C$6,MATCH(B990,'HARGA SATUAN'!$N$7:$N$1509,0),0)),"",OFFSET('HARGA SATUAN'!$C$6,MATCH(B990,'HARGA SATUAN'!$N$7:$N$1509,0),0))</f>
        <v/>
      </c>
      <c r="D990" s="139">
        <f ca="1">SUMIFS('RAB Standart'!$F$14:$F$169,'RAB Standart'!$C$14:$C$169,C990)</f>
        <v>1</v>
      </c>
      <c r="E990" s="26">
        <f t="shared" ca="1" si="37"/>
        <v>1</v>
      </c>
      <c r="F990" s="26">
        <f ca="1">IF(D990=0,0,SUM($E$713:E990))</f>
        <v>139</v>
      </c>
    </row>
    <row r="991" spans="2:6" hidden="1">
      <c r="B991" s="113">
        <v>278</v>
      </c>
      <c r="C991" s="139" t="str">
        <f ca="1">IF(ISERROR(OFFSET('HARGA SATUAN'!$C$6,MATCH(B991,'HARGA SATUAN'!$N$7:$N$1509,0),0)),"",OFFSET('HARGA SATUAN'!$C$6,MATCH(B991,'HARGA SATUAN'!$N$7:$N$1509,0),0))</f>
        <v/>
      </c>
      <c r="D991" s="139">
        <f ca="1">SUMIFS('RAB Standart'!$F$14:$F$169,'RAB Standart'!$C$14:$C$169,C991)</f>
        <v>1</v>
      </c>
      <c r="E991" s="26">
        <f t="shared" ca="1" si="37"/>
        <v>1</v>
      </c>
      <c r="F991" s="26">
        <f ca="1">IF(D991=0,0,SUM($E$713:E991))</f>
        <v>140</v>
      </c>
    </row>
    <row r="992" spans="2:6" hidden="1">
      <c r="B992" s="113">
        <v>279</v>
      </c>
      <c r="C992" s="139" t="str">
        <f ca="1">IF(ISERROR(OFFSET('HARGA SATUAN'!$C$6,MATCH(B992,'HARGA SATUAN'!$N$7:$N$1509,0),0)),"",OFFSET('HARGA SATUAN'!$C$6,MATCH(B992,'HARGA SATUAN'!$N$7:$N$1509,0),0))</f>
        <v/>
      </c>
      <c r="D992" s="139">
        <f ca="1">SUMIFS('RAB Standart'!$F$14:$F$169,'RAB Standart'!$C$14:$C$169,C992)</f>
        <v>1</v>
      </c>
      <c r="E992" s="26">
        <f t="shared" ca="1" si="37"/>
        <v>1</v>
      </c>
      <c r="F992" s="26">
        <f ca="1">IF(D992=0,0,SUM($E$713:E992))</f>
        <v>141</v>
      </c>
    </row>
    <row r="993" spans="2:6" hidden="1">
      <c r="B993" s="113">
        <v>280</v>
      </c>
      <c r="C993" s="139" t="str">
        <f ca="1">IF(ISERROR(OFFSET('HARGA SATUAN'!$C$6,MATCH(B993,'HARGA SATUAN'!$N$7:$N$1509,0),0)),"",OFFSET('HARGA SATUAN'!$C$6,MATCH(B993,'HARGA SATUAN'!$N$7:$N$1509,0),0))</f>
        <v/>
      </c>
      <c r="D993" s="139">
        <f ca="1">SUMIFS('RAB Standart'!$F$14:$F$169,'RAB Standart'!$C$14:$C$169,C993)</f>
        <v>1</v>
      </c>
      <c r="E993" s="26">
        <f t="shared" ca="1" si="37"/>
        <v>1</v>
      </c>
      <c r="F993" s="26">
        <f ca="1">IF(D993=0,0,SUM($E$713:E993))</f>
        <v>142</v>
      </c>
    </row>
    <row r="994" spans="2:6" hidden="1">
      <c r="B994" s="113">
        <v>281</v>
      </c>
      <c r="C994" s="139" t="str">
        <f ca="1">IF(ISERROR(OFFSET('HARGA SATUAN'!$C$6,MATCH(B994,'HARGA SATUAN'!$N$7:$N$1509,0),0)),"",OFFSET('HARGA SATUAN'!$C$6,MATCH(B994,'HARGA SATUAN'!$N$7:$N$1509,0),0))</f>
        <v/>
      </c>
      <c r="D994" s="139">
        <f ca="1">SUMIFS('RAB Standart'!$F$14:$F$169,'RAB Standart'!$C$14:$C$169,C994)</f>
        <v>1</v>
      </c>
      <c r="E994" s="26">
        <f t="shared" ca="1" si="37"/>
        <v>1</v>
      </c>
      <c r="F994" s="26">
        <f ca="1">IF(D994=0,0,SUM($E$713:E994))</f>
        <v>143</v>
      </c>
    </row>
    <row r="995" spans="2:6" hidden="1">
      <c r="B995" s="113">
        <v>282</v>
      </c>
      <c r="C995" s="139" t="str">
        <f ca="1">IF(ISERROR(OFFSET('HARGA SATUAN'!$C$6,MATCH(B995,'HARGA SATUAN'!$N$7:$N$1509,0),0)),"",OFFSET('HARGA SATUAN'!$C$6,MATCH(B995,'HARGA SATUAN'!$N$7:$N$1509,0),0))</f>
        <v/>
      </c>
      <c r="D995" s="139">
        <f ca="1">SUMIFS('RAB Standart'!$F$14:$F$169,'RAB Standart'!$C$14:$C$169,C995)</f>
        <v>1</v>
      </c>
      <c r="E995" s="26">
        <f t="shared" ca="1" si="37"/>
        <v>1</v>
      </c>
      <c r="F995" s="26">
        <f ca="1">IF(D995=0,0,SUM($E$713:E995))</f>
        <v>144</v>
      </c>
    </row>
    <row r="996" spans="2:6" hidden="1">
      <c r="B996" s="113">
        <v>283</v>
      </c>
      <c r="C996" s="139" t="str">
        <f ca="1">IF(ISERROR(OFFSET('HARGA SATUAN'!$C$6,MATCH(B996,'HARGA SATUAN'!$N$7:$N$1509,0),0)),"",OFFSET('HARGA SATUAN'!$C$6,MATCH(B996,'HARGA SATUAN'!$N$7:$N$1509,0),0))</f>
        <v/>
      </c>
      <c r="D996" s="139">
        <f ca="1">SUMIFS('RAB Standart'!$F$14:$F$169,'RAB Standart'!$C$14:$C$169,C996)</f>
        <v>1</v>
      </c>
      <c r="E996" s="26">
        <f t="shared" ca="1" si="37"/>
        <v>1</v>
      </c>
      <c r="F996" s="26">
        <f ca="1">IF(D996=0,0,SUM($E$713:E996))</f>
        <v>145</v>
      </c>
    </row>
    <row r="997" spans="2:6" hidden="1">
      <c r="B997" s="113">
        <v>284</v>
      </c>
      <c r="C997" s="139" t="str">
        <f ca="1">IF(ISERROR(OFFSET('HARGA SATUAN'!$C$6,MATCH(B997,'HARGA SATUAN'!$N$7:$N$1509,0),0)),"",OFFSET('HARGA SATUAN'!$C$6,MATCH(B997,'HARGA SATUAN'!$N$7:$N$1509,0),0))</f>
        <v/>
      </c>
      <c r="D997" s="139">
        <f ca="1">SUMIFS('RAB Standart'!$F$14:$F$169,'RAB Standart'!$C$14:$C$169,C997)</f>
        <v>1</v>
      </c>
      <c r="E997" s="26">
        <f t="shared" ca="1" si="37"/>
        <v>1</v>
      </c>
      <c r="F997" s="26">
        <f ca="1">IF(D997=0,0,SUM($E$713:E997))</f>
        <v>146</v>
      </c>
    </row>
    <row r="998" spans="2:6" hidden="1">
      <c r="B998" s="113">
        <v>285</v>
      </c>
      <c r="C998" s="139" t="str">
        <f ca="1">IF(ISERROR(OFFSET('HARGA SATUAN'!$C$6,MATCH(B998,'HARGA SATUAN'!$N$7:$N$1509,0),0)),"",OFFSET('HARGA SATUAN'!$C$6,MATCH(B998,'HARGA SATUAN'!$N$7:$N$1509,0),0))</f>
        <v/>
      </c>
      <c r="D998" s="139">
        <f ca="1">SUMIFS('RAB Standart'!$F$14:$F$169,'RAB Standart'!$C$14:$C$169,C998)</f>
        <v>1</v>
      </c>
      <c r="E998" s="26">
        <f t="shared" ca="1" si="37"/>
        <v>1</v>
      </c>
      <c r="F998" s="26">
        <f ca="1">IF(D998=0,0,SUM($E$713:E998))</f>
        <v>147</v>
      </c>
    </row>
    <row r="999" spans="2:6" hidden="1">
      <c r="B999" s="113">
        <v>286</v>
      </c>
      <c r="C999" s="139" t="str">
        <f ca="1">IF(ISERROR(OFFSET('HARGA SATUAN'!$C$6,MATCH(B999,'HARGA SATUAN'!$N$7:$N$1509,0),0)),"",OFFSET('HARGA SATUAN'!$C$6,MATCH(B999,'HARGA SATUAN'!$N$7:$N$1509,0),0))</f>
        <v/>
      </c>
      <c r="D999" s="139">
        <f ca="1">SUMIFS('RAB Standart'!$F$14:$F$169,'RAB Standart'!$C$14:$C$169,C999)</f>
        <v>1</v>
      </c>
      <c r="E999" s="26">
        <f t="shared" ca="1" si="37"/>
        <v>1</v>
      </c>
      <c r="F999" s="26">
        <f ca="1">IF(D999=0,0,SUM($E$713:E999))</f>
        <v>148</v>
      </c>
    </row>
    <row r="1000" spans="2:6" hidden="1">
      <c r="B1000" s="113">
        <v>287</v>
      </c>
      <c r="C1000" s="139" t="str">
        <f ca="1">IF(ISERROR(OFFSET('HARGA SATUAN'!$C$6,MATCH(B1000,'HARGA SATUAN'!$N$7:$N$1509,0),0)),"",OFFSET('HARGA SATUAN'!$C$6,MATCH(B1000,'HARGA SATUAN'!$N$7:$N$1509,0),0))</f>
        <v/>
      </c>
      <c r="D1000" s="139">
        <f ca="1">SUMIFS('RAB Standart'!$F$14:$F$169,'RAB Standart'!$C$14:$C$169,C1000)</f>
        <v>1</v>
      </c>
      <c r="E1000" s="26">
        <f t="shared" ca="1" si="37"/>
        <v>1</v>
      </c>
      <c r="F1000" s="26">
        <f ca="1">IF(D1000=0,0,SUM($E$713:E1000))</f>
        <v>149</v>
      </c>
    </row>
    <row r="1001" spans="2:6" hidden="1">
      <c r="B1001" s="113">
        <v>288</v>
      </c>
      <c r="C1001" s="139" t="str">
        <f ca="1">IF(ISERROR(OFFSET('HARGA SATUAN'!$C$6,MATCH(B1001,'HARGA SATUAN'!$N$7:$N$1509,0),0)),"",OFFSET('HARGA SATUAN'!$C$6,MATCH(B1001,'HARGA SATUAN'!$N$7:$N$1509,0),0))</f>
        <v/>
      </c>
      <c r="D1001" s="139">
        <f ca="1">SUMIFS('RAB Standart'!$F$14:$F$169,'RAB Standart'!$C$14:$C$169,C1001)</f>
        <v>1</v>
      </c>
      <c r="E1001" s="26">
        <f t="shared" ca="1" si="37"/>
        <v>1</v>
      </c>
      <c r="F1001" s="26">
        <f ca="1">IF(D1001=0,0,SUM($E$713:E1001))</f>
        <v>150</v>
      </c>
    </row>
    <row r="1002" spans="2:6" hidden="1">
      <c r="B1002" s="113">
        <v>289</v>
      </c>
      <c r="C1002" s="139" t="str">
        <f ca="1">IF(ISERROR(OFFSET('HARGA SATUAN'!$C$6,MATCH(B1002,'HARGA SATUAN'!$N$7:$N$1509,0),0)),"",OFFSET('HARGA SATUAN'!$C$6,MATCH(B1002,'HARGA SATUAN'!$N$7:$N$1509,0),0))</f>
        <v/>
      </c>
      <c r="D1002" s="139">
        <f ca="1">SUMIFS('RAB Standart'!$F$14:$F$169,'RAB Standart'!$C$14:$C$169,C1002)</f>
        <v>1</v>
      </c>
      <c r="E1002" s="26">
        <f t="shared" ca="1" si="37"/>
        <v>1</v>
      </c>
      <c r="F1002" s="26">
        <f ca="1">IF(D1002=0,0,SUM($E$713:E1002))</f>
        <v>151</v>
      </c>
    </row>
    <row r="1003" spans="2:6" hidden="1">
      <c r="B1003" s="113">
        <v>290</v>
      </c>
      <c r="C1003" s="139" t="str">
        <f ca="1">IF(ISERROR(OFFSET('HARGA SATUAN'!$C$6,MATCH(B1003,'HARGA SATUAN'!$N$7:$N$1509,0),0)),"",OFFSET('HARGA SATUAN'!$C$6,MATCH(B1003,'HARGA SATUAN'!$N$7:$N$1509,0),0))</f>
        <v/>
      </c>
      <c r="D1003" s="139">
        <f ca="1">SUMIFS('RAB Standart'!$F$14:$F$169,'RAB Standart'!$C$14:$C$169,C1003)</f>
        <v>1</v>
      </c>
      <c r="E1003" s="26">
        <f t="shared" ca="1" si="37"/>
        <v>1</v>
      </c>
      <c r="F1003" s="26">
        <f ca="1">IF(D1003=0,0,SUM($E$713:E1003))</f>
        <v>152</v>
      </c>
    </row>
    <row r="1004" spans="2:6" hidden="1">
      <c r="B1004" s="113">
        <v>291</v>
      </c>
      <c r="C1004" s="139" t="str">
        <f ca="1">IF(ISERROR(OFFSET('HARGA SATUAN'!$C$6,MATCH(B1004,'HARGA SATUAN'!$N$7:$N$1509,0),0)),"",OFFSET('HARGA SATUAN'!$C$6,MATCH(B1004,'HARGA SATUAN'!$N$7:$N$1509,0),0))</f>
        <v/>
      </c>
      <c r="D1004" s="139">
        <f ca="1">SUMIFS('RAB Standart'!$F$14:$F$169,'RAB Standart'!$C$14:$C$169,C1004)</f>
        <v>1</v>
      </c>
      <c r="E1004" s="26">
        <f t="shared" ca="1" si="37"/>
        <v>1</v>
      </c>
      <c r="F1004" s="26">
        <f ca="1">IF(D1004=0,0,SUM($E$713:E1004))</f>
        <v>153</v>
      </c>
    </row>
    <row r="1005" spans="2:6" hidden="1">
      <c r="B1005" s="113">
        <v>292</v>
      </c>
      <c r="C1005" s="139" t="str">
        <f ca="1">IF(ISERROR(OFFSET('HARGA SATUAN'!$C$6,MATCH(B1005,'HARGA SATUAN'!$N$7:$N$1509,0),0)),"",OFFSET('HARGA SATUAN'!$C$6,MATCH(B1005,'HARGA SATUAN'!$N$7:$N$1509,0),0))</f>
        <v/>
      </c>
      <c r="D1005" s="139">
        <f ca="1">SUMIFS('RAB Standart'!$F$14:$F$169,'RAB Standart'!$C$14:$C$169,C1005)</f>
        <v>1</v>
      </c>
      <c r="E1005" s="26">
        <f t="shared" ca="1" si="37"/>
        <v>1</v>
      </c>
      <c r="F1005" s="26">
        <f ca="1">IF(D1005=0,0,SUM($E$713:E1005))</f>
        <v>154</v>
      </c>
    </row>
    <row r="1006" spans="2:6" hidden="1">
      <c r="B1006" s="113">
        <v>293</v>
      </c>
      <c r="C1006" s="139" t="str">
        <f ca="1">IF(ISERROR(OFFSET('HARGA SATUAN'!$C$6,MATCH(B1006,'HARGA SATUAN'!$N$7:$N$1509,0),0)),"",OFFSET('HARGA SATUAN'!$C$6,MATCH(B1006,'HARGA SATUAN'!$N$7:$N$1509,0),0))</f>
        <v/>
      </c>
      <c r="D1006" s="139">
        <f ca="1">SUMIFS('RAB Standart'!$F$14:$F$169,'RAB Standart'!$C$14:$C$169,C1006)</f>
        <v>1</v>
      </c>
      <c r="E1006" s="26">
        <f t="shared" ca="1" si="37"/>
        <v>1</v>
      </c>
      <c r="F1006" s="26">
        <f ca="1">IF(D1006=0,0,SUM($E$713:E1006))</f>
        <v>155</v>
      </c>
    </row>
    <row r="1007" spans="2:6" hidden="1">
      <c r="B1007" s="113">
        <v>294</v>
      </c>
      <c r="C1007" s="139" t="str">
        <f ca="1">IF(ISERROR(OFFSET('HARGA SATUAN'!$C$6,MATCH(B1007,'HARGA SATUAN'!$N$7:$N$1509,0),0)),"",OFFSET('HARGA SATUAN'!$C$6,MATCH(B1007,'HARGA SATUAN'!$N$7:$N$1509,0),0))</f>
        <v/>
      </c>
      <c r="D1007" s="139">
        <f ca="1">SUMIFS('RAB Standart'!$F$14:$F$169,'RAB Standart'!$C$14:$C$169,C1007)</f>
        <v>1</v>
      </c>
      <c r="E1007" s="26">
        <f t="shared" ca="1" si="37"/>
        <v>1</v>
      </c>
      <c r="F1007" s="26">
        <f ca="1">IF(D1007=0,0,SUM($E$713:E1007))</f>
        <v>156</v>
      </c>
    </row>
    <row r="1008" spans="2:6" hidden="1">
      <c r="B1008" s="113">
        <v>295</v>
      </c>
      <c r="C1008" s="139" t="str">
        <f ca="1">IF(ISERROR(OFFSET('HARGA SATUAN'!$C$6,MATCH(B1008,'HARGA SATUAN'!$N$7:$N$1509,0),0)),"",OFFSET('HARGA SATUAN'!$C$6,MATCH(B1008,'HARGA SATUAN'!$N$7:$N$1509,0),0))</f>
        <v/>
      </c>
      <c r="D1008" s="139">
        <f ca="1">SUMIFS('RAB Standart'!$F$14:$F$169,'RAB Standart'!$C$14:$C$169,C1008)</f>
        <v>1</v>
      </c>
      <c r="E1008" s="26">
        <f t="shared" ca="1" si="37"/>
        <v>1</v>
      </c>
      <c r="F1008" s="26">
        <f ca="1">IF(D1008=0,0,SUM($E$713:E1008))</f>
        <v>157</v>
      </c>
    </row>
    <row r="1009" spans="2:6" hidden="1">
      <c r="B1009" s="113">
        <v>296</v>
      </c>
      <c r="C1009" s="139" t="str">
        <f ca="1">IF(ISERROR(OFFSET('HARGA SATUAN'!$C$6,MATCH(B1009,'HARGA SATUAN'!$N$7:$N$1509,0),0)),"",OFFSET('HARGA SATUAN'!$C$6,MATCH(B1009,'HARGA SATUAN'!$N$7:$N$1509,0),0))</f>
        <v/>
      </c>
      <c r="D1009" s="139">
        <f ca="1">SUMIFS('RAB Standart'!$F$14:$F$169,'RAB Standart'!$C$14:$C$169,C1009)</f>
        <v>1</v>
      </c>
      <c r="E1009" s="26">
        <f t="shared" ca="1" si="37"/>
        <v>1</v>
      </c>
      <c r="F1009" s="26">
        <f ca="1">IF(D1009=0,0,SUM($E$713:E1009))</f>
        <v>158</v>
      </c>
    </row>
    <row r="1010" spans="2:6" hidden="1">
      <c r="B1010" s="113">
        <v>297</v>
      </c>
      <c r="C1010" s="139" t="str">
        <f ca="1">IF(ISERROR(OFFSET('HARGA SATUAN'!$C$6,MATCH(B1010,'HARGA SATUAN'!$N$7:$N$1509,0),0)),"",OFFSET('HARGA SATUAN'!$C$6,MATCH(B1010,'HARGA SATUAN'!$N$7:$N$1509,0),0))</f>
        <v/>
      </c>
      <c r="D1010" s="139">
        <f ca="1">SUMIFS('RAB Standart'!$F$14:$F$169,'RAB Standart'!$C$14:$C$169,C1010)</f>
        <v>1</v>
      </c>
      <c r="E1010" s="26">
        <f t="shared" ca="1" si="37"/>
        <v>1</v>
      </c>
      <c r="F1010" s="26">
        <f ca="1">IF(D1010=0,0,SUM($E$713:E1010))</f>
        <v>159</v>
      </c>
    </row>
    <row r="1011" spans="2:6" hidden="1">
      <c r="B1011" s="113">
        <v>298</v>
      </c>
      <c r="C1011" s="139" t="str">
        <f ca="1">IF(ISERROR(OFFSET('HARGA SATUAN'!$C$6,MATCH(B1011,'HARGA SATUAN'!$N$7:$N$1509,0),0)),"",OFFSET('HARGA SATUAN'!$C$6,MATCH(B1011,'HARGA SATUAN'!$N$7:$N$1509,0),0))</f>
        <v/>
      </c>
      <c r="D1011" s="139">
        <f ca="1">SUMIFS('RAB Standart'!$F$14:$F$169,'RAB Standart'!$C$14:$C$169,C1011)</f>
        <v>1</v>
      </c>
      <c r="E1011" s="26">
        <f t="shared" ca="1" si="37"/>
        <v>1</v>
      </c>
      <c r="F1011" s="26">
        <f ca="1">IF(D1011=0,0,SUM($E$713:E1011))</f>
        <v>160</v>
      </c>
    </row>
    <row r="1012" spans="2:6" hidden="1">
      <c r="B1012" s="113">
        <v>299</v>
      </c>
      <c r="C1012" s="139" t="str">
        <f ca="1">IF(ISERROR(OFFSET('HARGA SATUAN'!$C$6,MATCH(B1012,'HARGA SATUAN'!$N$7:$N$1509,0),0)),"",OFFSET('HARGA SATUAN'!$C$6,MATCH(B1012,'HARGA SATUAN'!$N$7:$N$1509,0),0))</f>
        <v/>
      </c>
      <c r="D1012" s="139">
        <f ca="1">SUMIFS('RAB Standart'!$F$14:$F$169,'RAB Standart'!$C$14:$C$169,C1012)</f>
        <v>1</v>
      </c>
      <c r="E1012" s="26">
        <f t="shared" ca="1" si="37"/>
        <v>1</v>
      </c>
      <c r="F1012" s="26">
        <f ca="1">IF(D1012=0,0,SUM($E$713:E1012))</f>
        <v>161</v>
      </c>
    </row>
    <row r="1013" spans="2:6" hidden="1">
      <c r="B1013" s="113">
        <v>300</v>
      </c>
      <c r="C1013" s="139" t="str">
        <f ca="1">IF(ISERROR(OFFSET('HARGA SATUAN'!$C$6,MATCH(B1013,'HARGA SATUAN'!$N$7:$N$1509,0),0)),"",OFFSET('HARGA SATUAN'!$C$6,MATCH(B1013,'HARGA SATUAN'!$N$7:$N$1509,0),0))</f>
        <v/>
      </c>
      <c r="D1013" s="139">
        <f ca="1">SUMIFS('RAB Standart'!$F$14:$F$169,'RAB Standart'!$C$14:$C$169,C1013)</f>
        <v>1</v>
      </c>
      <c r="E1013" s="26">
        <f t="shared" ca="1" si="37"/>
        <v>1</v>
      </c>
      <c r="F1013" s="26">
        <f ca="1">IF(D1013=0,0,SUM($E$713:E1013))</f>
        <v>162</v>
      </c>
    </row>
    <row r="1014" spans="2:6" hidden="1">
      <c r="B1014" s="113">
        <v>301</v>
      </c>
      <c r="C1014" s="139" t="str">
        <f ca="1">IF(ISERROR(OFFSET('HARGA SATUAN'!$C$6,MATCH(B1014,'HARGA SATUAN'!$N$7:$N$1509,0),0)),"",OFFSET('HARGA SATUAN'!$C$6,MATCH(B1014,'HARGA SATUAN'!$N$7:$N$1509,0),0))</f>
        <v/>
      </c>
      <c r="D1014" s="139">
        <f ca="1">SUMIFS('RAB Standart'!$F$14:$F$169,'RAB Standart'!$C$14:$C$169,C1014)</f>
        <v>1</v>
      </c>
      <c r="E1014" s="26">
        <f t="shared" ca="1" si="37"/>
        <v>1</v>
      </c>
      <c r="F1014" s="26">
        <f ca="1">IF(D1014=0,0,SUM($E$713:E1014))</f>
        <v>163</v>
      </c>
    </row>
    <row r="1015" spans="2:6" hidden="1">
      <c r="B1015" s="113">
        <v>302</v>
      </c>
      <c r="C1015" s="139" t="str">
        <f ca="1">IF(ISERROR(OFFSET('HARGA SATUAN'!$C$6,MATCH(B1015,'HARGA SATUAN'!$N$7:$N$1509,0),0)),"",OFFSET('HARGA SATUAN'!$C$6,MATCH(B1015,'HARGA SATUAN'!$N$7:$N$1509,0),0))</f>
        <v/>
      </c>
      <c r="D1015" s="139">
        <f ca="1">SUMIFS('RAB Standart'!$F$14:$F$169,'RAB Standart'!$C$14:$C$169,C1015)</f>
        <v>1</v>
      </c>
      <c r="E1015" s="26">
        <f t="shared" ca="1" si="37"/>
        <v>1</v>
      </c>
      <c r="F1015" s="26">
        <f ca="1">IF(D1015=0,0,SUM($E$713:E1015))</f>
        <v>164</v>
      </c>
    </row>
    <row r="1016" spans="2:6" hidden="1">
      <c r="B1016" s="113">
        <v>303</v>
      </c>
      <c r="C1016" s="139" t="str">
        <f ca="1">IF(ISERROR(OFFSET('HARGA SATUAN'!$C$6,MATCH(B1016,'HARGA SATUAN'!$N$7:$N$1509,0),0)),"",OFFSET('HARGA SATUAN'!$C$6,MATCH(B1016,'HARGA SATUAN'!$N$7:$N$1509,0),0))</f>
        <v/>
      </c>
      <c r="D1016" s="139">
        <f ca="1">SUMIFS('RAB Standart'!$F$14:$F$169,'RAB Standart'!$C$14:$C$169,C1016)</f>
        <v>1</v>
      </c>
      <c r="E1016" s="26">
        <f t="shared" ca="1" si="37"/>
        <v>1</v>
      </c>
      <c r="F1016" s="26">
        <f ca="1">IF(D1016=0,0,SUM($E$713:E1016))</f>
        <v>165</v>
      </c>
    </row>
    <row r="1017" spans="2:6" hidden="1">
      <c r="B1017" s="113">
        <v>304</v>
      </c>
      <c r="C1017" s="139" t="str">
        <f ca="1">IF(ISERROR(OFFSET('HARGA SATUAN'!$C$6,MATCH(B1017,'HARGA SATUAN'!$N$7:$N$1509,0),0)),"",OFFSET('HARGA SATUAN'!$C$6,MATCH(B1017,'HARGA SATUAN'!$N$7:$N$1509,0),0))</f>
        <v/>
      </c>
      <c r="D1017" s="139">
        <f ca="1">SUMIFS('RAB Standart'!$F$14:$F$169,'RAB Standart'!$C$14:$C$169,C1017)</f>
        <v>1</v>
      </c>
      <c r="E1017" s="26">
        <f t="shared" ca="1" si="37"/>
        <v>1</v>
      </c>
      <c r="F1017" s="26">
        <f ca="1">IF(D1017=0,0,SUM($E$713:E1017))</f>
        <v>166</v>
      </c>
    </row>
    <row r="1018" spans="2:6" hidden="1">
      <c r="B1018" s="113">
        <v>305</v>
      </c>
      <c r="C1018" s="139" t="str">
        <f ca="1">IF(ISERROR(OFFSET('HARGA SATUAN'!$C$6,MATCH(B1018,'HARGA SATUAN'!$N$7:$N$1509,0),0)),"",OFFSET('HARGA SATUAN'!$C$6,MATCH(B1018,'HARGA SATUAN'!$N$7:$N$1509,0),0))</f>
        <v/>
      </c>
      <c r="D1018" s="139">
        <f ca="1">SUMIFS('RAB Standart'!$F$14:$F$169,'RAB Standart'!$C$14:$C$169,C1018)</f>
        <v>1</v>
      </c>
      <c r="E1018" s="26">
        <f t="shared" ca="1" si="37"/>
        <v>1</v>
      </c>
      <c r="F1018" s="26">
        <f ca="1">IF(D1018=0,0,SUM($E$713:E1018))</f>
        <v>167</v>
      </c>
    </row>
    <row r="1019" spans="2:6" hidden="1">
      <c r="B1019" s="113">
        <v>306</v>
      </c>
      <c r="C1019" s="139" t="str">
        <f ca="1">IF(ISERROR(OFFSET('HARGA SATUAN'!$C$6,MATCH(B1019,'HARGA SATUAN'!$N$7:$N$1509,0),0)),"",OFFSET('HARGA SATUAN'!$C$6,MATCH(B1019,'HARGA SATUAN'!$N$7:$N$1509,0),0))</f>
        <v/>
      </c>
      <c r="D1019" s="139">
        <f ca="1">SUMIFS('RAB Standart'!$F$14:$F$169,'RAB Standart'!$C$14:$C$169,C1019)</f>
        <v>1</v>
      </c>
      <c r="E1019" s="26">
        <f t="shared" ca="1" si="37"/>
        <v>1</v>
      </c>
      <c r="F1019" s="26">
        <f ca="1">IF(D1019=0,0,SUM($E$713:E1019))</f>
        <v>168</v>
      </c>
    </row>
    <row r="1020" spans="2:6" hidden="1">
      <c r="B1020" s="113">
        <v>307</v>
      </c>
      <c r="C1020" s="139" t="str">
        <f ca="1">IF(ISERROR(OFFSET('HARGA SATUAN'!$C$6,MATCH(B1020,'HARGA SATUAN'!$N$7:$N$1509,0),0)),"",OFFSET('HARGA SATUAN'!$C$6,MATCH(B1020,'HARGA SATUAN'!$N$7:$N$1509,0),0))</f>
        <v/>
      </c>
      <c r="D1020" s="139">
        <f ca="1">SUMIFS('RAB Standart'!$F$14:$F$169,'RAB Standart'!$C$14:$C$169,C1020)</f>
        <v>1</v>
      </c>
      <c r="E1020" s="26">
        <f t="shared" ca="1" si="37"/>
        <v>1</v>
      </c>
      <c r="F1020" s="26">
        <f ca="1">IF(D1020=0,0,SUM($E$713:E1020))</f>
        <v>169</v>
      </c>
    </row>
    <row r="1021" spans="2:6" hidden="1">
      <c r="B1021" s="113">
        <v>308</v>
      </c>
      <c r="C1021" s="139" t="str">
        <f ca="1">IF(ISERROR(OFFSET('HARGA SATUAN'!$C$6,MATCH(B1021,'HARGA SATUAN'!$N$7:$N$1509,0),0)),"",OFFSET('HARGA SATUAN'!$C$6,MATCH(B1021,'HARGA SATUAN'!$N$7:$N$1509,0),0))</f>
        <v/>
      </c>
      <c r="D1021" s="139">
        <f ca="1">SUMIFS('RAB Standart'!$F$14:$F$169,'RAB Standart'!$C$14:$C$169,C1021)</f>
        <v>1</v>
      </c>
      <c r="E1021" s="26">
        <f t="shared" ca="1" si="37"/>
        <v>1</v>
      </c>
      <c r="F1021" s="26">
        <f ca="1">IF(D1021=0,0,SUM($E$713:E1021))</f>
        <v>170</v>
      </c>
    </row>
    <row r="1022" spans="2:6" hidden="1">
      <c r="B1022" s="113">
        <v>309</v>
      </c>
      <c r="C1022" s="139" t="str">
        <f ca="1">IF(ISERROR(OFFSET('HARGA SATUAN'!$C$6,MATCH(B1022,'HARGA SATUAN'!$N$7:$N$1509,0),0)),"",OFFSET('HARGA SATUAN'!$C$6,MATCH(B1022,'HARGA SATUAN'!$N$7:$N$1509,0),0))</f>
        <v/>
      </c>
      <c r="D1022" s="139">
        <f ca="1">SUMIFS('RAB Standart'!$F$14:$F$169,'RAB Standart'!$C$14:$C$169,C1022)</f>
        <v>1</v>
      </c>
      <c r="E1022" s="26">
        <f t="shared" ca="1" si="37"/>
        <v>1</v>
      </c>
      <c r="F1022" s="26">
        <f ca="1">IF(D1022=0,0,SUM($E$713:E1022))</f>
        <v>171</v>
      </c>
    </row>
    <row r="1023" spans="2:6" hidden="1">
      <c r="B1023" s="113">
        <v>310</v>
      </c>
      <c r="C1023" s="139" t="str">
        <f ca="1">IF(ISERROR(OFFSET('HARGA SATUAN'!$C$6,MATCH(B1023,'HARGA SATUAN'!$N$7:$N$1509,0),0)),"",OFFSET('HARGA SATUAN'!$C$6,MATCH(B1023,'HARGA SATUAN'!$N$7:$N$1509,0),0))</f>
        <v/>
      </c>
      <c r="D1023" s="139">
        <f ca="1">SUMIFS('RAB Standart'!$F$14:$F$169,'RAB Standart'!$C$14:$C$169,C1023)</f>
        <v>1</v>
      </c>
      <c r="E1023" s="26">
        <f t="shared" ca="1" si="37"/>
        <v>1</v>
      </c>
      <c r="F1023" s="26">
        <f ca="1">IF(D1023=0,0,SUM($E$713:E1023))</f>
        <v>172</v>
      </c>
    </row>
    <row r="1024" spans="2:6" hidden="1">
      <c r="B1024" s="113">
        <v>311</v>
      </c>
      <c r="C1024" s="139" t="str">
        <f ca="1">IF(ISERROR(OFFSET('HARGA SATUAN'!$C$6,MATCH(B1024,'HARGA SATUAN'!$N$7:$N$1509,0),0)),"",OFFSET('HARGA SATUAN'!$C$6,MATCH(B1024,'HARGA SATUAN'!$N$7:$N$1509,0),0))</f>
        <v/>
      </c>
      <c r="D1024" s="139">
        <f ca="1">SUMIFS('RAB Standart'!$F$14:$F$169,'RAB Standart'!$C$14:$C$169,C1024)</f>
        <v>1</v>
      </c>
      <c r="E1024" s="26">
        <f t="shared" ca="1" si="37"/>
        <v>1</v>
      </c>
      <c r="F1024" s="26">
        <f ca="1">IF(D1024=0,0,SUM($E$713:E1024))</f>
        <v>173</v>
      </c>
    </row>
    <row r="1025" spans="2:6" hidden="1">
      <c r="B1025" s="113">
        <v>312</v>
      </c>
      <c r="C1025" s="139" t="str">
        <f ca="1">IF(ISERROR(OFFSET('HARGA SATUAN'!$C$6,MATCH(B1025,'HARGA SATUAN'!$N$7:$N$1509,0),0)),"",OFFSET('HARGA SATUAN'!$C$6,MATCH(B1025,'HARGA SATUAN'!$N$7:$N$1509,0),0))</f>
        <v/>
      </c>
      <c r="D1025" s="139">
        <f ca="1">SUMIFS('RAB Standart'!$F$14:$F$169,'RAB Standart'!$C$14:$C$169,C1025)</f>
        <v>1</v>
      </c>
      <c r="E1025" s="26">
        <f t="shared" ca="1" si="37"/>
        <v>1</v>
      </c>
      <c r="F1025" s="26">
        <f ca="1">IF(D1025=0,0,SUM($E$713:E1025))</f>
        <v>174</v>
      </c>
    </row>
    <row r="1026" spans="2:6" hidden="1">
      <c r="B1026" s="113">
        <v>313</v>
      </c>
      <c r="C1026" s="139" t="str">
        <f ca="1">IF(ISERROR(OFFSET('HARGA SATUAN'!$C$6,MATCH(B1026,'HARGA SATUAN'!$N$7:$N$1509,0),0)),"",OFFSET('HARGA SATUAN'!$C$6,MATCH(B1026,'HARGA SATUAN'!$N$7:$N$1509,0),0))</f>
        <v/>
      </c>
      <c r="D1026" s="139">
        <f ca="1">SUMIFS('RAB Standart'!$F$14:$F$169,'RAB Standart'!$C$14:$C$169,C1026)</f>
        <v>1</v>
      </c>
      <c r="E1026" s="26">
        <f t="shared" ca="1" si="37"/>
        <v>1</v>
      </c>
      <c r="F1026" s="26">
        <f ca="1">IF(D1026=0,0,SUM($E$713:E1026))</f>
        <v>175</v>
      </c>
    </row>
    <row r="1027" spans="2:6" hidden="1">
      <c r="B1027" s="113">
        <v>314</v>
      </c>
      <c r="C1027" s="139" t="str">
        <f ca="1">IF(ISERROR(OFFSET('HARGA SATUAN'!$C$6,MATCH(B1027,'HARGA SATUAN'!$N$7:$N$1509,0),0)),"",OFFSET('HARGA SATUAN'!$C$6,MATCH(B1027,'HARGA SATUAN'!$N$7:$N$1509,0),0))</f>
        <v/>
      </c>
      <c r="D1027" s="139">
        <f ca="1">SUMIFS('RAB Standart'!$F$14:$F$169,'RAB Standart'!$C$14:$C$169,C1027)</f>
        <v>1</v>
      </c>
      <c r="E1027" s="26">
        <f t="shared" ca="1" si="37"/>
        <v>1</v>
      </c>
      <c r="F1027" s="26">
        <f ca="1">IF(D1027=0,0,SUM($E$713:E1027))</f>
        <v>176</v>
      </c>
    </row>
    <row r="1028" spans="2:6" hidden="1">
      <c r="B1028" s="113">
        <v>315</v>
      </c>
      <c r="C1028" s="139" t="str">
        <f ca="1">IF(ISERROR(OFFSET('HARGA SATUAN'!$C$6,MATCH(B1028,'HARGA SATUAN'!$N$7:$N$1509,0),0)),"",OFFSET('HARGA SATUAN'!$C$6,MATCH(B1028,'HARGA SATUAN'!$N$7:$N$1509,0),0))</f>
        <v/>
      </c>
      <c r="D1028" s="139">
        <f ca="1">SUMIFS('RAB Standart'!$F$14:$F$169,'RAB Standart'!$C$14:$C$169,C1028)</f>
        <v>1</v>
      </c>
      <c r="E1028" s="26">
        <f t="shared" ca="1" si="37"/>
        <v>1</v>
      </c>
      <c r="F1028" s="26">
        <f ca="1">IF(D1028=0,0,SUM($E$713:E1028))</f>
        <v>177</v>
      </c>
    </row>
    <row r="1029" spans="2:6" hidden="1">
      <c r="B1029" s="113">
        <v>316</v>
      </c>
      <c r="C1029" s="139" t="str">
        <f ca="1">IF(ISERROR(OFFSET('HARGA SATUAN'!$C$6,MATCH(B1029,'HARGA SATUAN'!$N$7:$N$1509,0),0)),"",OFFSET('HARGA SATUAN'!$C$6,MATCH(B1029,'HARGA SATUAN'!$N$7:$N$1509,0),0))</f>
        <v/>
      </c>
      <c r="D1029" s="139">
        <f ca="1">SUMIFS('RAB Standart'!$F$14:$F$169,'RAB Standart'!$C$14:$C$169,C1029)</f>
        <v>1</v>
      </c>
      <c r="E1029" s="26">
        <f t="shared" ca="1" si="37"/>
        <v>1</v>
      </c>
      <c r="F1029" s="26">
        <f ca="1">IF(D1029=0,0,SUM($E$713:E1029))</f>
        <v>178</v>
      </c>
    </row>
    <row r="1030" spans="2:6" hidden="1">
      <c r="B1030" s="113">
        <v>317</v>
      </c>
      <c r="C1030" s="139" t="str">
        <f ca="1">IF(ISERROR(OFFSET('HARGA SATUAN'!$C$6,MATCH(B1030,'HARGA SATUAN'!$N$7:$N$1509,0),0)),"",OFFSET('HARGA SATUAN'!$C$6,MATCH(B1030,'HARGA SATUAN'!$N$7:$N$1509,0),0))</f>
        <v/>
      </c>
      <c r="D1030" s="139">
        <f ca="1">SUMIFS('RAB Standart'!$F$14:$F$169,'RAB Standart'!$C$14:$C$169,C1030)</f>
        <v>1</v>
      </c>
      <c r="E1030" s="26">
        <f t="shared" ca="1" si="37"/>
        <v>1</v>
      </c>
      <c r="F1030" s="26">
        <f ca="1">IF(D1030=0,0,SUM($E$713:E1030))</f>
        <v>179</v>
      </c>
    </row>
    <row r="1031" spans="2:6" hidden="1">
      <c r="B1031" s="113">
        <v>318</v>
      </c>
      <c r="C1031" s="139" t="str">
        <f ca="1">IF(ISERROR(OFFSET('HARGA SATUAN'!$C$6,MATCH(B1031,'HARGA SATUAN'!$N$7:$N$1509,0),0)),"",OFFSET('HARGA SATUAN'!$C$6,MATCH(B1031,'HARGA SATUAN'!$N$7:$N$1509,0),0))</f>
        <v/>
      </c>
      <c r="D1031" s="139">
        <f ca="1">SUMIFS('RAB Standart'!$F$14:$F$169,'RAB Standart'!$C$14:$C$169,C1031)</f>
        <v>1</v>
      </c>
      <c r="E1031" s="26">
        <f t="shared" ca="1" si="37"/>
        <v>1</v>
      </c>
      <c r="F1031" s="26">
        <f ca="1">IF(D1031=0,0,SUM($E$713:E1031))</f>
        <v>180</v>
      </c>
    </row>
    <row r="1032" spans="2:6" hidden="1">
      <c r="B1032" s="113">
        <v>319</v>
      </c>
      <c r="C1032" s="139" t="str">
        <f ca="1">IF(ISERROR(OFFSET('HARGA SATUAN'!$C$6,MATCH(B1032,'HARGA SATUAN'!$N$7:$N$1509,0),0)),"",OFFSET('HARGA SATUAN'!$C$6,MATCH(B1032,'HARGA SATUAN'!$N$7:$N$1509,0),0))</f>
        <v/>
      </c>
      <c r="D1032" s="139">
        <f ca="1">SUMIFS('RAB Standart'!$F$14:$F$169,'RAB Standart'!$C$14:$C$169,C1032)</f>
        <v>1</v>
      </c>
      <c r="E1032" s="26">
        <f t="shared" ca="1" si="37"/>
        <v>1</v>
      </c>
      <c r="F1032" s="26">
        <f ca="1">IF(D1032=0,0,SUM($E$713:E1032))</f>
        <v>181</v>
      </c>
    </row>
    <row r="1033" spans="2:6" hidden="1">
      <c r="B1033" s="113">
        <v>320</v>
      </c>
      <c r="C1033" s="139" t="str">
        <f ca="1">IF(ISERROR(OFFSET('HARGA SATUAN'!$C$6,MATCH(B1033,'HARGA SATUAN'!$N$7:$N$1509,0),0)),"",OFFSET('HARGA SATUAN'!$C$6,MATCH(B1033,'HARGA SATUAN'!$N$7:$N$1509,0),0))</f>
        <v/>
      </c>
      <c r="D1033" s="139">
        <f ca="1">SUMIFS('RAB Standart'!$F$14:$F$169,'RAB Standart'!$C$14:$C$169,C1033)</f>
        <v>1</v>
      </c>
      <c r="E1033" s="26">
        <f t="shared" ca="1" si="37"/>
        <v>1</v>
      </c>
      <c r="F1033" s="26">
        <f ca="1">IF(D1033=0,0,SUM($E$713:E1033))</f>
        <v>182</v>
      </c>
    </row>
    <row r="1034" spans="2:6" hidden="1">
      <c r="B1034" s="113">
        <v>321</v>
      </c>
      <c r="C1034" s="139" t="str">
        <f ca="1">IF(ISERROR(OFFSET('HARGA SATUAN'!$C$6,MATCH(B1034,'HARGA SATUAN'!$N$7:$N$1509,0),0)),"",OFFSET('HARGA SATUAN'!$C$6,MATCH(B1034,'HARGA SATUAN'!$N$7:$N$1509,0),0))</f>
        <v/>
      </c>
      <c r="D1034" s="139">
        <f ca="1">SUMIFS('RAB Standart'!$F$14:$F$169,'RAB Standart'!$C$14:$C$169,C1034)</f>
        <v>1</v>
      </c>
      <c r="E1034" s="26">
        <f t="shared" ca="1" si="37"/>
        <v>1</v>
      </c>
      <c r="F1034" s="26">
        <f ca="1">IF(D1034=0,0,SUM($E$713:E1034))</f>
        <v>183</v>
      </c>
    </row>
    <row r="1035" spans="2:6" hidden="1">
      <c r="B1035" s="113">
        <v>322</v>
      </c>
      <c r="C1035" s="139" t="str">
        <f ca="1">IF(ISERROR(OFFSET('HARGA SATUAN'!$C$6,MATCH(B1035,'HARGA SATUAN'!$N$7:$N$1509,0),0)),"",OFFSET('HARGA SATUAN'!$C$6,MATCH(B1035,'HARGA SATUAN'!$N$7:$N$1509,0),0))</f>
        <v/>
      </c>
      <c r="D1035" s="139">
        <f ca="1">SUMIFS('RAB Standart'!$F$14:$F$169,'RAB Standart'!$C$14:$C$169,C1035)</f>
        <v>1</v>
      </c>
      <c r="E1035" s="26">
        <f t="shared" ref="E1035:E1098" ca="1" si="38">IF(D1035=0,0,1)</f>
        <v>1</v>
      </c>
      <c r="F1035" s="26">
        <f ca="1">IF(D1035=0,0,SUM($E$713:E1035))</f>
        <v>184</v>
      </c>
    </row>
    <row r="1036" spans="2:6" hidden="1">
      <c r="B1036" s="113">
        <v>323</v>
      </c>
      <c r="C1036" s="139" t="str">
        <f ca="1">IF(ISERROR(OFFSET('HARGA SATUAN'!$C$6,MATCH(B1036,'HARGA SATUAN'!$N$7:$N$1509,0),0)),"",OFFSET('HARGA SATUAN'!$C$6,MATCH(B1036,'HARGA SATUAN'!$N$7:$N$1509,0),0))</f>
        <v/>
      </c>
      <c r="D1036" s="139">
        <f ca="1">SUMIFS('RAB Standart'!$F$14:$F$169,'RAB Standart'!$C$14:$C$169,C1036)</f>
        <v>1</v>
      </c>
      <c r="E1036" s="26">
        <f t="shared" ca="1" si="38"/>
        <v>1</v>
      </c>
      <c r="F1036" s="26">
        <f ca="1">IF(D1036=0,0,SUM($E$713:E1036))</f>
        <v>185</v>
      </c>
    </row>
    <row r="1037" spans="2:6" hidden="1">
      <c r="B1037" s="113">
        <v>324</v>
      </c>
      <c r="C1037" s="139" t="str">
        <f ca="1">IF(ISERROR(OFFSET('HARGA SATUAN'!$C$6,MATCH(B1037,'HARGA SATUAN'!$N$7:$N$1509,0),0)),"",OFFSET('HARGA SATUAN'!$C$6,MATCH(B1037,'HARGA SATUAN'!$N$7:$N$1509,0),0))</f>
        <v/>
      </c>
      <c r="D1037" s="139">
        <f ca="1">SUMIFS('RAB Standart'!$F$14:$F$169,'RAB Standart'!$C$14:$C$169,C1037)</f>
        <v>1</v>
      </c>
      <c r="E1037" s="26">
        <f t="shared" ca="1" si="38"/>
        <v>1</v>
      </c>
      <c r="F1037" s="26">
        <f ca="1">IF(D1037=0,0,SUM($E$713:E1037))</f>
        <v>186</v>
      </c>
    </row>
    <row r="1038" spans="2:6" hidden="1">
      <c r="B1038" s="113">
        <v>325</v>
      </c>
      <c r="C1038" s="139" t="str">
        <f ca="1">IF(ISERROR(OFFSET('HARGA SATUAN'!$C$6,MATCH(B1038,'HARGA SATUAN'!$N$7:$N$1509,0),0)),"",OFFSET('HARGA SATUAN'!$C$6,MATCH(B1038,'HARGA SATUAN'!$N$7:$N$1509,0),0))</f>
        <v/>
      </c>
      <c r="D1038" s="139">
        <f ca="1">SUMIFS('RAB Standart'!$F$14:$F$169,'RAB Standart'!$C$14:$C$169,C1038)</f>
        <v>1</v>
      </c>
      <c r="E1038" s="26">
        <f t="shared" ca="1" si="38"/>
        <v>1</v>
      </c>
      <c r="F1038" s="26">
        <f ca="1">IF(D1038=0,0,SUM($E$713:E1038))</f>
        <v>187</v>
      </c>
    </row>
    <row r="1039" spans="2:6" hidden="1">
      <c r="B1039" s="113">
        <v>326</v>
      </c>
      <c r="C1039" s="139" t="str">
        <f ca="1">IF(ISERROR(OFFSET('HARGA SATUAN'!$C$6,MATCH(B1039,'HARGA SATUAN'!$N$7:$N$1509,0),0)),"",OFFSET('HARGA SATUAN'!$C$6,MATCH(B1039,'HARGA SATUAN'!$N$7:$N$1509,0),0))</f>
        <v/>
      </c>
      <c r="D1039" s="139">
        <f ca="1">SUMIFS('RAB Standart'!$F$14:$F$169,'RAB Standart'!$C$14:$C$169,C1039)</f>
        <v>1</v>
      </c>
      <c r="E1039" s="26">
        <f t="shared" ca="1" si="38"/>
        <v>1</v>
      </c>
      <c r="F1039" s="26">
        <f ca="1">IF(D1039=0,0,SUM($E$713:E1039))</f>
        <v>188</v>
      </c>
    </row>
    <row r="1040" spans="2:6" hidden="1">
      <c r="B1040" s="113">
        <v>327</v>
      </c>
      <c r="C1040" s="139" t="str">
        <f ca="1">IF(ISERROR(OFFSET('HARGA SATUAN'!$C$6,MATCH(B1040,'HARGA SATUAN'!$N$7:$N$1509,0),0)),"",OFFSET('HARGA SATUAN'!$C$6,MATCH(B1040,'HARGA SATUAN'!$N$7:$N$1509,0),0))</f>
        <v/>
      </c>
      <c r="D1040" s="139">
        <f ca="1">SUMIFS('RAB Standart'!$F$14:$F$169,'RAB Standart'!$C$14:$C$169,C1040)</f>
        <v>1</v>
      </c>
      <c r="E1040" s="26">
        <f t="shared" ca="1" si="38"/>
        <v>1</v>
      </c>
      <c r="F1040" s="26">
        <f ca="1">IF(D1040=0,0,SUM($E$713:E1040))</f>
        <v>189</v>
      </c>
    </row>
    <row r="1041" spans="2:6" hidden="1">
      <c r="B1041" s="113">
        <v>328</v>
      </c>
      <c r="C1041" s="139" t="str">
        <f ca="1">IF(ISERROR(OFFSET('HARGA SATUAN'!$C$6,MATCH(B1041,'HARGA SATUAN'!$N$7:$N$1509,0),0)),"",OFFSET('HARGA SATUAN'!$C$6,MATCH(B1041,'HARGA SATUAN'!$N$7:$N$1509,0),0))</f>
        <v/>
      </c>
      <c r="D1041" s="139">
        <f ca="1">SUMIFS('RAB Standart'!$F$14:$F$169,'RAB Standart'!$C$14:$C$169,C1041)</f>
        <v>1</v>
      </c>
      <c r="E1041" s="26">
        <f t="shared" ca="1" si="38"/>
        <v>1</v>
      </c>
      <c r="F1041" s="26">
        <f ca="1">IF(D1041=0,0,SUM($E$713:E1041))</f>
        <v>190</v>
      </c>
    </row>
    <row r="1042" spans="2:6" hidden="1">
      <c r="B1042" s="113">
        <v>329</v>
      </c>
      <c r="C1042" s="139" t="str">
        <f ca="1">IF(ISERROR(OFFSET('HARGA SATUAN'!$C$6,MATCH(B1042,'HARGA SATUAN'!$N$7:$N$1509,0),0)),"",OFFSET('HARGA SATUAN'!$C$6,MATCH(B1042,'HARGA SATUAN'!$N$7:$N$1509,0),0))</f>
        <v/>
      </c>
      <c r="D1042" s="139">
        <f ca="1">SUMIFS('RAB Standart'!$F$14:$F$169,'RAB Standart'!$C$14:$C$169,C1042)</f>
        <v>1</v>
      </c>
      <c r="E1042" s="26">
        <f t="shared" ca="1" si="38"/>
        <v>1</v>
      </c>
      <c r="F1042" s="26">
        <f ca="1">IF(D1042=0,0,SUM($E$713:E1042))</f>
        <v>191</v>
      </c>
    </row>
    <row r="1043" spans="2:6" hidden="1">
      <c r="B1043" s="113">
        <v>330</v>
      </c>
      <c r="C1043" s="139" t="str">
        <f ca="1">IF(ISERROR(OFFSET('HARGA SATUAN'!$C$6,MATCH(B1043,'HARGA SATUAN'!$N$7:$N$1509,0),0)),"",OFFSET('HARGA SATUAN'!$C$6,MATCH(B1043,'HARGA SATUAN'!$N$7:$N$1509,0),0))</f>
        <v/>
      </c>
      <c r="D1043" s="139">
        <f ca="1">SUMIFS('RAB Standart'!$F$14:$F$169,'RAB Standart'!$C$14:$C$169,C1043)</f>
        <v>1</v>
      </c>
      <c r="E1043" s="26">
        <f t="shared" ca="1" si="38"/>
        <v>1</v>
      </c>
      <c r="F1043" s="26">
        <f ca="1">IF(D1043=0,0,SUM($E$713:E1043))</f>
        <v>192</v>
      </c>
    </row>
    <row r="1044" spans="2:6" hidden="1">
      <c r="B1044" s="113">
        <v>331</v>
      </c>
      <c r="C1044" s="139" t="str">
        <f ca="1">IF(ISERROR(OFFSET('HARGA SATUAN'!$C$6,MATCH(B1044,'HARGA SATUAN'!$N$7:$N$1509,0),0)),"",OFFSET('HARGA SATUAN'!$C$6,MATCH(B1044,'HARGA SATUAN'!$N$7:$N$1509,0),0))</f>
        <v/>
      </c>
      <c r="D1044" s="139">
        <f ca="1">SUMIFS('RAB Standart'!$F$14:$F$169,'RAB Standart'!$C$14:$C$169,C1044)</f>
        <v>1</v>
      </c>
      <c r="E1044" s="26">
        <f t="shared" ca="1" si="38"/>
        <v>1</v>
      </c>
      <c r="F1044" s="26">
        <f ca="1">IF(D1044=0,0,SUM($E$713:E1044))</f>
        <v>193</v>
      </c>
    </row>
    <row r="1045" spans="2:6" hidden="1">
      <c r="B1045" s="113">
        <v>332</v>
      </c>
      <c r="C1045" s="139" t="str">
        <f ca="1">IF(ISERROR(OFFSET('HARGA SATUAN'!$C$6,MATCH(B1045,'HARGA SATUAN'!$N$7:$N$1509,0),0)),"",OFFSET('HARGA SATUAN'!$C$6,MATCH(B1045,'HARGA SATUAN'!$N$7:$N$1509,0),0))</f>
        <v/>
      </c>
      <c r="D1045" s="139">
        <f ca="1">SUMIFS('RAB Standart'!$F$14:$F$169,'RAB Standart'!$C$14:$C$169,C1045)</f>
        <v>1</v>
      </c>
      <c r="E1045" s="26">
        <f t="shared" ca="1" si="38"/>
        <v>1</v>
      </c>
      <c r="F1045" s="26">
        <f ca="1">IF(D1045=0,0,SUM($E$713:E1045))</f>
        <v>194</v>
      </c>
    </row>
    <row r="1046" spans="2:6" hidden="1">
      <c r="B1046" s="113">
        <v>333</v>
      </c>
      <c r="C1046" s="139" t="str">
        <f ca="1">IF(ISERROR(OFFSET('HARGA SATUAN'!$C$6,MATCH(B1046,'HARGA SATUAN'!$N$7:$N$1509,0),0)),"",OFFSET('HARGA SATUAN'!$C$6,MATCH(B1046,'HARGA SATUAN'!$N$7:$N$1509,0),0))</f>
        <v/>
      </c>
      <c r="D1046" s="139">
        <f ca="1">SUMIFS('RAB Standart'!$F$14:$F$169,'RAB Standart'!$C$14:$C$169,C1046)</f>
        <v>1</v>
      </c>
      <c r="E1046" s="26">
        <f t="shared" ca="1" si="38"/>
        <v>1</v>
      </c>
      <c r="F1046" s="26">
        <f ca="1">IF(D1046=0,0,SUM($E$713:E1046))</f>
        <v>195</v>
      </c>
    </row>
    <row r="1047" spans="2:6" hidden="1">
      <c r="B1047" s="113">
        <v>334</v>
      </c>
      <c r="C1047" s="139" t="str">
        <f ca="1">IF(ISERROR(OFFSET('HARGA SATUAN'!$C$6,MATCH(B1047,'HARGA SATUAN'!$N$7:$N$1509,0),0)),"",OFFSET('HARGA SATUAN'!$C$6,MATCH(B1047,'HARGA SATUAN'!$N$7:$N$1509,0),0))</f>
        <v/>
      </c>
      <c r="D1047" s="139">
        <f ca="1">SUMIFS('RAB Standart'!$F$14:$F$169,'RAB Standart'!$C$14:$C$169,C1047)</f>
        <v>1</v>
      </c>
      <c r="E1047" s="26">
        <f t="shared" ca="1" si="38"/>
        <v>1</v>
      </c>
      <c r="F1047" s="26">
        <f ca="1">IF(D1047=0,0,SUM($E$713:E1047))</f>
        <v>196</v>
      </c>
    </row>
    <row r="1048" spans="2:6" hidden="1">
      <c r="B1048" s="113">
        <v>335</v>
      </c>
      <c r="C1048" s="139" t="str">
        <f ca="1">IF(ISERROR(OFFSET('HARGA SATUAN'!$C$6,MATCH(B1048,'HARGA SATUAN'!$N$7:$N$1509,0),0)),"",OFFSET('HARGA SATUAN'!$C$6,MATCH(B1048,'HARGA SATUAN'!$N$7:$N$1509,0),0))</f>
        <v/>
      </c>
      <c r="D1048" s="139">
        <f ca="1">SUMIFS('RAB Standart'!$F$14:$F$169,'RAB Standart'!$C$14:$C$169,C1048)</f>
        <v>1</v>
      </c>
      <c r="E1048" s="26">
        <f t="shared" ca="1" si="38"/>
        <v>1</v>
      </c>
      <c r="F1048" s="26">
        <f ca="1">IF(D1048=0,0,SUM($E$713:E1048))</f>
        <v>197</v>
      </c>
    </row>
    <row r="1049" spans="2:6" hidden="1">
      <c r="B1049" s="113">
        <v>336</v>
      </c>
      <c r="C1049" s="139" t="str">
        <f ca="1">IF(ISERROR(OFFSET('HARGA SATUAN'!$C$6,MATCH(B1049,'HARGA SATUAN'!$N$7:$N$1509,0),0)),"",OFFSET('HARGA SATUAN'!$C$6,MATCH(B1049,'HARGA SATUAN'!$N$7:$N$1509,0),0))</f>
        <v/>
      </c>
      <c r="D1049" s="139">
        <f ca="1">SUMIFS('RAB Standart'!$F$14:$F$169,'RAB Standart'!$C$14:$C$169,C1049)</f>
        <v>1</v>
      </c>
      <c r="E1049" s="26">
        <f t="shared" ca="1" si="38"/>
        <v>1</v>
      </c>
      <c r="F1049" s="26">
        <f ca="1">IF(D1049=0,0,SUM($E$713:E1049))</f>
        <v>198</v>
      </c>
    </row>
    <row r="1050" spans="2:6" hidden="1">
      <c r="B1050" s="113">
        <v>337</v>
      </c>
      <c r="C1050" s="139" t="str">
        <f ca="1">IF(ISERROR(OFFSET('HARGA SATUAN'!$C$6,MATCH(B1050,'HARGA SATUAN'!$N$7:$N$1509,0),0)),"",OFFSET('HARGA SATUAN'!$C$6,MATCH(B1050,'HARGA SATUAN'!$N$7:$N$1509,0),0))</f>
        <v/>
      </c>
      <c r="D1050" s="139">
        <f ca="1">SUMIFS('RAB Standart'!$F$14:$F$169,'RAB Standart'!$C$14:$C$169,C1050)</f>
        <v>1</v>
      </c>
      <c r="E1050" s="26">
        <f t="shared" ca="1" si="38"/>
        <v>1</v>
      </c>
      <c r="F1050" s="26">
        <f ca="1">IF(D1050=0,0,SUM($E$713:E1050))</f>
        <v>199</v>
      </c>
    </row>
    <row r="1051" spans="2:6" hidden="1">
      <c r="B1051" s="113">
        <v>338</v>
      </c>
      <c r="C1051" s="139" t="str">
        <f ca="1">IF(ISERROR(OFFSET('HARGA SATUAN'!$C$6,MATCH(B1051,'HARGA SATUAN'!$N$7:$N$1509,0),0)),"",OFFSET('HARGA SATUAN'!$C$6,MATCH(B1051,'HARGA SATUAN'!$N$7:$N$1509,0),0))</f>
        <v/>
      </c>
      <c r="D1051" s="139">
        <f ca="1">SUMIFS('RAB Standart'!$F$14:$F$169,'RAB Standart'!$C$14:$C$169,C1051)</f>
        <v>1</v>
      </c>
      <c r="E1051" s="26">
        <f t="shared" ca="1" si="38"/>
        <v>1</v>
      </c>
      <c r="F1051" s="26">
        <f ca="1">IF(D1051=0,0,SUM($E$713:E1051))</f>
        <v>200</v>
      </c>
    </row>
    <row r="1052" spans="2:6" hidden="1">
      <c r="B1052" s="113">
        <v>339</v>
      </c>
      <c r="C1052" s="139" t="str">
        <f ca="1">IF(ISERROR(OFFSET('HARGA SATUAN'!$C$6,MATCH(B1052,'HARGA SATUAN'!$N$7:$N$1509,0),0)),"",OFFSET('HARGA SATUAN'!$C$6,MATCH(B1052,'HARGA SATUAN'!$N$7:$N$1509,0),0))</f>
        <v/>
      </c>
      <c r="D1052" s="139">
        <f ca="1">SUMIFS('RAB Standart'!$F$14:$F$169,'RAB Standart'!$C$14:$C$169,C1052)</f>
        <v>1</v>
      </c>
      <c r="E1052" s="26">
        <f t="shared" ca="1" si="38"/>
        <v>1</v>
      </c>
      <c r="F1052" s="26">
        <f ca="1">IF(D1052=0,0,SUM($E$713:E1052))</f>
        <v>201</v>
      </c>
    </row>
    <row r="1053" spans="2:6" hidden="1">
      <c r="B1053" s="113">
        <v>340</v>
      </c>
      <c r="C1053" s="139" t="str">
        <f ca="1">IF(ISERROR(OFFSET('HARGA SATUAN'!$C$6,MATCH(B1053,'HARGA SATUAN'!$N$7:$N$1509,0),0)),"",OFFSET('HARGA SATUAN'!$C$6,MATCH(B1053,'HARGA SATUAN'!$N$7:$N$1509,0),0))</f>
        <v/>
      </c>
      <c r="D1053" s="139">
        <f ca="1">SUMIFS('RAB Standart'!$F$14:$F$169,'RAB Standart'!$C$14:$C$169,C1053)</f>
        <v>1</v>
      </c>
      <c r="E1053" s="26">
        <f t="shared" ca="1" si="38"/>
        <v>1</v>
      </c>
      <c r="F1053" s="26">
        <f ca="1">IF(D1053=0,0,SUM($E$713:E1053))</f>
        <v>202</v>
      </c>
    </row>
    <row r="1054" spans="2:6" hidden="1">
      <c r="B1054" s="113">
        <v>341</v>
      </c>
      <c r="C1054" s="139" t="str">
        <f ca="1">IF(ISERROR(OFFSET('HARGA SATUAN'!$C$6,MATCH(B1054,'HARGA SATUAN'!$N$7:$N$1509,0),0)),"",OFFSET('HARGA SATUAN'!$C$6,MATCH(B1054,'HARGA SATUAN'!$N$7:$N$1509,0),0))</f>
        <v/>
      </c>
      <c r="D1054" s="139">
        <f ca="1">SUMIFS('RAB Standart'!$F$14:$F$169,'RAB Standart'!$C$14:$C$169,C1054)</f>
        <v>1</v>
      </c>
      <c r="E1054" s="26">
        <f t="shared" ca="1" si="38"/>
        <v>1</v>
      </c>
      <c r="F1054" s="26">
        <f ca="1">IF(D1054=0,0,SUM($E$713:E1054))</f>
        <v>203</v>
      </c>
    </row>
    <row r="1055" spans="2:6" hidden="1">
      <c r="B1055" s="113">
        <v>342</v>
      </c>
      <c r="C1055" s="139" t="str">
        <f ca="1">IF(ISERROR(OFFSET('HARGA SATUAN'!$C$6,MATCH(B1055,'HARGA SATUAN'!$N$7:$N$1509,0),0)),"",OFFSET('HARGA SATUAN'!$C$6,MATCH(B1055,'HARGA SATUAN'!$N$7:$N$1509,0),0))</f>
        <v/>
      </c>
      <c r="D1055" s="139">
        <f ca="1">SUMIFS('RAB Standart'!$F$14:$F$169,'RAB Standart'!$C$14:$C$169,C1055)</f>
        <v>1</v>
      </c>
      <c r="E1055" s="26">
        <f t="shared" ca="1" si="38"/>
        <v>1</v>
      </c>
      <c r="F1055" s="26">
        <f ca="1">IF(D1055=0,0,SUM($E$713:E1055))</f>
        <v>204</v>
      </c>
    </row>
    <row r="1056" spans="2:6" hidden="1">
      <c r="B1056" s="113">
        <v>343</v>
      </c>
      <c r="C1056" s="139" t="str">
        <f ca="1">IF(ISERROR(OFFSET('HARGA SATUAN'!$C$6,MATCH(B1056,'HARGA SATUAN'!$N$7:$N$1509,0),0)),"",OFFSET('HARGA SATUAN'!$C$6,MATCH(B1056,'HARGA SATUAN'!$N$7:$N$1509,0),0))</f>
        <v/>
      </c>
      <c r="D1056" s="139">
        <f ca="1">SUMIFS('RAB Standart'!$F$14:$F$169,'RAB Standart'!$C$14:$C$169,C1056)</f>
        <v>1</v>
      </c>
      <c r="E1056" s="26">
        <f t="shared" ca="1" si="38"/>
        <v>1</v>
      </c>
      <c r="F1056" s="26">
        <f ca="1">IF(D1056=0,0,SUM($E$713:E1056))</f>
        <v>205</v>
      </c>
    </row>
    <row r="1057" spans="2:6" hidden="1">
      <c r="B1057" s="113">
        <v>344</v>
      </c>
      <c r="C1057" s="139" t="str">
        <f ca="1">IF(ISERROR(OFFSET('HARGA SATUAN'!$C$6,MATCH(B1057,'HARGA SATUAN'!$N$7:$N$1509,0),0)),"",OFFSET('HARGA SATUAN'!$C$6,MATCH(B1057,'HARGA SATUAN'!$N$7:$N$1509,0),0))</f>
        <v/>
      </c>
      <c r="D1057" s="139">
        <f ca="1">SUMIFS('RAB Standart'!$F$14:$F$169,'RAB Standart'!$C$14:$C$169,C1057)</f>
        <v>1</v>
      </c>
      <c r="E1057" s="26">
        <f t="shared" ca="1" si="38"/>
        <v>1</v>
      </c>
      <c r="F1057" s="26">
        <f ca="1">IF(D1057=0,0,SUM($E$713:E1057))</f>
        <v>206</v>
      </c>
    </row>
    <row r="1058" spans="2:6" hidden="1">
      <c r="B1058" s="113">
        <v>345</v>
      </c>
      <c r="C1058" s="139" t="str">
        <f ca="1">IF(ISERROR(OFFSET('HARGA SATUAN'!$C$6,MATCH(B1058,'HARGA SATUAN'!$N$7:$N$1509,0),0)),"",OFFSET('HARGA SATUAN'!$C$6,MATCH(B1058,'HARGA SATUAN'!$N$7:$N$1509,0),0))</f>
        <v/>
      </c>
      <c r="D1058" s="139">
        <f ca="1">SUMIFS('RAB Standart'!$F$14:$F$169,'RAB Standart'!$C$14:$C$169,C1058)</f>
        <v>1</v>
      </c>
      <c r="E1058" s="26">
        <f t="shared" ca="1" si="38"/>
        <v>1</v>
      </c>
      <c r="F1058" s="26">
        <f ca="1">IF(D1058=0,0,SUM($E$713:E1058))</f>
        <v>207</v>
      </c>
    </row>
    <row r="1059" spans="2:6" hidden="1">
      <c r="B1059" s="113">
        <v>346</v>
      </c>
      <c r="C1059" s="139" t="str">
        <f ca="1">IF(ISERROR(OFFSET('HARGA SATUAN'!$C$6,MATCH(B1059,'HARGA SATUAN'!$N$7:$N$1509,0),0)),"",OFFSET('HARGA SATUAN'!$C$6,MATCH(B1059,'HARGA SATUAN'!$N$7:$N$1509,0),0))</f>
        <v/>
      </c>
      <c r="D1059" s="139">
        <f ca="1">SUMIFS('RAB Standart'!$F$14:$F$169,'RAB Standart'!$C$14:$C$169,C1059)</f>
        <v>1</v>
      </c>
      <c r="E1059" s="26">
        <f t="shared" ca="1" si="38"/>
        <v>1</v>
      </c>
      <c r="F1059" s="26">
        <f ca="1">IF(D1059=0,0,SUM($E$713:E1059))</f>
        <v>208</v>
      </c>
    </row>
    <row r="1060" spans="2:6" hidden="1">
      <c r="B1060" s="113">
        <v>347</v>
      </c>
      <c r="C1060" s="139" t="str">
        <f ca="1">IF(ISERROR(OFFSET('HARGA SATUAN'!$C$6,MATCH(B1060,'HARGA SATUAN'!$N$7:$N$1509,0),0)),"",OFFSET('HARGA SATUAN'!$C$6,MATCH(B1060,'HARGA SATUAN'!$N$7:$N$1509,0),0))</f>
        <v/>
      </c>
      <c r="D1060" s="139">
        <f ca="1">SUMIFS('RAB Standart'!$F$14:$F$169,'RAB Standart'!$C$14:$C$169,C1060)</f>
        <v>1</v>
      </c>
      <c r="E1060" s="26">
        <f t="shared" ca="1" si="38"/>
        <v>1</v>
      </c>
      <c r="F1060" s="26">
        <f ca="1">IF(D1060=0,0,SUM($E$713:E1060))</f>
        <v>209</v>
      </c>
    </row>
    <row r="1061" spans="2:6" hidden="1">
      <c r="B1061" s="113">
        <v>348</v>
      </c>
      <c r="C1061" s="139" t="str">
        <f ca="1">IF(ISERROR(OFFSET('HARGA SATUAN'!$C$6,MATCH(B1061,'HARGA SATUAN'!$N$7:$N$1509,0),0)),"",OFFSET('HARGA SATUAN'!$C$6,MATCH(B1061,'HARGA SATUAN'!$N$7:$N$1509,0),0))</f>
        <v/>
      </c>
      <c r="D1061" s="139">
        <f ca="1">SUMIFS('RAB Standart'!$F$14:$F$169,'RAB Standart'!$C$14:$C$169,C1061)</f>
        <v>1</v>
      </c>
      <c r="E1061" s="26">
        <f t="shared" ca="1" si="38"/>
        <v>1</v>
      </c>
      <c r="F1061" s="26">
        <f ca="1">IF(D1061=0,0,SUM($E$713:E1061))</f>
        <v>210</v>
      </c>
    </row>
    <row r="1062" spans="2:6" hidden="1">
      <c r="B1062" s="113">
        <v>349</v>
      </c>
      <c r="C1062" s="139" t="str">
        <f ca="1">IF(ISERROR(OFFSET('HARGA SATUAN'!$C$6,MATCH(B1062,'HARGA SATUAN'!$N$7:$N$1509,0),0)),"",OFFSET('HARGA SATUAN'!$C$6,MATCH(B1062,'HARGA SATUAN'!$N$7:$N$1509,0),0))</f>
        <v/>
      </c>
      <c r="D1062" s="139">
        <f ca="1">SUMIFS('RAB Standart'!$F$14:$F$169,'RAB Standart'!$C$14:$C$169,C1062)</f>
        <v>1</v>
      </c>
      <c r="E1062" s="26">
        <f t="shared" ca="1" si="38"/>
        <v>1</v>
      </c>
      <c r="F1062" s="26">
        <f ca="1">IF(D1062=0,0,SUM($E$713:E1062))</f>
        <v>211</v>
      </c>
    </row>
    <row r="1063" spans="2:6" hidden="1">
      <c r="B1063" s="113">
        <v>350</v>
      </c>
      <c r="C1063" s="139" t="str">
        <f ca="1">IF(ISERROR(OFFSET('HARGA SATUAN'!$C$6,MATCH(B1063,'HARGA SATUAN'!$N$7:$N$1509,0),0)),"",OFFSET('HARGA SATUAN'!$C$6,MATCH(B1063,'HARGA SATUAN'!$N$7:$N$1509,0),0))</f>
        <v/>
      </c>
      <c r="D1063" s="139">
        <f ca="1">SUMIFS('RAB Standart'!$F$14:$F$169,'RAB Standart'!$C$14:$C$169,C1063)</f>
        <v>1</v>
      </c>
      <c r="E1063" s="26">
        <f t="shared" ca="1" si="38"/>
        <v>1</v>
      </c>
      <c r="F1063" s="26">
        <f ca="1">IF(D1063=0,0,SUM($E$713:E1063))</f>
        <v>212</v>
      </c>
    </row>
    <row r="1064" spans="2:6" hidden="1">
      <c r="B1064" s="113">
        <v>351</v>
      </c>
      <c r="C1064" s="139" t="str">
        <f ca="1">IF(ISERROR(OFFSET('HARGA SATUAN'!$C$6,MATCH(B1064,'HARGA SATUAN'!$N$7:$N$1509,0),0)),"",OFFSET('HARGA SATUAN'!$C$6,MATCH(B1064,'HARGA SATUAN'!$N$7:$N$1509,0),0))</f>
        <v/>
      </c>
      <c r="D1064" s="139">
        <f ca="1">SUMIFS('RAB Standart'!$F$14:$F$169,'RAB Standart'!$C$14:$C$169,C1064)</f>
        <v>1</v>
      </c>
      <c r="E1064" s="26">
        <f t="shared" ca="1" si="38"/>
        <v>1</v>
      </c>
      <c r="F1064" s="26">
        <f ca="1">IF(D1064=0,0,SUM($E$713:E1064))</f>
        <v>213</v>
      </c>
    </row>
    <row r="1065" spans="2:6" hidden="1">
      <c r="B1065" s="113">
        <v>352</v>
      </c>
      <c r="C1065" s="139" t="str">
        <f ca="1">IF(ISERROR(OFFSET('HARGA SATUAN'!$C$6,MATCH(B1065,'HARGA SATUAN'!$N$7:$N$1509,0),0)),"",OFFSET('HARGA SATUAN'!$C$6,MATCH(B1065,'HARGA SATUAN'!$N$7:$N$1509,0),0))</f>
        <v/>
      </c>
      <c r="D1065" s="139">
        <f ca="1">SUMIFS('RAB Standart'!$F$14:$F$169,'RAB Standart'!$C$14:$C$169,C1065)</f>
        <v>1</v>
      </c>
      <c r="E1065" s="26">
        <f t="shared" ca="1" si="38"/>
        <v>1</v>
      </c>
      <c r="F1065" s="26">
        <f ca="1">IF(D1065=0,0,SUM($E$713:E1065))</f>
        <v>214</v>
      </c>
    </row>
    <row r="1066" spans="2:6" hidden="1">
      <c r="B1066" s="113">
        <v>353</v>
      </c>
      <c r="C1066" s="139" t="str">
        <f ca="1">IF(ISERROR(OFFSET('HARGA SATUAN'!$C$6,MATCH(B1066,'HARGA SATUAN'!$N$7:$N$1509,0),0)),"",OFFSET('HARGA SATUAN'!$C$6,MATCH(B1066,'HARGA SATUAN'!$N$7:$N$1509,0),0))</f>
        <v/>
      </c>
      <c r="D1066" s="139">
        <f ca="1">SUMIFS('RAB Standart'!$F$14:$F$169,'RAB Standart'!$C$14:$C$169,C1066)</f>
        <v>1</v>
      </c>
      <c r="E1066" s="26">
        <f t="shared" ca="1" si="38"/>
        <v>1</v>
      </c>
      <c r="F1066" s="26">
        <f ca="1">IF(D1066=0,0,SUM($E$713:E1066))</f>
        <v>215</v>
      </c>
    </row>
    <row r="1067" spans="2:6" hidden="1">
      <c r="B1067" s="113">
        <v>354</v>
      </c>
      <c r="C1067" s="139" t="str">
        <f ca="1">IF(ISERROR(OFFSET('HARGA SATUAN'!$C$6,MATCH(B1067,'HARGA SATUAN'!$N$7:$N$1509,0),0)),"",OFFSET('HARGA SATUAN'!$C$6,MATCH(B1067,'HARGA SATUAN'!$N$7:$N$1509,0),0))</f>
        <v/>
      </c>
      <c r="D1067" s="139">
        <f ca="1">SUMIFS('RAB Standart'!$F$14:$F$169,'RAB Standart'!$C$14:$C$169,C1067)</f>
        <v>1</v>
      </c>
      <c r="E1067" s="26">
        <f t="shared" ca="1" si="38"/>
        <v>1</v>
      </c>
      <c r="F1067" s="26">
        <f ca="1">IF(D1067=0,0,SUM($E$713:E1067))</f>
        <v>216</v>
      </c>
    </row>
    <row r="1068" spans="2:6" hidden="1">
      <c r="B1068" s="113">
        <v>355</v>
      </c>
      <c r="C1068" s="139" t="str">
        <f ca="1">IF(ISERROR(OFFSET('HARGA SATUAN'!$C$6,MATCH(B1068,'HARGA SATUAN'!$N$7:$N$1509,0),0)),"",OFFSET('HARGA SATUAN'!$C$6,MATCH(B1068,'HARGA SATUAN'!$N$7:$N$1509,0),0))</f>
        <v/>
      </c>
      <c r="D1068" s="139">
        <f ca="1">SUMIFS('RAB Standart'!$F$14:$F$169,'RAB Standart'!$C$14:$C$169,C1068)</f>
        <v>1</v>
      </c>
      <c r="E1068" s="26">
        <f t="shared" ca="1" si="38"/>
        <v>1</v>
      </c>
      <c r="F1068" s="26">
        <f ca="1">IF(D1068=0,0,SUM($E$713:E1068))</f>
        <v>217</v>
      </c>
    </row>
    <row r="1069" spans="2:6" hidden="1">
      <c r="B1069" s="113">
        <v>356</v>
      </c>
      <c r="C1069" s="139" t="str">
        <f ca="1">IF(ISERROR(OFFSET('HARGA SATUAN'!$C$6,MATCH(B1069,'HARGA SATUAN'!$N$7:$N$1509,0),0)),"",OFFSET('HARGA SATUAN'!$C$6,MATCH(B1069,'HARGA SATUAN'!$N$7:$N$1509,0),0))</f>
        <v/>
      </c>
      <c r="D1069" s="139">
        <f ca="1">SUMIFS('RAB Standart'!$F$14:$F$169,'RAB Standart'!$C$14:$C$169,C1069)</f>
        <v>1</v>
      </c>
      <c r="E1069" s="26">
        <f t="shared" ca="1" si="38"/>
        <v>1</v>
      </c>
      <c r="F1069" s="26">
        <f ca="1">IF(D1069=0,0,SUM($E$713:E1069))</f>
        <v>218</v>
      </c>
    </row>
    <row r="1070" spans="2:6" hidden="1">
      <c r="B1070" s="113">
        <v>357</v>
      </c>
      <c r="C1070" s="139" t="str">
        <f ca="1">IF(ISERROR(OFFSET('HARGA SATUAN'!$C$6,MATCH(B1070,'HARGA SATUAN'!$N$7:$N$1509,0),0)),"",OFFSET('HARGA SATUAN'!$C$6,MATCH(B1070,'HARGA SATUAN'!$N$7:$N$1509,0),0))</f>
        <v/>
      </c>
      <c r="D1070" s="139">
        <f ca="1">SUMIFS('RAB Standart'!$F$14:$F$169,'RAB Standart'!$C$14:$C$169,C1070)</f>
        <v>1</v>
      </c>
      <c r="E1070" s="26">
        <f t="shared" ca="1" si="38"/>
        <v>1</v>
      </c>
      <c r="F1070" s="26">
        <f ca="1">IF(D1070=0,0,SUM($E$713:E1070))</f>
        <v>219</v>
      </c>
    </row>
    <row r="1071" spans="2:6" hidden="1">
      <c r="B1071" s="113">
        <v>358</v>
      </c>
      <c r="C1071" s="139" t="str">
        <f ca="1">IF(ISERROR(OFFSET('HARGA SATUAN'!$C$6,MATCH(B1071,'HARGA SATUAN'!$N$7:$N$1509,0),0)),"",OFFSET('HARGA SATUAN'!$C$6,MATCH(B1071,'HARGA SATUAN'!$N$7:$N$1509,0),0))</f>
        <v/>
      </c>
      <c r="D1071" s="139">
        <f ca="1">SUMIFS('RAB Standart'!$F$14:$F$169,'RAB Standart'!$C$14:$C$169,C1071)</f>
        <v>1</v>
      </c>
      <c r="E1071" s="26">
        <f t="shared" ca="1" si="38"/>
        <v>1</v>
      </c>
      <c r="F1071" s="26">
        <f ca="1">IF(D1071=0,0,SUM($E$713:E1071))</f>
        <v>220</v>
      </c>
    </row>
    <row r="1072" spans="2:6" hidden="1">
      <c r="B1072" s="113">
        <v>359</v>
      </c>
      <c r="C1072" s="139" t="str">
        <f ca="1">IF(ISERROR(OFFSET('HARGA SATUAN'!$C$6,MATCH(B1072,'HARGA SATUAN'!$N$7:$N$1509,0),0)),"",OFFSET('HARGA SATUAN'!$C$6,MATCH(B1072,'HARGA SATUAN'!$N$7:$N$1509,0),0))</f>
        <v/>
      </c>
      <c r="D1072" s="139">
        <f ca="1">SUMIFS('RAB Standart'!$F$14:$F$169,'RAB Standart'!$C$14:$C$169,C1072)</f>
        <v>1</v>
      </c>
      <c r="E1072" s="26">
        <f t="shared" ca="1" si="38"/>
        <v>1</v>
      </c>
      <c r="F1072" s="26">
        <f ca="1">IF(D1072=0,0,SUM($E$713:E1072))</f>
        <v>221</v>
      </c>
    </row>
    <row r="1073" spans="2:6" hidden="1">
      <c r="B1073" s="113">
        <v>360</v>
      </c>
      <c r="C1073" s="139" t="str">
        <f ca="1">IF(ISERROR(OFFSET('HARGA SATUAN'!$C$6,MATCH(B1073,'HARGA SATUAN'!$N$7:$N$1509,0),0)),"",OFFSET('HARGA SATUAN'!$C$6,MATCH(B1073,'HARGA SATUAN'!$N$7:$N$1509,0),0))</f>
        <v/>
      </c>
      <c r="D1073" s="139">
        <f ca="1">SUMIFS('RAB Standart'!$F$14:$F$169,'RAB Standart'!$C$14:$C$169,C1073)</f>
        <v>1</v>
      </c>
      <c r="E1073" s="26">
        <f t="shared" ca="1" si="38"/>
        <v>1</v>
      </c>
      <c r="F1073" s="26">
        <f ca="1">IF(D1073=0,0,SUM($E$713:E1073))</f>
        <v>222</v>
      </c>
    </row>
    <row r="1074" spans="2:6" hidden="1">
      <c r="B1074" s="113">
        <v>361</v>
      </c>
      <c r="C1074" s="139" t="str">
        <f ca="1">IF(ISERROR(OFFSET('HARGA SATUAN'!$C$6,MATCH(B1074,'HARGA SATUAN'!$N$7:$N$1509,0),0)),"",OFFSET('HARGA SATUAN'!$C$6,MATCH(B1074,'HARGA SATUAN'!$N$7:$N$1509,0),0))</f>
        <v/>
      </c>
      <c r="D1074" s="139">
        <f ca="1">SUMIFS('RAB Standart'!$F$14:$F$169,'RAB Standart'!$C$14:$C$169,C1074)</f>
        <v>1</v>
      </c>
      <c r="E1074" s="26">
        <f t="shared" ca="1" si="38"/>
        <v>1</v>
      </c>
      <c r="F1074" s="26">
        <f ca="1">IF(D1074=0,0,SUM($E$713:E1074))</f>
        <v>223</v>
      </c>
    </row>
    <row r="1075" spans="2:6" hidden="1">
      <c r="B1075" s="113">
        <v>362</v>
      </c>
      <c r="C1075" s="139" t="str">
        <f ca="1">IF(ISERROR(OFFSET('HARGA SATUAN'!$C$6,MATCH(B1075,'HARGA SATUAN'!$N$7:$N$1509,0),0)),"",OFFSET('HARGA SATUAN'!$C$6,MATCH(B1075,'HARGA SATUAN'!$N$7:$N$1509,0),0))</f>
        <v/>
      </c>
      <c r="D1075" s="139">
        <f ca="1">SUMIFS('RAB Standart'!$F$14:$F$169,'RAB Standart'!$C$14:$C$169,C1075)</f>
        <v>1</v>
      </c>
      <c r="E1075" s="26">
        <f t="shared" ca="1" si="38"/>
        <v>1</v>
      </c>
      <c r="F1075" s="26">
        <f ca="1">IF(D1075=0,0,SUM($E$713:E1075))</f>
        <v>224</v>
      </c>
    </row>
    <row r="1076" spans="2:6" hidden="1">
      <c r="B1076" s="113">
        <v>363</v>
      </c>
      <c r="C1076" s="139" t="str">
        <f ca="1">IF(ISERROR(OFFSET('HARGA SATUAN'!$C$6,MATCH(B1076,'HARGA SATUAN'!$N$7:$N$1509,0),0)),"",OFFSET('HARGA SATUAN'!$C$6,MATCH(B1076,'HARGA SATUAN'!$N$7:$N$1509,0),0))</f>
        <v/>
      </c>
      <c r="D1076" s="139">
        <f ca="1">SUMIFS('RAB Standart'!$F$14:$F$169,'RAB Standart'!$C$14:$C$169,C1076)</f>
        <v>1</v>
      </c>
      <c r="E1076" s="26">
        <f t="shared" ca="1" si="38"/>
        <v>1</v>
      </c>
      <c r="F1076" s="26">
        <f ca="1">IF(D1076=0,0,SUM($E$713:E1076))</f>
        <v>225</v>
      </c>
    </row>
    <row r="1077" spans="2:6" hidden="1">
      <c r="B1077" s="113">
        <v>364</v>
      </c>
      <c r="C1077" s="139" t="str">
        <f ca="1">IF(ISERROR(OFFSET('HARGA SATUAN'!$C$6,MATCH(B1077,'HARGA SATUAN'!$N$7:$N$1509,0),0)),"",OFFSET('HARGA SATUAN'!$C$6,MATCH(B1077,'HARGA SATUAN'!$N$7:$N$1509,0),0))</f>
        <v/>
      </c>
      <c r="D1077" s="139">
        <f ca="1">SUMIFS('RAB Standart'!$F$14:$F$169,'RAB Standart'!$C$14:$C$169,C1077)</f>
        <v>1</v>
      </c>
      <c r="E1077" s="26">
        <f t="shared" ca="1" si="38"/>
        <v>1</v>
      </c>
      <c r="F1077" s="26">
        <f ca="1">IF(D1077=0,0,SUM($E$713:E1077))</f>
        <v>226</v>
      </c>
    </row>
    <row r="1078" spans="2:6" hidden="1">
      <c r="B1078" s="113">
        <v>365</v>
      </c>
      <c r="C1078" s="139" t="str">
        <f ca="1">IF(ISERROR(OFFSET('HARGA SATUAN'!$C$6,MATCH(B1078,'HARGA SATUAN'!$N$7:$N$1509,0),0)),"",OFFSET('HARGA SATUAN'!$C$6,MATCH(B1078,'HARGA SATUAN'!$N$7:$N$1509,0),0))</f>
        <v/>
      </c>
      <c r="D1078" s="139">
        <f ca="1">SUMIFS('RAB Standart'!$F$14:$F$169,'RAB Standart'!$C$14:$C$169,C1078)</f>
        <v>1</v>
      </c>
      <c r="E1078" s="26">
        <f t="shared" ca="1" si="38"/>
        <v>1</v>
      </c>
      <c r="F1078" s="26">
        <f ca="1">IF(D1078=0,0,SUM($E$713:E1078))</f>
        <v>227</v>
      </c>
    </row>
    <row r="1079" spans="2:6" hidden="1">
      <c r="B1079" s="113">
        <v>366</v>
      </c>
      <c r="C1079" s="139" t="str">
        <f ca="1">IF(ISERROR(OFFSET('HARGA SATUAN'!$C$6,MATCH(B1079,'HARGA SATUAN'!$N$7:$N$1509,0),0)),"",OFFSET('HARGA SATUAN'!$C$6,MATCH(B1079,'HARGA SATUAN'!$N$7:$N$1509,0),0))</f>
        <v/>
      </c>
      <c r="D1079" s="139">
        <f ca="1">SUMIFS('RAB Standart'!$F$14:$F$169,'RAB Standart'!$C$14:$C$169,C1079)</f>
        <v>1</v>
      </c>
      <c r="E1079" s="26">
        <f t="shared" ca="1" si="38"/>
        <v>1</v>
      </c>
      <c r="F1079" s="26">
        <f ca="1">IF(D1079=0,0,SUM($E$713:E1079))</f>
        <v>228</v>
      </c>
    </row>
    <row r="1080" spans="2:6" hidden="1">
      <c r="B1080" s="113">
        <v>367</v>
      </c>
      <c r="C1080" s="139" t="str">
        <f ca="1">IF(ISERROR(OFFSET('HARGA SATUAN'!$C$6,MATCH(B1080,'HARGA SATUAN'!$N$7:$N$1509,0),0)),"",OFFSET('HARGA SATUAN'!$C$6,MATCH(B1080,'HARGA SATUAN'!$N$7:$N$1509,0),0))</f>
        <v/>
      </c>
      <c r="D1080" s="139">
        <f ca="1">SUMIFS('RAB Standart'!$F$14:$F$169,'RAB Standart'!$C$14:$C$169,C1080)</f>
        <v>1</v>
      </c>
      <c r="E1080" s="26">
        <f t="shared" ca="1" si="38"/>
        <v>1</v>
      </c>
      <c r="F1080" s="26">
        <f ca="1">IF(D1080=0,0,SUM($E$713:E1080))</f>
        <v>229</v>
      </c>
    </row>
    <row r="1081" spans="2:6" hidden="1">
      <c r="B1081" s="113">
        <v>368</v>
      </c>
      <c r="C1081" s="139" t="str">
        <f ca="1">IF(ISERROR(OFFSET('HARGA SATUAN'!$C$6,MATCH(B1081,'HARGA SATUAN'!$N$7:$N$1509,0),0)),"",OFFSET('HARGA SATUAN'!$C$6,MATCH(B1081,'HARGA SATUAN'!$N$7:$N$1509,0),0))</f>
        <v/>
      </c>
      <c r="D1081" s="139">
        <f ca="1">SUMIFS('RAB Standart'!$F$14:$F$169,'RAB Standart'!$C$14:$C$169,C1081)</f>
        <v>1</v>
      </c>
      <c r="E1081" s="26">
        <f t="shared" ca="1" si="38"/>
        <v>1</v>
      </c>
      <c r="F1081" s="26">
        <f ca="1">IF(D1081=0,0,SUM($E$713:E1081))</f>
        <v>230</v>
      </c>
    </row>
    <row r="1082" spans="2:6" hidden="1">
      <c r="B1082" s="113">
        <v>369</v>
      </c>
      <c r="C1082" s="139" t="str">
        <f ca="1">IF(ISERROR(OFFSET('HARGA SATUAN'!$C$6,MATCH(B1082,'HARGA SATUAN'!$N$7:$N$1509,0),0)),"",OFFSET('HARGA SATUAN'!$C$6,MATCH(B1082,'HARGA SATUAN'!$N$7:$N$1509,0),0))</f>
        <v/>
      </c>
      <c r="D1082" s="139">
        <f ca="1">SUMIFS('RAB Standart'!$F$14:$F$169,'RAB Standart'!$C$14:$C$169,C1082)</f>
        <v>1</v>
      </c>
      <c r="E1082" s="26">
        <f t="shared" ca="1" si="38"/>
        <v>1</v>
      </c>
      <c r="F1082" s="26">
        <f ca="1">IF(D1082=0,0,SUM($E$713:E1082))</f>
        <v>231</v>
      </c>
    </row>
    <row r="1083" spans="2:6" hidden="1">
      <c r="B1083" s="113">
        <v>370</v>
      </c>
      <c r="C1083" s="139" t="str">
        <f ca="1">IF(ISERROR(OFFSET('HARGA SATUAN'!$C$6,MATCH(B1083,'HARGA SATUAN'!$N$7:$N$1509,0),0)),"",OFFSET('HARGA SATUAN'!$C$6,MATCH(B1083,'HARGA SATUAN'!$N$7:$N$1509,0),0))</f>
        <v/>
      </c>
      <c r="D1083" s="139">
        <f ca="1">SUMIFS('RAB Standart'!$F$14:$F$169,'RAB Standart'!$C$14:$C$169,C1083)</f>
        <v>1</v>
      </c>
      <c r="E1083" s="26">
        <f t="shared" ca="1" si="38"/>
        <v>1</v>
      </c>
      <c r="F1083" s="26">
        <f ca="1">IF(D1083=0,0,SUM($E$713:E1083))</f>
        <v>232</v>
      </c>
    </row>
    <row r="1084" spans="2:6" hidden="1">
      <c r="B1084" s="113">
        <v>371</v>
      </c>
      <c r="C1084" s="139" t="str">
        <f ca="1">IF(ISERROR(OFFSET('HARGA SATUAN'!$C$6,MATCH(B1084,'HARGA SATUAN'!$N$7:$N$1509,0),0)),"",OFFSET('HARGA SATUAN'!$C$6,MATCH(B1084,'HARGA SATUAN'!$N$7:$N$1509,0),0))</f>
        <v/>
      </c>
      <c r="D1084" s="139">
        <f ca="1">SUMIFS('RAB Standart'!$F$14:$F$169,'RAB Standart'!$C$14:$C$169,C1084)</f>
        <v>1</v>
      </c>
      <c r="E1084" s="26">
        <f t="shared" ca="1" si="38"/>
        <v>1</v>
      </c>
      <c r="F1084" s="26">
        <f ca="1">IF(D1084=0,0,SUM($E$713:E1084))</f>
        <v>233</v>
      </c>
    </row>
    <row r="1085" spans="2:6" hidden="1">
      <c r="B1085" s="113">
        <v>372</v>
      </c>
      <c r="C1085" s="139" t="str">
        <f ca="1">IF(ISERROR(OFFSET('HARGA SATUAN'!$C$6,MATCH(B1085,'HARGA SATUAN'!$N$7:$N$1509,0),0)),"",OFFSET('HARGA SATUAN'!$C$6,MATCH(B1085,'HARGA SATUAN'!$N$7:$N$1509,0),0))</f>
        <v/>
      </c>
      <c r="D1085" s="139">
        <f ca="1">SUMIFS('RAB Standart'!$F$14:$F$169,'RAB Standart'!$C$14:$C$169,C1085)</f>
        <v>1</v>
      </c>
      <c r="E1085" s="26">
        <f t="shared" ca="1" si="38"/>
        <v>1</v>
      </c>
      <c r="F1085" s="26">
        <f ca="1">IF(D1085=0,0,SUM($E$713:E1085))</f>
        <v>234</v>
      </c>
    </row>
    <row r="1086" spans="2:6" hidden="1">
      <c r="B1086" s="113">
        <v>373</v>
      </c>
      <c r="C1086" s="139" t="str">
        <f ca="1">IF(ISERROR(OFFSET('HARGA SATUAN'!$C$6,MATCH(B1086,'HARGA SATUAN'!$N$7:$N$1509,0),0)),"",OFFSET('HARGA SATUAN'!$C$6,MATCH(B1086,'HARGA SATUAN'!$N$7:$N$1509,0),0))</f>
        <v/>
      </c>
      <c r="D1086" s="139">
        <f ca="1">SUMIFS('RAB Standart'!$F$14:$F$169,'RAB Standart'!$C$14:$C$169,C1086)</f>
        <v>1</v>
      </c>
      <c r="E1086" s="26">
        <f t="shared" ca="1" si="38"/>
        <v>1</v>
      </c>
      <c r="F1086" s="26">
        <f ca="1">IF(D1086=0,0,SUM($E$713:E1086))</f>
        <v>235</v>
      </c>
    </row>
    <row r="1087" spans="2:6" hidden="1">
      <c r="B1087" s="113">
        <v>374</v>
      </c>
      <c r="C1087" s="139" t="str">
        <f ca="1">IF(ISERROR(OFFSET('HARGA SATUAN'!$C$6,MATCH(B1087,'HARGA SATUAN'!$N$7:$N$1509,0),0)),"",OFFSET('HARGA SATUAN'!$C$6,MATCH(B1087,'HARGA SATUAN'!$N$7:$N$1509,0),0))</f>
        <v/>
      </c>
      <c r="D1087" s="139">
        <f ca="1">SUMIFS('RAB Standart'!$F$14:$F$169,'RAB Standart'!$C$14:$C$169,C1087)</f>
        <v>1</v>
      </c>
      <c r="E1087" s="26">
        <f t="shared" ca="1" si="38"/>
        <v>1</v>
      </c>
      <c r="F1087" s="26">
        <f ca="1">IF(D1087=0,0,SUM($E$713:E1087))</f>
        <v>236</v>
      </c>
    </row>
    <row r="1088" spans="2:6" hidden="1">
      <c r="B1088" s="113">
        <v>375</v>
      </c>
      <c r="C1088" s="139" t="str">
        <f ca="1">IF(ISERROR(OFFSET('HARGA SATUAN'!$C$6,MATCH(B1088,'HARGA SATUAN'!$N$7:$N$1509,0),0)),"",OFFSET('HARGA SATUAN'!$C$6,MATCH(B1088,'HARGA SATUAN'!$N$7:$N$1509,0),0))</f>
        <v/>
      </c>
      <c r="D1088" s="139">
        <f ca="1">SUMIFS('RAB Standart'!$F$14:$F$169,'RAB Standart'!$C$14:$C$169,C1088)</f>
        <v>1</v>
      </c>
      <c r="E1088" s="26">
        <f t="shared" ca="1" si="38"/>
        <v>1</v>
      </c>
      <c r="F1088" s="26">
        <f ca="1">IF(D1088=0,0,SUM($E$713:E1088))</f>
        <v>237</v>
      </c>
    </row>
    <row r="1089" spans="2:6" hidden="1">
      <c r="B1089" s="113">
        <v>376</v>
      </c>
      <c r="C1089" s="139" t="str">
        <f ca="1">IF(ISERROR(OFFSET('HARGA SATUAN'!$C$6,MATCH(B1089,'HARGA SATUAN'!$N$7:$N$1509,0),0)),"",OFFSET('HARGA SATUAN'!$C$6,MATCH(B1089,'HARGA SATUAN'!$N$7:$N$1509,0),0))</f>
        <v/>
      </c>
      <c r="D1089" s="139">
        <f ca="1">SUMIFS('RAB Standart'!$F$14:$F$169,'RAB Standart'!$C$14:$C$169,C1089)</f>
        <v>1</v>
      </c>
      <c r="E1089" s="26">
        <f t="shared" ca="1" si="38"/>
        <v>1</v>
      </c>
      <c r="F1089" s="26">
        <f ca="1">IF(D1089=0,0,SUM($E$713:E1089))</f>
        <v>238</v>
      </c>
    </row>
    <row r="1090" spans="2:6" hidden="1">
      <c r="B1090" s="113">
        <v>377</v>
      </c>
      <c r="C1090" s="139" t="str">
        <f ca="1">IF(ISERROR(OFFSET('HARGA SATUAN'!$C$6,MATCH(B1090,'HARGA SATUAN'!$N$7:$N$1509,0),0)),"",OFFSET('HARGA SATUAN'!$C$6,MATCH(B1090,'HARGA SATUAN'!$N$7:$N$1509,0),0))</f>
        <v/>
      </c>
      <c r="D1090" s="139">
        <f ca="1">SUMIFS('RAB Standart'!$F$14:$F$169,'RAB Standart'!$C$14:$C$169,C1090)</f>
        <v>1</v>
      </c>
      <c r="E1090" s="26">
        <f t="shared" ca="1" si="38"/>
        <v>1</v>
      </c>
      <c r="F1090" s="26">
        <f ca="1">IF(D1090=0,0,SUM($E$713:E1090))</f>
        <v>239</v>
      </c>
    </row>
    <row r="1091" spans="2:6" hidden="1">
      <c r="B1091" s="113">
        <v>378</v>
      </c>
      <c r="C1091" s="139" t="str">
        <f ca="1">IF(ISERROR(OFFSET('HARGA SATUAN'!$C$6,MATCH(B1091,'HARGA SATUAN'!$N$7:$N$1509,0),0)),"",OFFSET('HARGA SATUAN'!$C$6,MATCH(B1091,'HARGA SATUAN'!$N$7:$N$1509,0),0))</f>
        <v/>
      </c>
      <c r="D1091" s="139">
        <f ca="1">SUMIFS('RAB Standart'!$F$14:$F$169,'RAB Standart'!$C$14:$C$169,C1091)</f>
        <v>1</v>
      </c>
      <c r="E1091" s="26">
        <f t="shared" ca="1" si="38"/>
        <v>1</v>
      </c>
      <c r="F1091" s="26">
        <f ca="1">IF(D1091=0,0,SUM($E$713:E1091))</f>
        <v>240</v>
      </c>
    </row>
    <row r="1092" spans="2:6" hidden="1">
      <c r="B1092" s="113">
        <v>379</v>
      </c>
      <c r="C1092" s="139" t="str">
        <f ca="1">IF(ISERROR(OFFSET('HARGA SATUAN'!$C$6,MATCH(B1092,'HARGA SATUAN'!$N$7:$N$1509,0),0)),"",OFFSET('HARGA SATUAN'!$C$6,MATCH(B1092,'HARGA SATUAN'!$N$7:$N$1509,0),0))</f>
        <v/>
      </c>
      <c r="D1092" s="139">
        <f ca="1">SUMIFS('RAB Standart'!$F$14:$F$169,'RAB Standart'!$C$14:$C$169,C1092)</f>
        <v>1</v>
      </c>
      <c r="E1092" s="26">
        <f t="shared" ca="1" si="38"/>
        <v>1</v>
      </c>
      <c r="F1092" s="26">
        <f ca="1">IF(D1092=0,0,SUM($E$713:E1092))</f>
        <v>241</v>
      </c>
    </row>
    <row r="1093" spans="2:6" hidden="1">
      <c r="B1093" s="113">
        <v>380</v>
      </c>
      <c r="C1093" s="139" t="str">
        <f ca="1">IF(ISERROR(OFFSET('HARGA SATUAN'!$C$6,MATCH(B1093,'HARGA SATUAN'!$N$7:$N$1509,0),0)),"",OFFSET('HARGA SATUAN'!$C$6,MATCH(B1093,'HARGA SATUAN'!$N$7:$N$1509,0),0))</f>
        <v/>
      </c>
      <c r="D1093" s="139">
        <f ca="1">SUMIFS('RAB Standart'!$F$14:$F$169,'RAB Standart'!$C$14:$C$169,C1093)</f>
        <v>1</v>
      </c>
      <c r="E1093" s="26">
        <f t="shared" ca="1" si="38"/>
        <v>1</v>
      </c>
      <c r="F1093" s="26">
        <f ca="1">IF(D1093=0,0,SUM($E$713:E1093))</f>
        <v>242</v>
      </c>
    </row>
    <row r="1094" spans="2:6" hidden="1">
      <c r="B1094" s="113">
        <v>381</v>
      </c>
      <c r="C1094" s="139" t="str">
        <f ca="1">IF(ISERROR(OFFSET('HARGA SATUAN'!$C$6,MATCH(B1094,'HARGA SATUAN'!$N$7:$N$1509,0),0)),"",OFFSET('HARGA SATUAN'!$C$6,MATCH(B1094,'HARGA SATUAN'!$N$7:$N$1509,0),0))</f>
        <v/>
      </c>
      <c r="D1094" s="139">
        <f ca="1">SUMIFS('RAB Standart'!$F$14:$F$169,'RAB Standart'!$C$14:$C$169,C1094)</f>
        <v>1</v>
      </c>
      <c r="E1094" s="26">
        <f t="shared" ca="1" si="38"/>
        <v>1</v>
      </c>
      <c r="F1094" s="26">
        <f ca="1">IF(D1094=0,0,SUM($E$713:E1094))</f>
        <v>243</v>
      </c>
    </row>
    <row r="1095" spans="2:6" hidden="1">
      <c r="B1095" s="113">
        <v>382</v>
      </c>
      <c r="C1095" s="139" t="str">
        <f ca="1">IF(ISERROR(OFFSET('HARGA SATUAN'!$C$6,MATCH(B1095,'HARGA SATUAN'!$N$7:$N$1509,0),0)),"",OFFSET('HARGA SATUAN'!$C$6,MATCH(B1095,'HARGA SATUAN'!$N$7:$N$1509,0),0))</f>
        <v/>
      </c>
      <c r="D1095" s="139">
        <f ca="1">SUMIFS('RAB Standart'!$F$14:$F$169,'RAB Standart'!$C$14:$C$169,C1095)</f>
        <v>1</v>
      </c>
      <c r="E1095" s="26">
        <f t="shared" ca="1" si="38"/>
        <v>1</v>
      </c>
      <c r="F1095" s="26">
        <f ca="1">IF(D1095=0,0,SUM($E$713:E1095))</f>
        <v>244</v>
      </c>
    </row>
    <row r="1096" spans="2:6" hidden="1">
      <c r="B1096" s="113">
        <v>383</v>
      </c>
      <c r="C1096" s="139" t="str">
        <f ca="1">IF(ISERROR(OFFSET('HARGA SATUAN'!$C$6,MATCH(B1096,'HARGA SATUAN'!$N$7:$N$1509,0),0)),"",OFFSET('HARGA SATUAN'!$C$6,MATCH(B1096,'HARGA SATUAN'!$N$7:$N$1509,0),0))</f>
        <v/>
      </c>
      <c r="D1096" s="139">
        <f ca="1">SUMIFS('RAB Standart'!$F$14:$F$169,'RAB Standart'!$C$14:$C$169,C1096)</f>
        <v>1</v>
      </c>
      <c r="E1096" s="26">
        <f t="shared" ca="1" si="38"/>
        <v>1</v>
      </c>
      <c r="F1096" s="26">
        <f ca="1">IF(D1096=0,0,SUM($E$713:E1096))</f>
        <v>245</v>
      </c>
    </row>
    <row r="1097" spans="2:6" hidden="1">
      <c r="B1097" s="113">
        <v>384</v>
      </c>
      <c r="C1097" s="139" t="str">
        <f ca="1">IF(ISERROR(OFFSET('HARGA SATUAN'!$C$6,MATCH(B1097,'HARGA SATUAN'!$N$7:$N$1509,0),0)),"",OFFSET('HARGA SATUAN'!$C$6,MATCH(B1097,'HARGA SATUAN'!$N$7:$N$1509,0),0))</f>
        <v/>
      </c>
      <c r="D1097" s="139">
        <f ca="1">SUMIFS('RAB Standart'!$F$14:$F$169,'RAB Standart'!$C$14:$C$169,C1097)</f>
        <v>1</v>
      </c>
      <c r="E1097" s="26">
        <f t="shared" ca="1" si="38"/>
        <v>1</v>
      </c>
      <c r="F1097" s="26">
        <f ca="1">IF(D1097=0,0,SUM($E$713:E1097))</f>
        <v>246</v>
      </c>
    </row>
    <row r="1098" spans="2:6" hidden="1">
      <c r="B1098" s="113">
        <v>385</v>
      </c>
      <c r="C1098" s="139" t="str">
        <f ca="1">IF(ISERROR(OFFSET('HARGA SATUAN'!$C$6,MATCH(B1098,'HARGA SATUAN'!$N$7:$N$1509,0),0)),"",OFFSET('HARGA SATUAN'!$C$6,MATCH(B1098,'HARGA SATUAN'!$N$7:$N$1509,0),0))</f>
        <v/>
      </c>
      <c r="D1098" s="139">
        <f ca="1">SUMIFS('RAB Standart'!$F$14:$F$169,'RAB Standart'!$C$14:$C$169,C1098)</f>
        <v>1</v>
      </c>
      <c r="E1098" s="26">
        <f t="shared" ca="1" si="38"/>
        <v>1</v>
      </c>
      <c r="F1098" s="26">
        <f ca="1">IF(D1098=0,0,SUM($E$713:E1098))</f>
        <v>247</v>
      </c>
    </row>
    <row r="1099" spans="2:6" hidden="1">
      <c r="B1099" s="113">
        <v>386</v>
      </c>
      <c r="C1099" s="139" t="str">
        <f ca="1">IF(ISERROR(OFFSET('HARGA SATUAN'!$C$6,MATCH(B1099,'HARGA SATUAN'!$N$7:$N$1509,0),0)),"",OFFSET('HARGA SATUAN'!$C$6,MATCH(B1099,'HARGA SATUAN'!$N$7:$N$1509,0),0))</f>
        <v/>
      </c>
      <c r="D1099" s="139">
        <f ca="1">SUMIFS('RAB Standart'!$F$14:$F$169,'RAB Standart'!$C$14:$C$169,C1099)</f>
        <v>1</v>
      </c>
      <c r="E1099" s="26">
        <f t="shared" ref="E1099:E1162" ca="1" si="39">IF(D1099=0,0,1)</f>
        <v>1</v>
      </c>
      <c r="F1099" s="26">
        <f ca="1">IF(D1099=0,0,SUM($E$713:E1099))</f>
        <v>248</v>
      </c>
    </row>
    <row r="1100" spans="2:6" hidden="1">
      <c r="B1100" s="113">
        <v>387</v>
      </c>
      <c r="C1100" s="139" t="str">
        <f ca="1">IF(ISERROR(OFFSET('HARGA SATUAN'!$C$6,MATCH(B1100,'HARGA SATUAN'!$N$7:$N$1509,0),0)),"",OFFSET('HARGA SATUAN'!$C$6,MATCH(B1100,'HARGA SATUAN'!$N$7:$N$1509,0),0))</f>
        <v/>
      </c>
      <c r="D1100" s="139">
        <f ca="1">SUMIFS('RAB Standart'!$F$14:$F$169,'RAB Standart'!$C$14:$C$169,C1100)</f>
        <v>1</v>
      </c>
      <c r="E1100" s="26">
        <f t="shared" ca="1" si="39"/>
        <v>1</v>
      </c>
      <c r="F1100" s="26">
        <f ca="1">IF(D1100=0,0,SUM($E$713:E1100))</f>
        <v>249</v>
      </c>
    </row>
    <row r="1101" spans="2:6" hidden="1">
      <c r="B1101" s="113">
        <v>388</v>
      </c>
      <c r="C1101" s="139" t="str">
        <f ca="1">IF(ISERROR(OFFSET('HARGA SATUAN'!$C$6,MATCH(B1101,'HARGA SATUAN'!$N$7:$N$1509,0),0)),"",OFFSET('HARGA SATUAN'!$C$6,MATCH(B1101,'HARGA SATUAN'!$N$7:$N$1509,0),0))</f>
        <v/>
      </c>
      <c r="D1101" s="139">
        <f ca="1">SUMIFS('RAB Standart'!$F$14:$F$169,'RAB Standart'!$C$14:$C$169,C1101)</f>
        <v>1</v>
      </c>
      <c r="E1101" s="26">
        <f t="shared" ca="1" si="39"/>
        <v>1</v>
      </c>
      <c r="F1101" s="26">
        <f ca="1">IF(D1101=0,0,SUM($E$713:E1101))</f>
        <v>250</v>
      </c>
    </row>
    <row r="1102" spans="2:6" hidden="1">
      <c r="B1102" s="113">
        <v>389</v>
      </c>
      <c r="C1102" s="139" t="str">
        <f ca="1">IF(ISERROR(OFFSET('HARGA SATUAN'!$C$6,MATCH(B1102,'HARGA SATUAN'!$N$7:$N$1509,0),0)),"",OFFSET('HARGA SATUAN'!$C$6,MATCH(B1102,'HARGA SATUAN'!$N$7:$N$1509,0),0))</f>
        <v/>
      </c>
      <c r="D1102" s="139">
        <f ca="1">SUMIFS('RAB Standart'!$F$14:$F$169,'RAB Standart'!$C$14:$C$169,C1102)</f>
        <v>1</v>
      </c>
      <c r="E1102" s="26">
        <f t="shared" ca="1" si="39"/>
        <v>1</v>
      </c>
      <c r="F1102" s="26">
        <f ca="1">IF(D1102=0,0,SUM($E$713:E1102))</f>
        <v>251</v>
      </c>
    </row>
    <row r="1103" spans="2:6" hidden="1">
      <c r="B1103" s="113">
        <v>390</v>
      </c>
      <c r="C1103" s="139" t="str">
        <f ca="1">IF(ISERROR(OFFSET('HARGA SATUAN'!$C$6,MATCH(B1103,'HARGA SATUAN'!$N$7:$N$1509,0),0)),"",OFFSET('HARGA SATUAN'!$C$6,MATCH(B1103,'HARGA SATUAN'!$N$7:$N$1509,0),0))</f>
        <v/>
      </c>
      <c r="D1103" s="139">
        <f ca="1">SUMIFS('RAB Standart'!$F$14:$F$169,'RAB Standart'!$C$14:$C$169,C1103)</f>
        <v>1</v>
      </c>
      <c r="E1103" s="26">
        <f t="shared" ca="1" si="39"/>
        <v>1</v>
      </c>
      <c r="F1103" s="26">
        <f ca="1">IF(D1103=0,0,SUM($E$713:E1103))</f>
        <v>252</v>
      </c>
    </row>
    <row r="1104" spans="2:6" hidden="1">
      <c r="B1104" s="113">
        <v>391</v>
      </c>
      <c r="C1104" s="139" t="str">
        <f ca="1">IF(ISERROR(OFFSET('HARGA SATUAN'!$C$6,MATCH(B1104,'HARGA SATUAN'!$N$7:$N$1509,0),0)),"",OFFSET('HARGA SATUAN'!$C$6,MATCH(B1104,'HARGA SATUAN'!$N$7:$N$1509,0),0))</f>
        <v/>
      </c>
      <c r="D1104" s="139">
        <f ca="1">SUMIFS('RAB Standart'!$F$14:$F$169,'RAB Standart'!$C$14:$C$169,C1104)</f>
        <v>1</v>
      </c>
      <c r="E1104" s="26">
        <f t="shared" ca="1" si="39"/>
        <v>1</v>
      </c>
      <c r="F1104" s="26">
        <f ca="1">IF(D1104=0,0,SUM($E$713:E1104))</f>
        <v>253</v>
      </c>
    </row>
    <row r="1105" spans="2:6" hidden="1">
      <c r="B1105" s="113">
        <v>392</v>
      </c>
      <c r="C1105" s="139" t="str">
        <f ca="1">IF(ISERROR(OFFSET('HARGA SATUAN'!$C$6,MATCH(B1105,'HARGA SATUAN'!$N$7:$N$1509,0),0)),"",OFFSET('HARGA SATUAN'!$C$6,MATCH(B1105,'HARGA SATUAN'!$N$7:$N$1509,0),0))</f>
        <v/>
      </c>
      <c r="D1105" s="139">
        <f ca="1">SUMIFS('RAB Standart'!$F$14:$F$169,'RAB Standart'!$C$14:$C$169,C1105)</f>
        <v>1</v>
      </c>
      <c r="E1105" s="26">
        <f t="shared" ca="1" si="39"/>
        <v>1</v>
      </c>
      <c r="F1105" s="26">
        <f ca="1">IF(D1105=0,0,SUM($E$713:E1105))</f>
        <v>254</v>
      </c>
    </row>
    <row r="1106" spans="2:6" hidden="1">
      <c r="B1106" s="113">
        <v>393</v>
      </c>
      <c r="C1106" s="139" t="str">
        <f ca="1">IF(ISERROR(OFFSET('HARGA SATUAN'!$C$6,MATCH(B1106,'HARGA SATUAN'!$N$7:$N$1509,0),0)),"",OFFSET('HARGA SATUAN'!$C$6,MATCH(B1106,'HARGA SATUAN'!$N$7:$N$1509,0),0))</f>
        <v/>
      </c>
      <c r="D1106" s="139">
        <f ca="1">SUMIFS('RAB Standart'!$F$14:$F$169,'RAB Standart'!$C$14:$C$169,C1106)</f>
        <v>1</v>
      </c>
      <c r="E1106" s="26">
        <f t="shared" ca="1" si="39"/>
        <v>1</v>
      </c>
      <c r="F1106" s="26">
        <f ca="1">IF(D1106=0,0,SUM($E$713:E1106))</f>
        <v>255</v>
      </c>
    </row>
    <row r="1107" spans="2:6" hidden="1">
      <c r="B1107" s="113">
        <v>394</v>
      </c>
      <c r="C1107" s="139" t="str">
        <f ca="1">IF(ISERROR(OFFSET('HARGA SATUAN'!$C$6,MATCH(B1107,'HARGA SATUAN'!$N$7:$N$1509,0),0)),"",OFFSET('HARGA SATUAN'!$C$6,MATCH(B1107,'HARGA SATUAN'!$N$7:$N$1509,0),0))</f>
        <v/>
      </c>
      <c r="D1107" s="139">
        <f ca="1">SUMIFS('RAB Standart'!$F$14:$F$169,'RAB Standart'!$C$14:$C$169,C1107)</f>
        <v>1</v>
      </c>
      <c r="E1107" s="26">
        <f t="shared" ca="1" si="39"/>
        <v>1</v>
      </c>
      <c r="F1107" s="26">
        <f ca="1">IF(D1107=0,0,SUM($E$713:E1107))</f>
        <v>256</v>
      </c>
    </row>
    <row r="1108" spans="2:6" hidden="1">
      <c r="B1108" s="113">
        <v>395</v>
      </c>
      <c r="C1108" s="139" t="str">
        <f ca="1">IF(ISERROR(OFFSET('HARGA SATUAN'!$C$6,MATCH(B1108,'HARGA SATUAN'!$N$7:$N$1509,0),0)),"",OFFSET('HARGA SATUAN'!$C$6,MATCH(B1108,'HARGA SATUAN'!$N$7:$N$1509,0),0))</f>
        <v/>
      </c>
      <c r="D1108" s="139">
        <f ca="1">SUMIFS('RAB Standart'!$F$14:$F$169,'RAB Standart'!$C$14:$C$169,C1108)</f>
        <v>1</v>
      </c>
      <c r="E1108" s="26">
        <f t="shared" ca="1" si="39"/>
        <v>1</v>
      </c>
      <c r="F1108" s="26">
        <f ca="1">IF(D1108=0,0,SUM($E$713:E1108))</f>
        <v>257</v>
      </c>
    </row>
    <row r="1109" spans="2:6" hidden="1">
      <c r="B1109" s="113">
        <v>396</v>
      </c>
      <c r="C1109" s="139" t="str">
        <f ca="1">IF(ISERROR(OFFSET('HARGA SATUAN'!$C$6,MATCH(B1109,'HARGA SATUAN'!$N$7:$N$1509,0),0)),"",OFFSET('HARGA SATUAN'!$C$6,MATCH(B1109,'HARGA SATUAN'!$N$7:$N$1509,0),0))</f>
        <v/>
      </c>
      <c r="D1109" s="139">
        <f ca="1">SUMIFS('RAB Standart'!$F$14:$F$169,'RAB Standart'!$C$14:$C$169,C1109)</f>
        <v>1</v>
      </c>
      <c r="E1109" s="26">
        <f t="shared" ca="1" si="39"/>
        <v>1</v>
      </c>
      <c r="F1109" s="26">
        <f ca="1">IF(D1109=0,0,SUM($E$713:E1109))</f>
        <v>258</v>
      </c>
    </row>
    <row r="1110" spans="2:6" hidden="1">
      <c r="B1110" s="113">
        <v>397</v>
      </c>
      <c r="C1110" s="139" t="str">
        <f ca="1">IF(ISERROR(OFFSET('HARGA SATUAN'!$C$6,MATCH(B1110,'HARGA SATUAN'!$N$7:$N$1509,0),0)),"",OFFSET('HARGA SATUAN'!$C$6,MATCH(B1110,'HARGA SATUAN'!$N$7:$N$1509,0),0))</f>
        <v/>
      </c>
      <c r="D1110" s="139">
        <f ca="1">SUMIFS('RAB Standart'!$F$14:$F$169,'RAB Standart'!$C$14:$C$169,C1110)</f>
        <v>1</v>
      </c>
      <c r="E1110" s="26">
        <f t="shared" ca="1" si="39"/>
        <v>1</v>
      </c>
      <c r="F1110" s="26">
        <f ca="1">IF(D1110=0,0,SUM($E$713:E1110))</f>
        <v>259</v>
      </c>
    </row>
    <row r="1111" spans="2:6" hidden="1">
      <c r="B1111" s="113">
        <v>398</v>
      </c>
      <c r="C1111" s="139" t="str">
        <f ca="1">IF(ISERROR(OFFSET('HARGA SATUAN'!$C$6,MATCH(B1111,'HARGA SATUAN'!$N$7:$N$1509,0),0)),"",OFFSET('HARGA SATUAN'!$C$6,MATCH(B1111,'HARGA SATUAN'!$N$7:$N$1509,0),0))</f>
        <v/>
      </c>
      <c r="D1111" s="139">
        <f ca="1">SUMIFS('RAB Standart'!$F$14:$F$169,'RAB Standart'!$C$14:$C$169,C1111)</f>
        <v>1</v>
      </c>
      <c r="E1111" s="26">
        <f t="shared" ca="1" si="39"/>
        <v>1</v>
      </c>
      <c r="F1111" s="26">
        <f ca="1">IF(D1111=0,0,SUM($E$713:E1111))</f>
        <v>260</v>
      </c>
    </row>
    <row r="1112" spans="2:6" hidden="1">
      <c r="B1112" s="113">
        <v>399</v>
      </c>
      <c r="C1112" s="139" t="str">
        <f ca="1">IF(ISERROR(OFFSET('HARGA SATUAN'!$C$6,MATCH(B1112,'HARGA SATUAN'!$N$7:$N$1509,0),0)),"",OFFSET('HARGA SATUAN'!$C$6,MATCH(B1112,'HARGA SATUAN'!$N$7:$N$1509,0),0))</f>
        <v/>
      </c>
      <c r="D1112" s="139">
        <f ca="1">SUMIFS('RAB Standart'!$F$14:$F$169,'RAB Standart'!$C$14:$C$169,C1112)</f>
        <v>1</v>
      </c>
      <c r="E1112" s="26">
        <f t="shared" ca="1" si="39"/>
        <v>1</v>
      </c>
      <c r="F1112" s="26">
        <f ca="1">IF(D1112=0,0,SUM($E$713:E1112))</f>
        <v>261</v>
      </c>
    </row>
    <row r="1113" spans="2:6" hidden="1">
      <c r="B1113" s="113">
        <v>400</v>
      </c>
      <c r="C1113" s="139" t="str">
        <f ca="1">IF(ISERROR(OFFSET('HARGA SATUAN'!$C$6,MATCH(B1113,'HARGA SATUAN'!$N$7:$N$1509,0),0)),"",OFFSET('HARGA SATUAN'!$C$6,MATCH(B1113,'HARGA SATUAN'!$N$7:$N$1509,0),0))</f>
        <v/>
      </c>
      <c r="D1113" s="139">
        <f ca="1">SUMIFS('RAB Standart'!$F$14:$F$169,'RAB Standart'!$C$14:$C$169,C1113)</f>
        <v>1</v>
      </c>
      <c r="E1113" s="26">
        <f t="shared" ca="1" si="39"/>
        <v>1</v>
      </c>
      <c r="F1113" s="26">
        <f ca="1">IF(D1113=0,0,SUM($E$713:E1113))</f>
        <v>262</v>
      </c>
    </row>
    <row r="1114" spans="2:6" hidden="1">
      <c r="B1114" s="113">
        <v>401</v>
      </c>
      <c r="C1114" s="139" t="str">
        <f ca="1">IF(ISERROR(OFFSET('HARGA SATUAN'!$C$6,MATCH(B1114,'HARGA SATUAN'!$N$7:$N$1509,0),0)),"",OFFSET('HARGA SATUAN'!$C$6,MATCH(B1114,'HARGA SATUAN'!$N$7:$N$1509,0),0))</f>
        <v/>
      </c>
      <c r="D1114" s="139">
        <f ca="1">SUMIFS('RAB Standart'!$F$14:$F$169,'RAB Standart'!$C$14:$C$169,C1114)</f>
        <v>1</v>
      </c>
      <c r="E1114" s="26">
        <f t="shared" ca="1" si="39"/>
        <v>1</v>
      </c>
      <c r="F1114" s="26">
        <f ca="1">IF(D1114=0,0,SUM($E$713:E1114))</f>
        <v>263</v>
      </c>
    </row>
    <row r="1115" spans="2:6" hidden="1">
      <c r="B1115" s="113">
        <v>402</v>
      </c>
      <c r="C1115" s="139" t="str">
        <f ca="1">IF(ISERROR(OFFSET('HARGA SATUAN'!$C$6,MATCH(B1115,'HARGA SATUAN'!$N$7:$N$1509,0),0)),"",OFFSET('HARGA SATUAN'!$C$6,MATCH(B1115,'HARGA SATUAN'!$N$7:$N$1509,0),0))</f>
        <v/>
      </c>
      <c r="D1115" s="139">
        <f ca="1">SUMIFS('RAB Standart'!$F$14:$F$169,'RAB Standart'!$C$14:$C$169,C1115)</f>
        <v>1</v>
      </c>
      <c r="E1115" s="26">
        <f t="shared" ca="1" si="39"/>
        <v>1</v>
      </c>
      <c r="F1115" s="26">
        <f ca="1">IF(D1115=0,0,SUM($E$713:E1115))</f>
        <v>264</v>
      </c>
    </row>
    <row r="1116" spans="2:6" hidden="1">
      <c r="B1116" s="113">
        <v>403</v>
      </c>
      <c r="C1116" s="139" t="str">
        <f ca="1">IF(ISERROR(OFFSET('HARGA SATUAN'!$C$6,MATCH(B1116,'HARGA SATUAN'!$N$7:$N$1509,0),0)),"",OFFSET('HARGA SATUAN'!$C$6,MATCH(B1116,'HARGA SATUAN'!$N$7:$N$1509,0),0))</f>
        <v/>
      </c>
      <c r="D1116" s="139">
        <f ca="1">SUMIFS('RAB Standart'!$F$14:$F$169,'RAB Standart'!$C$14:$C$169,C1116)</f>
        <v>1</v>
      </c>
      <c r="E1116" s="26">
        <f t="shared" ca="1" si="39"/>
        <v>1</v>
      </c>
      <c r="F1116" s="26">
        <f ca="1">IF(D1116=0,0,SUM($E$713:E1116))</f>
        <v>265</v>
      </c>
    </row>
    <row r="1117" spans="2:6" hidden="1">
      <c r="B1117" s="113">
        <v>404</v>
      </c>
      <c r="C1117" s="139" t="str">
        <f ca="1">IF(ISERROR(OFFSET('HARGA SATUAN'!$C$6,MATCH(B1117,'HARGA SATUAN'!$N$7:$N$1509,0),0)),"",OFFSET('HARGA SATUAN'!$C$6,MATCH(B1117,'HARGA SATUAN'!$N$7:$N$1509,0),0))</f>
        <v/>
      </c>
      <c r="D1117" s="139">
        <f ca="1">SUMIFS('RAB Standart'!$F$14:$F$169,'RAB Standart'!$C$14:$C$169,C1117)</f>
        <v>1</v>
      </c>
      <c r="E1117" s="26">
        <f t="shared" ca="1" si="39"/>
        <v>1</v>
      </c>
      <c r="F1117" s="26">
        <f ca="1">IF(D1117=0,0,SUM($E$713:E1117))</f>
        <v>266</v>
      </c>
    </row>
    <row r="1118" spans="2:6" hidden="1">
      <c r="B1118" s="113">
        <v>405</v>
      </c>
      <c r="C1118" s="139" t="str">
        <f ca="1">IF(ISERROR(OFFSET('HARGA SATUAN'!$C$6,MATCH(B1118,'HARGA SATUAN'!$N$7:$N$1509,0),0)),"",OFFSET('HARGA SATUAN'!$C$6,MATCH(B1118,'HARGA SATUAN'!$N$7:$N$1509,0),0))</f>
        <v/>
      </c>
      <c r="D1118" s="139">
        <f ca="1">SUMIFS('RAB Standart'!$F$14:$F$169,'RAB Standart'!$C$14:$C$169,C1118)</f>
        <v>1</v>
      </c>
      <c r="E1118" s="26">
        <f t="shared" ca="1" si="39"/>
        <v>1</v>
      </c>
      <c r="F1118" s="26">
        <f ca="1">IF(D1118=0,0,SUM($E$713:E1118))</f>
        <v>267</v>
      </c>
    </row>
    <row r="1119" spans="2:6" hidden="1">
      <c r="B1119" s="113">
        <v>406</v>
      </c>
      <c r="C1119" s="139" t="str">
        <f ca="1">IF(ISERROR(OFFSET('HARGA SATUAN'!$C$6,MATCH(B1119,'HARGA SATUAN'!$N$7:$N$1509,0),0)),"",OFFSET('HARGA SATUAN'!$C$6,MATCH(B1119,'HARGA SATUAN'!$N$7:$N$1509,0),0))</f>
        <v/>
      </c>
      <c r="D1119" s="139">
        <f ca="1">SUMIFS('RAB Standart'!$F$14:$F$169,'RAB Standart'!$C$14:$C$169,C1119)</f>
        <v>1</v>
      </c>
      <c r="E1119" s="26">
        <f t="shared" ca="1" si="39"/>
        <v>1</v>
      </c>
      <c r="F1119" s="26">
        <f ca="1">IF(D1119=0,0,SUM($E$713:E1119))</f>
        <v>268</v>
      </c>
    </row>
    <row r="1120" spans="2:6" hidden="1">
      <c r="B1120" s="113">
        <v>407</v>
      </c>
      <c r="C1120" s="139" t="str">
        <f ca="1">IF(ISERROR(OFFSET('HARGA SATUAN'!$C$6,MATCH(B1120,'HARGA SATUAN'!$N$7:$N$1509,0),0)),"",OFFSET('HARGA SATUAN'!$C$6,MATCH(B1120,'HARGA SATUAN'!$N$7:$N$1509,0),0))</f>
        <v/>
      </c>
      <c r="D1120" s="139">
        <f ca="1">SUMIFS('RAB Standart'!$F$14:$F$169,'RAB Standart'!$C$14:$C$169,C1120)</f>
        <v>1</v>
      </c>
      <c r="E1120" s="26">
        <f t="shared" ca="1" si="39"/>
        <v>1</v>
      </c>
      <c r="F1120" s="26">
        <f ca="1">IF(D1120=0,0,SUM($E$713:E1120))</f>
        <v>269</v>
      </c>
    </row>
    <row r="1121" spans="2:6" hidden="1">
      <c r="B1121" s="113">
        <v>408</v>
      </c>
      <c r="C1121" s="139" t="str">
        <f ca="1">IF(ISERROR(OFFSET('HARGA SATUAN'!$C$6,MATCH(B1121,'HARGA SATUAN'!$N$7:$N$1509,0),0)),"",OFFSET('HARGA SATUAN'!$C$6,MATCH(B1121,'HARGA SATUAN'!$N$7:$N$1509,0),0))</f>
        <v/>
      </c>
      <c r="D1121" s="139">
        <f ca="1">SUMIFS('RAB Standart'!$F$14:$F$169,'RAB Standart'!$C$14:$C$169,C1121)</f>
        <v>1</v>
      </c>
      <c r="E1121" s="26">
        <f t="shared" ca="1" si="39"/>
        <v>1</v>
      </c>
      <c r="F1121" s="26">
        <f ca="1">IF(D1121=0,0,SUM($E$713:E1121))</f>
        <v>270</v>
      </c>
    </row>
    <row r="1122" spans="2:6" hidden="1">
      <c r="B1122" s="113">
        <v>409</v>
      </c>
      <c r="C1122" s="139" t="str">
        <f ca="1">IF(ISERROR(OFFSET('HARGA SATUAN'!$C$6,MATCH(B1122,'HARGA SATUAN'!$N$7:$N$1509,0),0)),"",OFFSET('HARGA SATUAN'!$C$6,MATCH(B1122,'HARGA SATUAN'!$N$7:$N$1509,0),0))</f>
        <v/>
      </c>
      <c r="D1122" s="139">
        <f ca="1">SUMIFS('RAB Standart'!$F$14:$F$169,'RAB Standart'!$C$14:$C$169,C1122)</f>
        <v>1</v>
      </c>
      <c r="E1122" s="26">
        <f t="shared" ca="1" si="39"/>
        <v>1</v>
      </c>
      <c r="F1122" s="26">
        <f ca="1">IF(D1122=0,0,SUM($E$713:E1122))</f>
        <v>271</v>
      </c>
    </row>
    <row r="1123" spans="2:6" hidden="1">
      <c r="B1123" s="113">
        <v>410</v>
      </c>
      <c r="C1123" s="139" t="str">
        <f ca="1">IF(ISERROR(OFFSET('HARGA SATUAN'!$C$6,MATCH(B1123,'HARGA SATUAN'!$N$7:$N$1509,0),0)),"",OFFSET('HARGA SATUAN'!$C$6,MATCH(B1123,'HARGA SATUAN'!$N$7:$N$1509,0),0))</f>
        <v/>
      </c>
      <c r="D1123" s="139">
        <f ca="1">SUMIFS('RAB Standart'!$F$14:$F$169,'RAB Standart'!$C$14:$C$169,C1123)</f>
        <v>1</v>
      </c>
      <c r="E1123" s="26">
        <f t="shared" ca="1" si="39"/>
        <v>1</v>
      </c>
      <c r="F1123" s="26">
        <f ca="1">IF(D1123=0,0,SUM($E$713:E1123))</f>
        <v>272</v>
      </c>
    </row>
    <row r="1124" spans="2:6" hidden="1">
      <c r="B1124" s="113">
        <v>411</v>
      </c>
      <c r="C1124" s="139" t="str">
        <f ca="1">IF(ISERROR(OFFSET('HARGA SATUAN'!$C$6,MATCH(B1124,'HARGA SATUAN'!$N$7:$N$1509,0),0)),"",OFFSET('HARGA SATUAN'!$C$6,MATCH(B1124,'HARGA SATUAN'!$N$7:$N$1509,0),0))</f>
        <v/>
      </c>
      <c r="D1124" s="139">
        <f ca="1">SUMIFS('RAB Standart'!$F$14:$F$169,'RAB Standart'!$C$14:$C$169,C1124)</f>
        <v>1</v>
      </c>
      <c r="E1124" s="26">
        <f t="shared" ca="1" si="39"/>
        <v>1</v>
      </c>
      <c r="F1124" s="26">
        <f ca="1">IF(D1124=0,0,SUM($E$713:E1124))</f>
        <v>273</v>
      </c>
    </row>
    <row r="1125" spans="2:6" hidden="1">
      <c r="B1125" s="113">
        <v>412</v>
      </c>
      <c r="C1125" s="139" t="str">
        <f ca="1">IF(ISERROR(OFFSET('HARGA SATUAN'!$C$6,MATCH(B1125,'HARGA SATUAN'!$N$7:$N$1509,0),0)),"",OFFSET('HARGA SATUAN'!$C$6,MATCH(B1125,'HARGA SATUAN'!$N$7:$N$1509,0),0))</f>
        <v/>
      </c>
      <c r="D1125" s="139">
        <f ca="1">SUMIFS('RAB Standart'!$F$14:$F$169,'RAB Standart'!$C$14:$C$169,C1125)</f>
        <v>1</v>
      </c>
      <c r="E1125" s="26">
        <f t="shared" ca="1" si="39"/>
        <v>1</v>
      </c>
      <c r="F1125" s="26">
        <f ca="1">IF(D1125=0,0,SUM($E$713:E1125))</f>
        <v>274</v>
      </c>
    </row>
    <row r="1126" spans="2:6" hidden="1">
      <c r="B1126" s="113">
        <v>413</v>
      </c>
      <c r="C1126" s="139" t="str">
        <f ca="1">IF(ISERROR(OFFSET('HARGA SATUAN'!$C$6,MATCH(B1126,'HARGA SATUAN'!$N$7:$N$1509,0),0)),"",OFFSET('HARGA SATUAN'!$C$6,MATCH(B1126,'HARGA SATUAN'!$N$7:$N$1509,0),0))</f>
        <v/>
      </c>
      <c r="D1126" s="139">
        <f ca="1">SUMIFS('RAB Standart'!$F$14:$F$169,'RAB Standart'!$C$14:$C$169,C1126)</f>
        <v>1</v>
      </c>
      <c r="E1126" s="26">
        <f t="shared" ca="1" si="39"/>
        <v>1</v>
      </c>
      <c r="F1126" s="26">
        <f ca="1">IF(D1126=0,0,SUM($E$713:E1126))</f>
        <v>275</v>
      </c>
    </row>
    <row r="1127" spans="2:6" hidden="1">
      <c r="B1127" s="113">
        <v>414</v>
      </c>
      <c r="C1127" s="139" t="str">
        <f ca="1">IF(ISERROR(OFFSET('HARGA SATUAN'!$C$6,MATCH(B1127,'HARGA SATUAN'!$N$7:$N$1509,0),0)),"",OFFSET('HARGA SATUAN'!$C$6,MATCH(B1127,'HARGA SATUAN'!$N$7:$N$1509,0),0))</f>
        <v/>
      </c>
      <c r="D1127" s="139">
        <f ca="1">SUMIFS('RAB Standart'!$F$14:$F$169,'RAB Standart'!$C$14:$C$169,C1127)</f>
        <v>1</v>
      </c>
      <c r="E1127" s="26">
        <f t="shared" ca="1" si="39"/>
        <v>1</v>
      </c>
      <c r="F1127" s="26">
        <f ca="1">IF(D1127=0,0,SUM($E$713:E1127))</f>
        <v>276</v>
      </c>
    </row>
    <row r="1128" spans="2:6" hidden="1">
      <c r="B1128" s="113">
        <v>415</v>
      </c>
      <c r="C1128" s="139" t="str">
        <f ca="1">IF(ISERROR(OFFSET('HARGA SATUAN'!$C$6,MATCH(B1128,'HARGA SATUAN'!$N$7:$N$1509,0),0)),"",OFFSET('HARGA SATUAN'!$C$6,MATCH(B1128,'HARGA SATUAN'!$N$7:$N$1509,0),0))</f>
        <v/>
      </c>
      <c r="D1128" s="139">
        <f ca="1">SUMIFS('RAB Standart'!$F$14:$F$169,'RAB Standart'!$C$14:$C$169,C1128)</f>
        <v>1</v>
      </c>
      <c r="E1128" s="26">
        <f t="shared" ca="1" si="39"/>
        <v>1</v>
      </c>
      <c r="F1128" s="26">
        <f ca="1">IF(D1128=0,0,SUM($E$713:E1128))</f>
        <v>277</v>
      </c>
    </row>
    <row r="1129" spans="2:6" hidden="1">
      <c r="B1129" s="113">
        <v>416</v>
      </c>
      <c r="C1129" s="139" t="str">
        <f ca="1">IF(ISERROR(OFFSET('HARGA SATUAN'!$C$6,MATCH(B1129,'HARGA SATUAN'!$N$7:$N$1509,0),0)),"",OFFSET('HARGA SATUAN'!$C$6,MATCH(B1129,'HARGA SATUAN'!$N$7:$N$1509,0),0))</f>
        <v/>
      </c>
      <c r="D1129" s="139">
        <f ca="1">SUMIFS('RAB Standart'!$F$14:$F$169,'RAB Standart'!$C$14:$C$169,C1129)</f>
        <v>1</v>
      </c>
      <c r="E1129" s="26">
        <f t="shared" ca="1" si="39"/>
        <v>1</v>
      </c>
      <c r="F1129" s="26">
        <f ca="1">IF(D1129=0,0,SUM($E$713:E1129))</f>
        <v>278</v>
      </c>
    </row>
    <row r="1130" spans="2:6" hidden="1">
      <c r="B1130" s="113">
        <v>417</v>
      </c>
      <c r="C1130" s="139" t="str">
        <f ca="1">IF(ISERROR(OFFSET('HARGA SATUAN'!$C$6,MATCH(B1130,'HARGA SATUAN'!$N$7:$N$1509,0),0)),"",OFFSET('HARGA SATUAN'!$C$6,MATCH(B1130,'HARGA SATUAN'!$N$7:$N$1509,0),0))</f>
        <v/>
      </c>
      <c r="D1130" s="139">
        <f ca="1">SUMIFS('RAB Standart'!$F$14:$F$169,'RAB Standart'!$C$14:$C$169,C1130)</f>
        <v>1</v>
      </c>
      <c r="E1130" s="26">
        <f t="shared" ca="1" si="39"/>
        <v>1</v>
      </c>
      <c r="F1130" s="26">
        <f ca="1">IF(D1130=0,0,SUM($E$713:E1130))</f>
        <v>279</v>
      </c>
    </row>
    <row r="1131" spans="2:6" hidden="1">
      <c r="B1131" s="113">
        <v>418</v>
      </c>
      <c r="C1131" s="139" t="str">
        <f ca="1">IF(ISERROR(OFFSET('HARGA SATUAN'!$C$6,MATCH(B1131,'HARGA SATUAN'!$N$7:$N$1509,0),0)),"",OFFSET('HARGA SATUAN'!$C$6,MATCH(B1131,'HARGA SATUAN'!$N$7:$N$1509,0),0))</f>
        <v/>
      </c>
      <c r="D1131" s="139">
        <f ca="1">SUMIFS('RAB Standart'!$F$14:$F$169,'RAB Standart'!$C$14:$C$169,C1131)</f>
        <v>1</v>
      </c>
      <c r="E1131" s="26">
        <f t="shared" ca="1" si="39"/>
        <v>1</v>
      </c>
      <c r="F1131" s="26">
        <f ca="1">IF(D1131=0,0,SUM($E$713:E1131))</f>
        <v>280</v>
      </c>
    </row>
    <row r="1132" spans="2:6" hidden="1">
      <c r="B1132" s="113">
        <v>419</v>
      </c>
      <c r="C1132" s="139" t="str">
        <f ca="1">IF(ISERROR(OFFSET('HARGA SATUAN'!$C$6,MATCH(B1132,'HARGA SATUAN'!$N$7:$N$1509,0),0)),"",OFFSET('HARGA SATUAN'!$C$6,MATCH(B1132,'HARGA SATUAN'!$N$7:$N$1509,0),0))</f>
        <v/>
      </c>
      <c r="D1132" s="139">
        <f ca="1">SUMIFS('RAB Standart'!$F$14:$F$169,'RAB Standart'!$C$14:$C$169,C1132)</f>
        <v>1</v>
      </c>
      <c r="E1132" s="26">
        <f t="shared" ca="1" si="39"/>
        <v>1</v>
      </c>
      <c r="F1132" s="26">
        <f ca="1">IF(D1132=0,0,SUM($E$713:E1132))</f>
        <v>281</v>
      </c>
    </row>
    <row r="1133" spans="2:6" hidden="1">
      <c r="B1133" s="113">
        <v>420</v>
      </c>
      <c r="C1133" s="139" t="str">
        <f ca="1">IF(ISERROR(OFFSET('HARGA SATUAN'!$C$6,MATCH(B1133,'HARGA SATUAN'!$N$7:$N$1509,0),0)),"",OFFSET('HARGA SATUAN'!$C$6,MATCH(B1133,'HARGA SATUAN'!$N$7:$N$1509,0),0))</f>
        <v/>
      </c>
      <c r="D1133" s="139">
        <f ca="1">SUMIFS('RAB Standart'!$F$14:$F$169,'RAB Standart'!$C$14:$C$169,C1133)</f>
        <v>1</v>
      </c>
      <c r="E1133" s="26">
        <f t="shared" ca="1" si="39"/>
        <v>1</v>
      </c>
      <c r="F1133" s="26">
        <f ca="1">IF(D1133=0,0,SUM($E$713:E1133))</f>
        <v>282</v>
      </c>
    </row>
    <row r="1134" spans="2:6" hidden="1">
      <c r="B1134" s="113">
        <v>421</v>
      </c>
      <c r="C1134" s="139" t="str">
        <f ca="1">IF(ISERROR(OFFSET('HARGA SATUAN'!$C$6,MATCH(B1134,'HARGA SATUAN'!$N$7:$N$1509,0),0)),"",OFFSET('HARGA SATUAN'!$C$6,MATCH(B1134,'HARGA SATUAN'!$N$7:$N$1509,0),0))</f>
        <v/>
      </c>
      <c r="D1134" s="139">
        <f ca="1">SUMIFS('RAB Standart'!$F$14:$F$169,'RAB Standart'!$C$14:$C$169,C1134)</f>
        <v>1</v>
      </c>
      <c r="E1134" s="26">
        <f t="shared" ca="1" si="39"/>
        <v>1</v>
      </c>
      <c r="F1134" s="26">
        <f ca="1">IF(D1134=0,0,SUM($E$713:E1134))</f>
        <v>283</v>
      </c>
    </row>
    <row r="1135" spans="2:6" hidden="1">
      <c r="B1135" s="113">
        <v>422</v>
      </c>
      <c r="C1135" s="139" t="str">
        <f ca="1">IF(ISERROR(OFFSET('HARGA SATUAN'!$C$6,MATCH(B1135,'HARGA SATUAN'!$N$7:$N$1509,0),0)),"",OFFSET('HARGA SATUAN'!$C$6,MATCH(B1135,'HARGA SATUAN'!$N$7:$N$1509,0),0))</f>
        <v/>
      </c>
      <c r="D1135" s="139">
        <f ca="1">SUMIFS('RAB Standart'!$F$14:$F$169,'RAB Standart'!$C$14:$C$169,C1135)</f>
        <v>1</v>
      </c>
      <c r="E1135" s="26">
        <f t="shared" ca="1" si="39"/>
        <v>1</v>
      </c>
      <c r="F1135" s="26">
        <f ca="1">IF(D1135=0,0,SUM($E$713:E1135))</f>
        <v>284</v>
      </c>
    </row>
    <row r="1136" spans="2:6" hidden="1">
      <c r="B1136" s="113">
        <v>423</v>
      </c>
      <c r="C1136" s="139" t="str">
        <f ca="1">IF(ISERROR(OFFSET('HARGA SATUAN'!$C$6,MATCH(B1136,'HARGA SATUAN'!$N$7:$N$1509,0),0)),"",OFFSET('HARGA SATUAN'!$C$6,MATCH(B1136,'HARGA SATUAN'!$N$7:$N$1509,0),0))</f>
        <v/>
      </c>
      <c r="D1136" s="139">
        <f ca="1">SUMIFS('RAB Standart'!$F$14:$F$169,'RAB Standart'!$C$14:$C$169,C1136)</f>
        <v>1</v>
      </c>
      <c r="E1136" s="26">
        <f t="shared" ca="1" si="39"/>
        <v>1</v>
      </c>
      <c r="F1136" s="26">
        <f ca="1">IF(D1136=0,0,SUM($E$713:E1136))</f>
        <v>285</v>
      </c>
    </row>
    <row r="1137" spans="2:6" hidden="1">
      <c r="B1137" s="113">
        <v>424</v>
      </c>
      <c r="C1137" s="139" t="str">
        <f ca="1">IF(ISERROR(OFFSET('HARGA SATUAN'!$C$6,MATCH(B1137,'HARGA SATUAN'!$N$7:$N$1509,0),0)),"",OFFSET('HARGA SATUAN'!$C$6,MATCH(B1137,'HARGA SATUAN'!$N$7:$N$1509,0),0))</f>
        <v/>
      </c>
      <c r="D1137" s="139">
        <f ca="1">SUMIFS('RAB Standart'!$F$14:$F$169,'RAB Standart'!$C$14:$C$169,C1137)</f>
        <v>1</v>
      </c>
      <c r="E1137" s="26">
        <f t="shared" ca="1" si="39"/>
        <v>1</v>
      </c>
      <c r="F1137" s="26">
        <f ca="1">IF(D1137=0,0,SUM($E$713:E1137))</f>
        <v>286</v>
      </c>
    </row>
    <row r="1138" spans="2:6" hidden="1">
      <c r="B1138" s="113">
        <v>425</v>
      </c>
      <c r="C1138" s="139" t="str">
        <f ca="1">IF(ISERROR(OFFSET('HARGA SATUAN'!$C$6,MATCH(B1138,'HARGA SATUAN'!$N$7:$N$1509,0),0)),"",OFFSET('HARGA SATUAN'!$C$6,MATCH(B1138,'HARGA SATUAN'!$N$7:$N$1509,0),0))</f>
        <v/>
      </c>
      <c r="D1138" s="139">
        <f ca="1">SUMIFS('RAB Standart'!$F$14:$F$169,'RAB Standart'!$C$14:$C$169,C1138)</f>
        <v>1</v>
      </c>
      <c r="E1138" s="26">
        <f t="shared" ca="1" si="39"/>
        <v>1</v>
      </c>
      <c r="F1138" s="26">
        <f ca="1">IF(D1138=0,0,SUM($E$713:E1138))</f>
        <v>287</v>
      </c>
    </row>
    <row r="1139" spans="2:6" hidden="1">
      <c r="B1139" s="113">
        <v>426</v>
      </c>
      <c r="C1139" s="139" t="str">
        <f ca="1">IF(ISERROR(OFFSET('HARGA SATUAN'!$C$6,MATCH(B1139,'HARGA SATUAN'!$N$7:$N$1509,0),0)),"",OFFSET('HARGA SATUAN'!$C$6,MATCH(B1139,'HARGA SATUAN'!$N$7:$N$1509,0),0))</f>
        <v/>
      </c>
      <c r="D1139" s="139">
        <f ca="1">SUMIFS('RAB Standart'!$F$14:$F$169,'RAB Standart'!$C$14:$C$169,C1139)</f>
        <v>1</v>
      </c>
      <c r="E1139" s="26">
        <f t="shared" ca="1" si="39"/>
        <v>1</v>
      </c>
      <c r="F1139" s="26">
        <f ca="1">IF(D1139=0,0,SUM($E$713:E1139))</f>
        <v>288</v>
      </c>
    </row>
    <row r="1140" spans="2:6" hidden="1">
      <c r="B1140" s="113">
        <v>427</v>
      </c>
      <c r="C1140" s="139" t="str">
        <f ca="1">IF(ISERROR(OFFSET('HARGA SATUAN'!$C$6,MATCH(B1140,'HARGA SATUAN'!$N$7:$N$1509,0),0)),"",OFFSET('HARGA SATUAN'!$C$6,MATCH(B1140,'HARGA SATUAN'!$N$7:$N$1509,0),0))</f>
        <v/>
      </c>
      <c r="D1140" s="139">
        <f ca="1">SUMIFS('RAB Standart'!$F$14:$F$169,'RAB Standart'!$C$14:$C$169,C1140)</f>
        <v>1</v>
      </c>
      <c r="E1140" s="26">
        <f t="shared" ca="1" si="39"/>
        <v>1</v>
      </c>
      <c r="F1140" s="26">
        <f ca="1">IF(D1140=0,0,SUM($E$713:E1140))</f>
        <v>289</v>
      </c>
    </row>
    <row r="1141" spans="2:6" hidden="1">
      <c r="B1141" s="113">
        <v>428</v>
      </c>
      <c r="C1141" s="139" t="str">
        <f ca="1">IF(ISERROR(OFFSET('HARGA SATUAN'!$C$6,MATCH(B1141,'HARGA SATUAN'!$N$7:$N$1509,0),0)),"",OFFSET('HARGA SATUAN'!$C$6,MATCH(B1141,'HARGA SATUAN'!$N$7:$N$1509,0),0))</f>
        <v/>
      </c>
      <c r="D1141" s="139">
        <f ca="1">SUMIFS('RAB Standart'!$F$14:$F$169,'RAB Standart'!$C$14:$C$169,C1141)</f>
        <v>1</v>
      </c>
      <c r="E1141" s="26">
        <f t="shared" ca="1" si="39"/>
        <v>1</v>
      </c>
      <c r="F1141" s="26">
        <f ca="1">IF(D1141=0,0,SUM($E$713:E1141))</f>
        <v>290</v>
      </c>
    </row>
    <row r="1142" spans="2:6" hidden="1">
      <c r="B1142" s="113">
        <v>429</v>
      </c>
      <c r="C1142" s="139" t="str">
        <f ca="1">IF(ISERROR(OFFSET('HARGA SATUAN'!$C$6,MATCH(B1142,'HARGA SATUAN'!$N$7:$N$1509,0),0)),"",OFFSET('HARGA SATUAN'!$C$6,MATCH(B1142,'HARGA SATUAN'!$N$7:$N$1509,0),0))</f>
        <v/>
      </c>
      <c r="D1142" s="139">
        <f ca="1">SUMIFS('RAB Standart'!$F$14:$F$169,'RAB Standart'!$C$14:$C$169,C1142)</f>
        <v>1</v>
      </c>
      <c r="E1142" s="26">
        <f t="shared" ca="1" si="39"/>
        <v>1</v>
      </c>
      <c r="F1142" s="26">
        <f ca="1">IF(D1142=0,0,SUM($E$713:E1142))</f>
        <v>291</v>
      </c>
    </row>
    <row r="1143" spans="2:6" hidden="1">
      <c r="B1143" s="113">
        <v>430</v>
      </c>
      <c r="C1143" s="139" t="str">
        <f ca="1">IF(ISERROR(OFFSET('HARGA SATUAN'!$C$6,MATCH(B1143,'HARGA SATUAN'!$N$7:$N$1509,0),0)),"",OFFSET('HARGA SATUAN'!$C$6,MATCH(B1143,'HARGA SATUAN'!$N$7:$N$1509,0),0))</f>
        <v/>
      </c>
      <c r="D1143" s="139">
        <f ca="1">SUMIFS('RAB Standart'!$F$14:$F$169,'RAB Standart'!$C$14:$C$169,C1143)</f>
        <v>1</v>
      </c>
      <c r="E1143" s="26">
        <f t="shared" ca="1" si="39"/>
        <v>1</v>
      </c>
      <c r="F1143" s="26">
        <f ca="1">IF(D1143=0,0,SUM($E$713:E1143))</f>
        <v>292</v>
      </c>
    </row>
    <row r="1144" spans="2:6" hidden="1">
      <c r="B1144" s="113">
        <v>431</v>
      </c>
      <c r="C1144" s="139" t="str">
        <f ca="1">IF(ISERROR(OFFSET('HARGA SATUAN'!$C$6,MATCH(B1144,'HARGA SATUAN'!$N$7:$N$1509,0),0)),"",OFFSET('HARGA SATUAN'!$C$6,MATCH(B1144,'HARGA SATUAN'!$N$7:$N$1509,0),0))</f>
        <v/>
      </c>
      <c r="D1144" s="139">
        <f ca="1">SUMIFS('RAB Standart'!$F$14:$F$169,'RAB Standart'!$C$14:$C$169,C1144)</f>
        <v>1</v>
      </c>
      <c r="E1144" s="26">
        <f t="shared" ca="1" si="39"/>
        <v>1</v>
      </c>
      <c r="F1144" s="26">
        <f ca="1">IF(D1144=0,0,SUM($E$713:E1144))</f>
        <v>293</v>
      </c>
    </row>
    <row r="1145" spans="2:6" hidden="1">
      <c r="B1145" s="113">
        <v>432</v>
      </c>
      <c r="C1145" s="139" t="str">
        <f ca="1">IF(ISERROR(OFFSET('HARGA SATUAN'!$C$6,MATCH(B1145,'HARGA SATUAN'!$N$7:$N$1509,0),0)),"",OFFSET('HARGA SATUAN'!$C$6,MATCH(B1145,'HARGA SATUAN'!$N$7:$N$1509,0),0))</f>
        <v/>
      </c>
      <c r="D1145" s="139">
        <f ca="1">SUMIFS('RAB Standart'!$F$14:$F$169,'RAB Standart'!$C$14:$C$169,C1145)</f>
        <v>1</v>
      </c>
      <c r="E1145" s="26">
        <f t="shared" ca="1" si="39"/>
        <v>1</v>
      </c>
      <c r="F1145" s="26">
        <f ca="1">IF(D1145=0,0,SUM($E$713:E1145))</f>
        <v>294</v>
      </c>
    </row>
    <row r="1146" spans="2:6" hidden="1">
      <c r="B1146" s="113">
        <v>433</v>
      </c>
      <c r="C1146" s="139" t="str">
        <f ca="1">IF(ISERROR(OFFSET('HARGA SATUAN'!$C$6,MATCH(B1146,'HARGA SATUAN'!$N$7:$N$1509,0),0)),"",OFFSET('HARGA SATUAN'!$C$6,MATCH(B1146,'HARGA SATUAN'!$N$7:$N$1509,0),0))</f>
        <v/>
      </c>
      <c r="D1146" s="139">
        <f ca="1">SUMIFS('RAB Standart'!$F$14:$F$169,'RAB Standart'!$C$14:$C$169,C1146)</f>
        <v>1</v>
      </c>
      <c r="E1146" s="26">
        <f t="shared" ca="1" si="39"/>
        <v>1</v>
      </c>
      <c r="F1146" s="26">
        <f ca="1">IF(D1146=0,0,SUM($E$713:E1146))</f>
        <v>295</v>
      </c>
    </row>
    <row r="1147" spans="2:6" hidden="1">
      <c r="B1147" s="113">
        <v>434</v>
      </c>
      <c r="C1147" s="139" t="str">
        <f ca="1">IF(ISERROR(OFFSET('HARGA SATUAN'!$C$6,MATCH(B1147,'HARGA SATUAN'!$N$7:$N$1509,0),0)),"",OFFSET('HARGA SATUAN'!$C$6,MATCH(B1147,'HARGA SATUAN'!$N$7:$N$1509,0),0))</f>
        <v/>
      </c>
      <c r="D1147" s="139">
        <f ca="1">SUMIFS('RAB Standart'!$F$14:$F$169,'RAB Standart'!$C$14:$C$169,C1147)</f>
        <v>1</v>
      </c>
      <c r="E1147" s="26">
        <f t="shared" ca="1" si="39"/>
        <v>1</v>
      </c>
      <c r="F1147" s="26">
        <f ca="1">IF(D1147=0,0,SUM($E$713:E1147))</f>
        <v>296</v>
      </c>
    </row>
    <row r="1148" spans="2:6" hidden="1">
      <c r="B1148" s="113">
        <v>435</v>
      </c>
      <c r="C1148" s="139" t="str">
        <f ca="1">IF(ISERROR(OFFSET('HARGA SATUAN'!$C$6,MATCH(B1148,'HARGA SATUAN'!$N$7:$N$1509,0),0)),"",OFFSET('HARGA SATUAN'!$C$6,MATCH(B1148,'HARGA SATUAN'!$N$7:$N$1509,0),0))</f>
        <v/>
      </c>
      <c r="D1148" s="139">
        <f ca="1">SUMIFS('RAB Standart'!$F$14:$F$169,'RAB Standart'!$C$14:$C$169,C1148)</f>
        <v>1</v>
      </c>
      <c r="E1148" s="26">
        <f t="shared" ca="1" si="39"/>
        <v>1</v>
      </c>
      <c r="F1148" s="26">
        <f ca="1">IF(D1148=0,0,SUM($E$713:E1148))</f>
        <v>297</v>
      </c>
    </row>
    <row r="1149" spans="2:6" hidden="1">
      <c r="B1149" s="113">
        <v>436</v>
      </c>
      <c r="C1149" s="139" t="str">
        <f ca="1">IF(ISERROR(OFFSET('HARGA SATUAN'!$C$6,MATCH(B1149,'HARGA SATUAN'!$N$7:$N$1509,0),0)),"",OFFSET('HARGA SATUAN'!$C$6,MATCH(B1149,'HARGA SATUAN'!$N$7:$N$1509,0),0))</f>
        <v/>
      </c>
      <c r="D1149" s="139">
        <f ca="1">SUMIFS('RAB Standart'!$F$14:$F$169,'RAB Standart'!$C$14:$C$169,C1149)</f>
        <v>1</v>
      </c>
      <c r="E1149" s="26">
        <f t="shared" ca="1" si="39"/>
        <v>1</v>
      </c>
      <c r="F1149" s="26">
        <f ca="1">IF(D1149=0,0,SUM($E$713:E1149))</f>
        <v>298</v>
      </c>
    </row>
    <row r="1150" spans="2:6" hidden="1">
      <c r="B1150" s="113">
        <v>437</v>
      </c>
      <c r="C1150" s="139" t="str">
        <f ca="1">IF(ISERROR(OFFSET('HARGA SATUAN'!$C$6,MATCH(B1150,'HARGA SATUAN'!$N$7:$N$1509,0),0)),"",OFFSET('HARGA SATUAN'!$C$6,MATCH(B1150,'HARGA SATUAN'!$N$7:$N$1509,0),0))</f>
        <v/>
      </c>
      <c r="D1150" s="139">
        <f ca="1">SUMIFS('RAB Standart'!$F$14:$F$169,'RAB Standart'!$C$14:$C$169,C1150)</f>
        <v>1</v>
      </c>
      <c r="E1150" s="26">
        <f t="shared" ca="1" si="39"/>
        <v>1</v>
      </c>
      <c r="F1150" s="26">
        <f ca="1">IF(D1150=0,0,SUM($E$713:E1150))</f>
        <v>299</v>
      </c>
    </row>
    <row r="1151" spans="2:6" hidden="1">
      <c r="B1151" s="113">
        <v>438</v>
      </c>
      <c r="C1151" s="139" t="str">
        <f ca="1">IF(ISERROR(OFFSET('HARGA SATUAN'!$C$6,MATCH(B1151,'HARGA SATUAN'!$N$7:$N$1509,0),0)),"",OFFSET('HARGA SATUAN'!$C$6,MATCH(B1151,'HARGA SATUAN'!$N$7:$N$1509,0),0))</f>
        <v/>
      </c>
      <c r="D1151" s="139">
        <f ca="1">SUMIFS('RAB Standart'!$F$14:$F$169,'RAB Standart'!$C$14:$C$169,C1151)</f>
        <v>1</v>
      </c>
      <c r="E1151" s="26">
        <f t="shared" ca="1" si="39"/>
        <v>1</v>
      </c>
      <c r="F1151" s="26">
        <f ca="1">IF(D1151=0,0,SUM($E$713:E1151))</f>
        <v>300</v>
      </c>
    </row>
    <row r="1152" spans="2:6" hidden="1">
      <c r="B1152" s="113">
        <v>439</v>
      </c>
      <c r="C1152" s="139" t="str">
        <f ca="1">IF(ISERROR(OFFSET('HARGA SATUAN'!$C$6,MATCH(B1152,'HARGA SATUAN'!$N$7:$N$1509,0),0)),"",OFFSET('HARGA SATUAN'!$C$6,MATCH(B1152,'HARGA SATUAN'!$N$7:$N$1509,0),0))</f>
        <v/>
      </c>
      <c r="D1152" s="139">
        <f ca="1">SUMIFS('RAB Standart'!$F$14:$F$169,'RAB Standart'!$C$14:$C$169,C1152)</f>
        <v>1</v>
      </c>
      <c r="E1152" s="26">
        <f t="shared" ca="1" si="39"/>
        <v>1</v>
      </c>
      <c r="F1152" s="26">
        <f ca="1">IF(D1152=0,0,SUM($E$713:E1152))</f>
        <v>301</v>
      </c>
    </row>
    <row r="1153" spans="2:6" hidden="1">
      <c r="B1153" s="113">
        <v>440</v>
      </c>
      <c r="C1153" s="139" t="str">
        <f ca="1">IF(ISERROR(OFFSET('HARGA SATUAN'!$C$6,MATCH(B1153,'HARGA SATUAN'!$N$7:$N$1509,0),0)),"",OFFSET('HARGA SATUAN'!$C$6,MATCH(B1153,'HARGA SATUAN'!$N$7:$N$1509,0),0))</f>
        <v/>
      </c>
      <c r="D1153" s="139">
        <f ca="1">SUMIFS('RAB Standart'!$F$14:$F$169,'RAB Standart'!$C$14:$C$169,C1153)</f>
        <v>1</v>
      </c>
      <c r="E1153" s="26">
        <f t="shared" ca="1" si="39"/>
        <v>1</v>
      </c>
      <c r="F1153" s="26">
        <f ca="1">IF(D1153=0,0,SUM($E$713:E1153))</f>
        <v>302</v>
      </c>
    </row>
    <row r="1154" spans="2:6" hidden="1">
      <c r="B1154" s="113">
        <v>441</v>
      </c>
      <c r="C1154" s="139" t="str">
        <f ca="1">IF(ISERROR(OFFSET('HARGA SATUAN'!$C$6,MATCH(B1154,'HARGA SATUAN'!$N$7:$N$1509,0),0)),"",OFFSET('HARGA SATUAN'!$C$6,MATCH(B1154,'HARGA SATUAN'!$N$7:$N$1509,0),0))</f>
        <v/>
      </c>
      <c r="D1154" s="139">
        <f ca="1">SUMIFS('RAB Standart'!$F$14:$F$169,'RAB Standart'!$C$14:$C$169,C1154)</f>
        <v>1</v>
      </c>
      <c r="E1154" s="26">
        <f t="shared" ca="1" si="39"/>
        <v>1</v>
      </c>
      <c r="F1154" s="26">
        <f ca="1">IF(D1154=0,0,SUM($E$713:E1154))</f>
        <v>303</v>
      </c>
    </row>
    <row r="1155" spans="2:6" hidden="1">
      <c r="B1155" s="113">
        <v>442</v>
      </c>
      <c r="C1155" s="139" t="str">
        <f ca="1">IF(ISERROR(OFFSET('HARGA SATUAN'!$C$6,MATCH(B1155,'HARGA SATUAN'!$N$7:$N$1509,0),0)),"",OFFSET('HARGA SATUAN'!$C$6,MATCH(B1155,'HARGA SATUAN'!$N$7:$N$1509,0),0))</f>
        <v/>
      </c>
      <c r="D1155" s="139">
        <f ca="1">SUMIFS('RAB Standart'!$F$14:$F$169,'RAB Standart'!$C$14:$C$169,C1155)</f>
        <v>1</v>
      </c>
      <c r="E1155" s="26">
        <f t="shared" ca="1" si="39"/>
        <v>1</v>
      </c>
      <c r="F1155" s="26">
        <f ca="1">IF(D1155=0,0,SUM($E$713:E1155))</f>
        <v>304</v>
      </c>
    </row>
    <row r="1156" spans="2:6" hidden="1">
      <c r="B1156" s="113">
        <v>443</v>
      </c>
      <c r="C1156" s="139" t="str">
        <f ca="1">IF(ISERROR(OFFSET('HARGA SATUAN'!$C$6,MATCH(B1156,'HARGA SATUAN'!$N$7:$N$1509,0),0)),"",OFFSET('HARGA SATUAN'!$C$6,MATCH(B1156,'HARGA SATUAN'!$N$7:$N$1509,0),0))</f>
        <v/>
      </c>
      <c r="D1156" s="139">
        <f ca="1">SUMIFS('RAB Standart'!$F$14:$F$169,'RAB Standart'!$C$14:$C$169,C1156)</f>
        <v>1</v>
      </c>
      <c r="E1156" s="26">
        <f t="shared" ca="1" si="39"/>
        <v>1</v>
      </c>
      <c r="F1156" s="26">
        <f ca="1">IF(D1156=0,0,SUM($E$713:E1156))</f>
        <v>305</v>
      </c>
    </row>
    <row r="1157" spans="2:6" hidden="1">
      <c r="B1157" s="113">
        <v>444</v>
      </c>
      <c r="C1157" s="139" t="str">
        <f ca="1">IF(ISERROR(OFFSET('HARGA SATUAN'!$C$6,MATCH(B1157,'HARGA SATUAN'!$N$7:$N$1509,0),0)),"",OFFSET('HARGA SATUAN'!$C$6,MATCH(B1157,'HARGA SATUAN'!$N$7:$N$1509,0),0))</f>
        <v/>
      </c>
      <c r="D1157" s="139">
        <f ca="1">SUMIFS('RAB Standart'!$F$14:$F$169,'RAB Standart'!$C$14:$C$169,C1157)</f>
        <v>1</v>
      </c>
      <c r="E1157" s="26">
        <f t="shared" ca="1" si="39"/>
        <v>1</v>
      </c>
      <c r="F1157" s="26">
        <f ca="1">IF(D1157=0,0,SUM($E$713:E1157))</f>
        <v>306</v>
      </c>
    </row>
    <row r="1158" spans="2:6" hidden="1">
      <c r="B1158" s="113">
        <v>445</v>
      </c>
      <c r="C1158" s="139" t="str">
        <f ca="1">IF(ISERROR(OFFSET('HARGA SATUAN'!$C$6,MATCH(B1158,'HARGA SATUAN'!$N$7:$N$1509,0),0)),"",OFFSET('HARGA SATUAN'!$C$6,MATCH(B1158,'HARGA SATUAN'!$N$7:$N$1509,0),0))</f>
        <v/>
      </c>
      <c r="D1158" s="139">
        <f ca="1">SUMIFS('RAB Standart'!$F$14:$F$169,'RAB Standart'!$C$14:$C$169,C1158)</f>
        <v>1</v>
      </c>
      <c r="E1158" s="26">
        <f t="shared" ca="1" si="39"/>
        <v>1</v>
      </c>
      <c r="F1158" s="26">
        <f ca="1">IF(D1158=0,0,SUM($E$713:E1158))</f>
        <v>307</v>
      </c>
    </row>
    <row r="1159" spans="2:6" hidden="1">
      <c r="B1159" s="113">
        <v>446</v>
      </c>
      <c r="C1159" s="139" t="str">
        <f ca="1">IF(ISERROR(OFFSET('HARGA SATUAN'!$C$6,MATCH(B1159,'HARGA SATUAN'!$N$7:$N$1509,0),0)),"",OFFSET('HARGA SATUAN'!$C$6,MATCH(B1159,'HARGA SATUAN'!$N$7:$N$1509,0),0))</f>
        <v/>
      </c>
      <c r="D1159" s="139">
        <f ca="1">SUMIFS('RAB Standart'!$F$14:$F$169,'RAB Standart'!$C$14:$C$169,C1159)</f>
        <v>1</v>
      </c>
      <c r="E1159" s="26">
        <f t="shared" ca="1" si="39"/>
        <v>1</v>
      </c>
      <c r="F1159" s="26">
        <f ca="1">IF(D1159=0,0,SUM($E$713:E1159))</f>
        <v>308</v>
      </c>
    </row>
    <row r="1160" spans="2:6" hidden="1">
      <c r="B1160" s="113">
        <v>447</v>
      </c>
      <c r="C1160" s="139" t="str">
        <f ca="1">IF(ISERROR(OFFSET('HARGA SATUAN'!$C$6,MATCH(B1160,'HARGA SATUAN'!$N$7:$N$1509,0),0)),"",OFFSET('HARGA SATUAN'!$C$6,MATCH(B1160,'HARGA SATUAN'!$N$7:$N$1509,0),0))</f>
        <v/>
      </c>
      <c r="D1160" s="139">
        <f ca="1">SUMIFS('RAB Standart'!$F$14:$F$169,'RAB Standart'!$C$14:$C$169,C1160)</f>
        <v>1</v>
      </c>
      <c r="E1160" s="26">
        <f t="shared" ca="1" si="39"/>
        <v>1</v>
      </c>
      <c r="F1160" s="26">
        <f ca="1">IF(D1160=0,0,SUM($E$713:E1160))</f>
        <v>309</v>
      </c>
    </row>
    <row r="1161" spans="2:6" hidden="1">
      <c r="B1161" s="113">
        <v>448</v>
      </c>
      <c r="C1161" s="139" t="str">
        <f ca="1">IF(ISERROR(OFFSET('HARGA SATUAN'!$C$6,MATCH(B1161,'HARGA SATUAN'!$N$7:$N$1509,0),0)),"",OFFSET('HARGA SATUAN'!$C$6,MATCH(B1161,'HARGA SATUAN'!$N$7:$N$1509,0),0))</f>
        <v/>
      </c>
      <c r="D1161" s="139">
        <f ca="1">SUMIFS('RAB Standart'!$F$14:$F$169,'RAB Standart'!$C$14:$C$169,C1161)</f>
        <v>1</v>
      </c>
      <c r="E1161" s="26">
        <f t="shared" ca="1" si="39"/>
        <v>1</v>
      </c>
      <c r="F1161" s="26">
        <f ca="1">IF(D1161=0,0,SUM($E$713:E1161))</f>
        <v>310</v>
      </c>
    </row>
    <row r="1162" spans="2:6" hidden="1">
      <c r="B1162" s="113">
        <v>449</v>
      </c>
      <c r="C1162" s="139" t="str">
        <f ca="1">IF(ISERROR(OFFSET('HARGA SATUAN'!$C$6,MATCH(B1162,'HARGA SATUAN'!$N$7:$N$1509,0),0)),"",OFFSET('HARGA SATUAN'!$C$6,MATCH(B1162,'HARGA SATUAN'!$N$7:$N$1509,0),0))</f>
        <v/>
      </c>
      <c r="D1162" s="139">
        <f ca="1">SUMIFS('RAB Standart'!$F$14:$F$169,'RAB Standart'!$C$14:$C$169,C1162)</f>
        <v>1</v>
      </c>
      <c r="E1162" s="26">
        <f t="shared" ca="1" si="39"/>
        <v>1</v>
      </c>
      <c r="F1162" s="26">
        <f ca="1">IF(D1162=0,0,SUM($E$713:E1162))</f>
        <v>311</v>
      </c>
    </row>
    <row r="1163" spans="2:6" hidden="1">
      <c r="B1163" s="113">
        <v>450</v>
      </c>
      <c r="C1163" s="139" t="str">
        <f ca="1">IF(ISERROR(OFFSET('HARGA SATUAN'!$C$6,MATCH(B1163,'HARGA SATUAN'!$N$7:$N$1509,0),0)),"",OFFSET('HARGA SATUAN'!$C$6,MATCH(B1163,'HARGA SATUAN'!$N$7:$N$1509,0),0))</f>
        <v/>
      </c>
      <c r="D1163" s="139">
        <f ca="1">SUMIFS('RAB Standart'!$F$14:$F$169,'RAB Standart'!$C$14:$C$169,C1163)</f>
        <v>1</v>
      </c>
      <c r="E1163" s="26">
        <f t="shared" ref="E1163:E1226" ca="1" si="40">IF(D1163=0,0,1)</f>
        <v>1</v>
      </c>
      <c r="F1163" s="26">
        <f ca="1">IF(D1163=0,0,SUM($E$713:E1163))</f>
        <v>312</v>
      </c>
    </row>
    <row r="1164" spans="2:6" hidden="1">
      <c r="B1164" s="113">
        <v>451</v>
      </c>
      <c r="C1164" s="139" t="str">
        <f ca="1">IF(ISERROR(OFFSET('HARGA SATUAN'!$C$6,MATCH(B1164,'HARGA SATUAN'!$N$7:$N$1509,0),0)),"",OFFSET('HARGA SATUAN'!$C$6,MATCH(B1164,'HARGA SATUAN'!$N$7:$N$1509,0),0))</f>
        <v/>
      </c>
      <c r="D1164" s="139">
        <f ca="1">SUMIFS('RAB Standart'!$F$14:$F$169,'RAB Standart'!$C$14:$C$169,C1164)</f>
        <v>1</v>
      </c>
      <c r="E1164" s="26">
        <f t="shared" ca="1" si="40"/>
        <v>1</v>
      </c>
      <c r="F1164" s="26">
        <f ca="1">IF(D1164=0,0,SUM($E$713:E1164))</f>
        <v>313</v>
      </c>
    </row>
    <row r="1165" spans="2:6" hidden="1">
      <c r="B1165" s="113">
        <v>452</v>
      </c>
      <c r="C1165" s="139" t="str">
        <f ca="1">IF(ISERROR(OFFSET('HARGA SATUAN'!$C$6,MATCH(B1165,'HARGA SATUAN'!$N$7:$N$1509,0),0)),"",OFFSET('HARGA SATUAN'!$C$6,MATCH(B1165,'HARGA SATUAN'!$N$7:$N$1509,0),0))</f>
        <v/>
      </c>
      <c r="D1165" s="139">
        <f ca="1">SUMIFS('RAB Standart'!$F$14:$F$169,'RAB Standart'!$C$14:$C$169,C1165)</f>
        <v>1</v>
      </c>
      <c r="E1165" s="26">
        <f t="shared" ca="1" si="40"/>
        <v>1</v>
      </c>
      <c r="F1165" s="26">
        <f ca="1">IF(D1165=0,0,SUM($E$713:E1165))</f>
        <v>314</v>
      </c>
    </row>
    <row r="1166" spans="2:6" hidden="1">
      <c r="B1166" s="113">
        <v>453</v>
      </c>
      <c r="C1166" s="139" t="str">
        <f ca="1">IF(ISERROR(OFFSET('HARGA SATUAN'!$C$6,MATCH(B1166,'HARGA SATUAN'!$N$7:$N$1509,0),0)),"",OFFSET('HARGA SATUAN'!$C$6,MATCH(B1166,'HARGA SATUAN'!$N$7:$N$1509,0),0))</f>
        <v/>
      </c>
      <c r="D1166" s="139">
        <f ca="1">SUMIFS('RAB Standart'!$F$14:$F$169,'RAB Standart'!$C$14:$C$169,C1166)</f>
        <v>1</v>
      </c>
      <c r="E1166" s="26">
        <f t="shared" ca="1" si="40"/>
        <v>1</v>
      </c>
      <c r="F1166" s="26">
        <f ca="1">IF(D1166=0,0,SUM($E$713:E1166))</f>
        <v>315</v>
      </c>
    </row>
    <row r="1167" spans="2:6" hidden="1">
      <c r="B1167" s="113">
        <v>454</v>
      </c>
      <c r="C1167" s="139" t="str">
        <f ca="1">IF(ISERROR(OFFSET('HARGA SATUAN'!$C$6,MATCH(B1167,'HARGA SATUAN'!$N$7:$N$1509,0),0)),"",OFFSET('HARGA SATUAN'!$C$6,MATCH(B1167,'HARGA SATUAN'!$N$7:$N$1509,0),0))</f>
        <v/>
      </c>
      <c r="D1167" s="139">
        <f ca="1">SUMIFS('RAB Standart'!$F$14:$F$169,'RAB Standart'!$C$14:$C$169,C1167)</f>
        <v>1</v>
      </c>
      <c r="E1167" s="26">
        <f t="shared" ca="1" si="40"/>
        <v>1</v>
      </c>
      <c r="F1167" s="26">
        <f ca="1">IF(D1167=0,0,SUM($E$713:E1167))</f>
        <v>316</v>
      </c>
    </row>
    <row r="1168" spans="2:6" hidden="1">
      <c r="B1168" s="113">
        <v>455</v>
      </c>
      <c r="C1168" s="139" t="str">
        <f ca="1">IF(ISERROR(OFFSET('HARGA SATUAN'!$C$6,MATCH(B1168,'HARGA SATUAN'!$N$7:$N$1509,0),0)),"",OFFSET('HARGA SATUAN'!$C$6,MATCH(B1168,'HARGA SATUAN'!$N$7:$N$1509,0),0))</f>
        <v/>
      </c>
      <c r="D1168" s="139">
        <f ca="1">SUMIFS('RAB Standart'!$F$14:$F$169,'RAB Standart'!$C$14:$C$169,C1168)</f>
        <v>1</v>
      </c>
      <c r="E1168" s="26">
        <f t="shared" ca="1" si="40"/>
        <v>1</v>
      </c>
      <c r="F1168" s="26">
        <f ca="1">IF(D1168=0,0,SUM($E$713:E1168))</f>
        <v>317</v>
      </c>
    </row>
    <row r="1169" spans="2:6" hidden="1">
      <c r="B1169" s="113">
        <v>456</v>
      </c>
      <c r="C1169" s="139" t="str">
        <f ca="1">IF(ISERROR(OFFSET('HARGA SATUAN'!$C$6,MATCH(B1169,'HARGA SATUAN'!$N$7:$N$1509,0),0)),"",OFFSET('HARGA SATUAN'!$C$6,MATCH(B1169,'HARGA SATUAN'!$N$7:$N$1509,0),0))</f>
        <v/>
      </c>
      <c r="D1169" s="139">
        <f ca="1">SUMIFS('RAB Standart'!$F$14:$F$169,'RAB Standart'!$C$14:$C$169,C1169)</f>
        <v>1</v>
      </c>
      <c r="E1169" s="26">
        <f t="shared" ca="1" si="40"/>
        <v>1</v>
      </c>
      <c r="F1169" s="26">
        <f ca="1">IF(D1169=0,0,SUM($E$713:E1169))</f>
        <v>318</v>
      </c>
    </row>
    <row r="1170" spans="2:6" hidden="1">
      <c r="B1170" s="113">
        <v>457</v>
      </c>
      <c r="C1170" s="139" t="str">
        <f ca="1">IF(ISERROR(OFFSET('HARGA SATUAN'!$C$6,MATCH(B1170,'HARGA SATUAN'!$N$7:$N$1509,0),0)),"",OFFSET('HARGA SATUAN'!$C$6,MATCH(B1170,'HARGA SATUAN'!$N$7:$N$1509,0),0))</f>
        <v/>
      </c>
      <c r="D1170" s="139">
        <f ca="1">SUMIFS('RAB Standart'!$F$14:$F$169,'RAB Standart'!$C$14:$C$169,C1170)</f>
        <v>1</v>
      </c>
      <c r="E1170" s="26">
        <f t="shared" ca="1" si="40"/>
        <v>1</v>
      </c>
      <c r="F1170" s="26">
        <f ca="1">IF(D1170=0,0,SUM($E$713:E1170))</f>
        <v>319</v>
      </c>
    </row>
    <row r="1171" spans="2:6" hidden="1">
      <c r="B1171" s="113">
        <v>458</v>
      </c>
      <c r="C1171" s="139" t="str">
        <f ca="1">IF(ISERROR(OFFSET('HARGA SATUAN'!$C$6,MATCH(B1171,'HARGA SATUAN'!$N$7:$N$1509,0),0)),"",OFFSET('HARGA SATUAN'!$C$6,MATCH(B1171,'HARGA SATUAN'!$N$7:$N$1509,0),0))</f>
        <v/>
      </c>
      <c r="D1171" s="139">
        <f ca="1">SUMIFS('RAB Standart'!$F$14:$F$169,'RAB Standart'!$C$14:$C$169,C1171)</f>
        <v>1</v>
      </c>
      <c r="E1171" s="26">
        <f t="shared" ca="1" si="40"/>
        <v>1</v>
      </c>
      <c r="F1171" s="26">
        <f ca="1">IF(D1171=0,0,SUM($E$713:E1171))</f>
        <v>320</v>
      </c>
    </row>
    <row r="1172" spans="2:6" hidden="1">
      <c r="B1172" s="113">
        <v>459</v>
      </c>
      <c r="C1172" s="139" t="str">
        <f ca="1">IF(ISERROR(OFFSET('HARGA SATUAN'!$C$6,MATCH(B1172,'HARGA SATUAN'!$N$7:$N$1509,0),0)),"",OFFSET('HARGA SATUAN'!$C$6,MATCH(B1172,'HARGA SATUAN'!$N$7:$N$1509,0),0))</f>
        <v/>
      </c>
      <c r="D1172" s="139">
        <f ca="1">SUMIFS('RAB Standart'!$F$14:$F$169,'RAB Standart'!$C$14:$C$169,C1172)</f>
        <v>1</v>
      </c>
      <c r="E1172" s="26">
        <f t="shared" ca="1" si="40"/>
        <v>1</v>
      </c>
      <c r="F1172" s="26">
        <f ca="1">IF(D1172=0,0,SUM($E$713:E1172))</f>
        <v>321</v>
      </c>
    </row>
    <row r="1173" spans="2:6" hidden="1">
      <c r="B1173" s="113">
        <v>460</v>
      </c>
      <c r="C1173" s="139" t="str">
        <f ca="1">IF(ISERROR(OFFSET('HARGA SATUAN'!$C$6,MATCH(B1173,'HARGA SATUAN'!$N$7:$N$1509,0),0)),"",OFFSET('HARGA SATUAN'!$C$6,MATCH(B1173,'HARGA SATUAN'!$N$7:$N$1509,0),0))</f>
        <v/>
      </c>
      <c r="D1173" s="139">
        <f ca="1">SUMIFS('RAB Standart'!$F$14:$F$169,'RAB Standart'!$C$14:$C$169,C1173)</f>
        <v>1</v>
      </c>
      <c r="E1173" s="26">
        <f t="shared" ca="1" si="40"/>
        <v>1</v>
      </c>
      <c r="F1173" s="26">
        <f ca="1">IF(D1173=0,0,SUM($E$713:E1173))</f>
        <v>322</v>
      </c>
    </row>
    <row r="1174" spans="2:6" hidden="1">
      <c r="B1174" s="113">
        <v>461</v>
      </c>
      <c r="C1174" s="139" t="str">
        <f ca="1">IF(ISERROR(OFFSET('HARGA SATUAN'!$C$6,MATCH(B1174,'HARGA SATUAN'!$N$7:$N$1509,0),0)),"",OFFSET('HARGA SATUAN'!$C$6,MATCH(B1174,'HARGA SATUAN'!$N$7:$N$1509,0),0))</f>
        <v/>
      </c>
      <c r="D1174" s="139">
        <f ca="1">SUMIFS('RAB Standart'!$F$14:$F$169,'RAB Standart'!$C$14:$C$169,C1174)</f>
        <v>1</v>
      </c>
      <c r="E1174" s="26">
        <f t="shared" ca="1" si="40"/>
        <v>1</v>
      </c>
      <c r="F1174" s="26">
        <f ca="1">IF(D1174=0,0,SUM($E$713:E1174))</f>
        <v>323</v>
      </c>
    </row>
    <row r="1175" spans="2:6" hidden="1">
      <c r="B1175" s="113">
        <v>462</v>
      </c>
      <c r="C1175" s="139" t="str">
        <f ca="1">IF(ISERROR(OFFSET('HARGA SATUAN'!$C$6,MATCH(B1175,'HARGA SATUAN'!$N$7:$N$1509,0),0)),"",OFFSET('HARGA SATUAN'!$C$6,MATCH(B1175,'HARGA SATUAN'!$N$7:$N$1509,0),0))</f>
        <v/>
      </c>
      <c r="D1175" s="139">
        <f ca="1">SUMIFS('RAB Standart'!$F$14:$F$169,'RAB Standart'!$C$14:$C$169,C1175)</f>
        <v>1</v>
      </c>
      <c r="E1175" s="26">
        <f t="shared" ca="1" si="40"/>
        <v>1</v>
      </c>
      <c r="F1175" s="26">
        <f ca="1">IF(D1175=0,0,SUM($E$713:E1175))</f>
        <v>324</v>
      </c>
    </row>
    <row r="1176" spans="2:6" hidden="1">
      <c r="B1176" s="113">
        <v>463</v>
      </c>
      <c r="C1176" s="139" t="str">
        <f ca="1">IF(ISERROR(OFFSET('HARGA SATUAN'!$C$6,MATCH(B1176,'HARGA SATUAN'!$N$7:$N$1509,0),0)),"",OFFSET('HARGA SATUAN'!$C$6,MATCH(B1176,'HARGA SATUAN'!$N$7:$N$1509,0),0))</f>
        <v/>
      </c>
      <c r="D1176" s="139">
        <f ca="1">SUMIFS('RAB Standart'!$F$14:$F$169,'RAB Standart'!$C$14:$C$169,C1176)</f>
        <v>1</v>
      </c>
      <c r="E1176" s="26">
        <f t="shared" ca="1" si="40"/>
        <v>1</v>
      </c>
      <c r="F1176" s="26">
        <f ca="1">IF(D1176=0,0,SUM($E$713:E1176))</f>
        <v>325</v>
      </c>
    </row>
    <row r="1177" spans="2:6" hidden="1">
      <c r="B1177" s="113">
        <v>464</v>
      </c>
      <c r="C1177" s="139" t="str">
        <f ca="1">IF(ISERROR(OFFSET('HARGA SATUAN'!$C$6,MATCH(B1177,'HARGA SATUAN'!$N$7:$N$1509,0),0)),"",OFFSET('HARGA SATUAN'!$C$6,MATCH(B1177,'HARGA SATUAN'!$N$7:$N$1509,0),0))</f>
        <v/>
      </c>
      <c r="D1177" s="139">
        <f ca="1">SUMIFS('RAB Standart'!$F$14:$F$169,'RAB Standart'!$C$14:$C$169,C1177)</f>
        <v>1</v>
      </c>
      <c r="E1177" s="26">
        <f t="shared" ca="1" si="40"/>
        <v>1</v>
      </c>
      <c r="F1177" s="26">
        <f ca="1">IF(D1177=0,0,SUM($E$713:E1177))</f>
        <v>326</v>
      </c>
    </row>
    <row r="1178" spans="2:6" hidden="1">
      <c r="B1178" s="113">
        <v>465</v>
      </c>
      <c r="C1178" s="139" t="str">
        <f ca="1">IF(ISERROR(OFFSET('HARGA SATUAN'!$C$6,MATCH(B1178,'HARGA SATUAN'!$N$7:$N$1509,0),0)),"",OFFSET('HARGA SATUAN'!$C$6,MATCH(B1178,'HARGA SATUAN'!$N$7:$N$1509,0),0))</f>
        <v/>
      </c>
      <c r="D1178" s="139">
        <f ca="1">SUMIFS('RAB Standart'!$F$14:$F$169,'RAB Standart'!$C$14:$C$169,C1178)</f>
        <v>1</v>
      </c>
      <c r="E1178" s="26">
        <f t="shared" ca="1" si="40"/>
        <v>1</v>
      </c>
      <c r="F1178" s="26">
        <f ca="1">IF(D1178=0,0,SUM($E$713:E1178))</f>
        <v>327</v>
      </c>
    </row>
    <row r="1179" spans="2:6" hidden="1">
      <c r="B1179" s="113">
        <v>466</v>
      </c>
      <c r="C1179" s="139" t="str">
        <f ca="1">IF(ISERROR(OFFSET('HARGA SATUAN'!$C$6,MATCH(B1179,'HARGA SATUAN'!$N$7:$N$1509,0),0)),"",OFFSET('HARGA SATUAN'!$C$6,MATCH(B1179,'HARGA SATUAN'!$N$7:$N$1509,0),0))</f>
        <v/>
      </c>
      <c r="D1179" s="139">
        <f ca="1">SUMIFS('RAB Standart'!$F$14:$F$169,'RAB Standart'!$C$14:$C$169,C1179)</f>
        <v>1</v>
      </c>
      <c r="E1179" s="26">
        <f t="shared" ca="1" si="40"/>
        <v>1</v>
      </c>
      <c r="F1179" s="26">
        <f ca="1">IF(D1179=0,0,SUM($E$713:E1179))</f>
        <v>328</v>
      </c>
    </row>
    <row r="1180" spans="2:6" hidden="1">
      <c r="B1180" s="113">
        <v>467</v>
      </c>
      <c r="C1180" s="139" t="str">
        <f ca="1">IF(ISERROR(OFFSET('HARGA SATUAN'!$C$6,MATCH(B1180,'HARGA SATUAN'!$N$7:$N$1509,0),0)),"",OFFSET('HARGA SATUAN'!$C$6,MATCH(B1180,'HARGA SATUAN'!$N$7:$N$1509,0),0))</f>
        <v/>
      </c>
      <c r="D1180" s="139">
        <f ca="1">SUMIFS('RAB Standart'!$F$14:$F$169,'RAB Standart'!$C$14:$C$169,C1180)</f>
        <v>1</v>
      </c>
      <c r="E1180" s="26">
        <f t="shared" ca="1" si="40"/>
        <v>1</v>
      </c>
      <c r="F1180" s="26">
        <f ca="1">IF(D1180=0,0,SUM($E$713:E1180))</f>
        <v>329</v>
      </c>
    </row>
    <row r="1181" spans="2:6" hidden="1">
      <c r="B1181" s="113">
        <v>468</v>
      </c>
      <c r="C1181" s="139" t="str">
        <f ca="1">IF(ISERROR(OFFSET('HARGA SATUAN'!$C$6,MATCH(B1181,'HARGA SATUAN'!$N$7:$N$1509,0),0)),"",OFFSET('HARGA SATUAN'!$C$6,MATCH(B1181,'HARGA SATUAN'!$N$7:$N$1509,0),0))</f>
        <v/>
      </c>
      <c r="D1181" s="139">
        <f ca="1">SUMIFS('RAB Standart'!$F$14:$F$169,'RAB Standart'!$C$14:$C$169,C1181)</f>
        <v>1</v>
      </c>
      <c r="E1181" s="26">
        <f t="shared" ca="1" si="40"/>
        <v>1</v>
      </c>
      <c r="F1181" s="26">
        <f ca="1">IF(D1181=0,0,SUM($E$713:E1181))</f>
        <v>330</v>
      </c>
    </row>
    <row r="1182" spans="2:6" hidden="1">
      <c r="B1182" s="113">
        <v>469</v>
      </c>
      <c r="C1182" s="139" t="str">
        <f ca="1">IF(ISERROR(OFFSET('HARGA SATUAN'!$C$6,MATCH(B1182,'HARGA SATUAN'!$N$7:$N$1509,0),0)),"",OFFSET('HARGA SATUAN'!$C$6,MATCH(B1182,'HARGA SATUAN'!$N$7:$N$1509,0),0))</f>
        <v/>
      </c>
      <c r="D1182" s="139">
        <f ca="1">SUMIFS('RAB Standart'!$F$14:$F$169,'RAB Standart'!$C$14:$C$169,C1182)</f>
        <v>1</v>
      </c>
      <c r="E1182" s="26">
        <f t="shared" ca="1" si="40"/>
        <v>1</v>
      </c>
      <c r="F1182" s="26">
        <f ca="1">IF(D1182=0,0,SUM($E$713:E1182))</f>
        <v>331</v>
      </c>
    </row>
    <row r="1183" spans="2:6" hidden="1">
      <c r="B1183" s="113">
        <v>470</v>
      </c>
      <c r="C1183" s="139" t="str">
        <f ca="1">IF(ISERROR(OFFSET('HARGA SATUAN'!$C$6,MATCH(B1183,'HARGA SATUAN'!$N$7:$N$1509,0),0)),"",OFFSET('HARGA SATUAN'!$C$6,MATCH(B1183,'HARGA SATUAN'!$N$7:$N$1509,0),0))</f>
        <v/>
      </c>
      <c r="D1183" s="139">
        <f ca="1">SUMIFS('RAB Standart'!$F$14:$F$169,'RAB Standart'!$C$14:$C$169,C1183)</f>
        <v>1</v>
      </c>
      <c r="E1183" s="26">
        <f t="shared" ca="1" si="40"/>
        <v>1</v>
      </c>
      <c r="F1183" s="26">
        <f ca="1">IF(D1183=0,0,SUM($E$713:E1183))</f>
        <v>332</v>
      </c>
    </row>
    <row r="1184" spans="2:6" hidden="1">
      <c r="B1184" s="113">
        <v>471</v>
      </c>
      <c r="C1184" s="139" t="str">
        <f ca="1">IF(ISERROR(OFFSET('HARGA SATUAN'!$C$6,MATCH(B1184,'HARGA SATUAN'!$N$7:$N$1509,0),0)),"",OFFSET('HARGA SATUAN'!$C$6,MATCH(B1184,'HARGA SATUAN'!$N$7:$N$1509,0),0))</f>
        <v/>
      </c>
      <c r="D1184" s="139">
        <f ca="1">SUMIFS('RAB Standart'!$F$14:$F$169,'RAB Standart'!$C$14:$C$169,C1184)</f>
        <v>1</v>
      </c>
      <c r="E1184" s="26">
        <f t="shared" ca="1" si="40"/>
        <v>1</v>
      </c>
      <c r="F1184" s="26">
        <f ca="1">IF(D1184=0,0,SUM($E$713:E1184))</f>
        <v>333</v>
      </c>
    </row>
    <row r="1185" spans="2:6" hidden="1">
      <c r="B1185" s="113">
        <v>472</v>
      </c>
      <c r="C1185" s="139" t="str">
        <f ca="1">IF(ISERROR(OFFSET('HARGA SATUAN'!$C$6,MATCH(B1185,'HARGA SATUAN'!$N$7:$N$1509,0),0)),"",OFFSET('HARGA SATUAN'!$C$6,MATCH(B1185,'HARGA SATUAN'!$N$7:$N$1509,0),0))</f>
        <v/>
      </c>
      <c r="D1185" s="139">
        <f ca="1">SUMIFS('RAB Standart'!$F$14:$F$169,'RAB Standart'!$C$14:$C$169,C1185)</f>
        <v>1</v>
      </c>
      <c r="E1185" s="26">
        <f t="shared" ca="1" si="40"/>
        <v>1</v>
      </c>
      <c r="F1185" s="26">
        <f ca="1">IF(D1185=0,0,SUM($E$713:E1185))</f>
        <v>334</v>
      </c>
    </row>
    <row r="1186" spans="2:6" hidden="1">
      <c r="B1186" s="113">
        <v>473</v>
      </c>
      <c r="C1186" s="139" t="str">
        <f ca="1">IF(ISERROR(OFFSET('HARGA SATUAN'!$C$6,MATCH(B1186,'HARGA SATUAN'!$N$7:$N$1509,0),0)),"",OFFSET('HARGA SATUAN'!$C$6,MATCH(B1186,'HARGA SATUAN'!$N$7:$N$1509,0),0))</f>
        <v/>
      </c>
      <c r="D1186" s="139">
        <f ca="1">SUMIFS('RAB Standart'!$F$14:$F$169,'RAB Standart'!$C$14:$C$169,C1186)</f>
        <v>1</v>
      </c>
      <c r="E1186" s="26">
        <f t="shared" ca="1" si="40"/>
        <v>1</v>
      </c>
      <c r="F1186" s="26">
        <f ca="1">IF(D1186=0,0,SUM($E$713:E1186))</f>
        <v>335</v>
      </c>
    </row>
    <row r="1187" spans="2:6" hidden="1">
      <c r="B1187" s="113">
        <v>474</v>
      </c>
      <c r="C1187" s="139" t="str">
        <f ca="1">IF(ISERROR(OFFSET('HARGA SATUAN'!$C$6,MATCH(B1187,'HARGA SATUAN'!$N$7:$N$1509,0),0)),"",OFFSET('HARGA SATUAN'!$C$6,MATCH(B1187,'HARGA SATUAN'!$N$7:$N$1509,0),0))</f>
        <v/>
      </c>
      <c r="D1187" s="139">
        <f ca="1">SUMIFS('RAB Standart'!$F$14:$F$169,'RAB Standart'!$C$14:$C$169,C1187)</f>
        <v>1</v>
      </c>
      <c r="E1187" s="26">
        <f t="shared" ca="1" si="40"/>
        <v>1</v>
      </c>
      <c r="F1187" s="26">
        <f ca="1">IF(D1187=0,0,SUM($E$713:E1187))</f>
        <v>336</v>
      </c>
    </row>
    <row r="1188" spans="2:6" hidden="1">
      <c r="B1188" s="113">
        <v>475</v>
      </c>
      <c r="C1188" s="139" t="str">
        <f ca="1">IF(ISERROR(OFFSET('HARGA SATUAN'!$C$6,MATCH(B1188,'HARGA SATUAN'!$N$7:$N$1509,0),0)),"",OFFSET('HARGA SATUAN'!$C$6,MATCH(B1188,'HARGA SATUAN'!$N$7:$N$1509,0),0))</f>
        <v/>
      </c>
      <c r="D1188" s="139">
        <f ca="1">SUMIFS('RAB Standart'!$F$14:$F$169,'RAB Standart'!$C$14:$C$169,C1188)</f>
        <v>1</v>
      </c>
      <c r="E1188" s="26">
        <f t="shared" ca="1" si="40"/>
        <v>1</v>
      </c>
      <c r="F1188" s="26">
        <f ca="1">IF(D1188=0,0,SUM($E$713:E1188))</f>
        <v>337</v>
      </c>
    </row>
    <row r="1189" spans="2:6" hidden="1">
      <c r="B1189" s="113">
        <v>476</v>
      </c>
      <c r="C1189" s="139" t="str">
        <f ca="1">IF(ISERROR(OFFSET('HARGA SATUAN'!$C$6,MATCH(B1189,'HARGA SATUAN'!$N$7:$N$1509,0),0)),"",OFFSET('HARGA SATUAN'!$C$6,MATCH(B1189,'HARGA SATUAN'!$N$7:$N$1509,0),0))</f>
        <v/>
      </c>
      <c r="D1189" s="139">
        <f ca="1">SUMIFS('RAB Standart'!$F$14:$F$169,'RAB Standart'!$C$14:$C$169,C1189)</f>
        <v>1</v>
      </c>
      <c r="E1189" s="26">
        <f t="shared" ca="1" si="40"/>
        <v>1</v>
      </c>
      <c r="F1189" s="26">
        <f ca="1">IF(D1189=0,0,SUM($E$713:E1189))</f>
        <v>338</v>
      </c>
    </row>
    <row r="1190" spans="2:6" hidden="1">
      <c r="B1190" s="113">
        <v>477</v>
      </c>
      <c r="C1190" s="139" t="str">
        <f ca="1">IF(ISERROR(OFFSET('HARGA SATUAN'!$C$6,MATCH(B1190,'HARGA SATUAN'!$N$7:$N$1509,0),0)),"",OFFSET('HARGA SATUAN'!$C$6,MATCH(B1190,'HARGA SATUAN'!$N$7:$N$1509,0),0))</f>
        <v/>
      </c>
      <c r="D1190" s="139">
        <f ca="1">SUMIFS('RAB Standart'!$F$14:$F$169,'RAB Standart'!$C$14:$C$169,C1190)</f>
        <v>1</v>
      </c>
      <c r="E1190" s="26">
        <f t="shared" ca="1" si="40"/>
        <v>1</v>
      </c>
      <c r="F1190" s="26">
        <f ca="1">IF(D1190=0,0,SUM($E$713:E1190))</f>
        <v>339</v>
      </c>
    </row>
    <row r="1191" spans="2:6" hidden="1">
      <c r="B1191" s="113">
        <v>478</v>
      </c>
      <c r="C1191" s="139" t="str">
        <f ca="1">IF(ISERROR(OFFSET('HARGA SATUAN'!$C$6,MATCH(B1191,'HARGA SATUAN'!$N$7:$N$1509,0),0)),"",OFFSET('HARGA SATUAN'!$C$6,MATCH(B1191,'HARGA SATUAN'!$N$7:$N$1509,0),0))</f>
        <v/>
      </c>
      <c r="D1191" s="139">
        <f ca="1">SUMIFS('RAB Standart'!$F$14:$F$169,'RAB Standart'!$C$14:$C$169,C1191)</f>
        <v>1</v>
      </c>
      <c r="E1191" s="26">
        <f t="shared" ca="1" si="40"/>
        <v>1</v>
      </c>
      <c r="F1191" s="26">
        <f ca="1">IF(D1191=0,0,SUM($E$713:E1191))</f>
        <v>340</v>
      </c>
    </row>
    <row r="1192" spans="2:6" hidden="1">
      <c r="B1192" s="113">
        <v>479</v>
      </c>
      <c r="C1192" s="139" t="str">
        <f ca="1">IF(ISERROR(OFFSET('HARGA SATUAN'!$C$6,MATCH(B1192,'HARGA SATUAN'!$N$7:$N$1509,0),0)),"",OFFSET('HARGA SATUAN'!$C$6,MATCH(B1192,'HARGA SATUAN'!$N$7:$N$1509,0),0))</f>
        <v/>
      </c>
      <c r="D1192" s="139">
        <f ca="1">SUMIFS('RAB Standart'!$F$14:$F$169,'RAB Standart'!$C$14:$C$169,C1192)</f>
        <v>1</v>
      </c>
      <c r="E1192" s="26">
        <f t="shared" ca="1" si="40"/>
        <v>1</v>
      </c>
      <c r="F1192" s="26">
        <f ca="1">IF(D1192=0,0,SUM($E$713:E1192))</f>
        <v>341</v>
      </c>
    </row>
    <row r="1193" spans="2:6" hidden="1">
      <c r="B1193" s="113">
        <v>480</v>
      </c>
      <c r="C1193" s="139" t="str">
        <f ca="1">IF(ISERROR(OFFSET('HARGA SATUAN'!$C$6,MATCH(B1193,'HARGA SATUAN'!$N$7:$N$1509,0),0)),"",OFFSET('HARGA SATUAN'!$C$6,MATCH(B1193,'HARGA SATUAN'!$N$7:$N$1509,0),0))</f>
        <v/>
      </c>
      <c r="D1193" s="139">
        <f ca="1">SUMIFS('RAB Standart'!$F$14:$F$169,'RAB Standart'!$C$14:$C$169,C1193)</f>
        <v>1</v>
      </c>
      <c r="E1193" s="26">
        <f t="shared" ca="1" si="40"/>
        <v>1</v>
      </c>
      <c r="F1193" s="26">
        <f ca="1">IF(D1193=0,0,SUM($E$713:E1193))</f>
        <v>342</v>
      </c>
    </row>
    <row r="1194" spans="2:6" hidden="1">
      <c r="B1194" s="113">
        <v>481</v>
      </c>
      <c r="C1194" s="139" t="str">
        <f ca="1">IF(ISERROR(OFFSET('HARGA SATUAN'!$C$6,MATCH(B1194,'HARGA SATUAN'!$N$7:$N$1509,0),0)),"",OFFSET('HARGA SATUAN'!$C$6,MATCH(B1194,'HARGA SATUAN'!$N$7:$N$1509,0),0))</f>
        <v/>
      </c>
      <c r="D1194" s="139">
        <f ca="1">SUMIFS('RAB Standart'!$F$14:$F$169,'RAB Standart'!$C$14:$C$169,C1194)</f>
        <v>1</v>
      </c>
      <c r="E1194" s="26">
        <f t="shared" ca="1" si="40"/>
        <v>1</v>
      </c>
      <c r="F1194" s="26">
        <f ca="1">IF(D1194=0,0,SUM($E$713:E1194))</f>
        <v>343</v>
      </c>
    </row>
    <row r="1195" spans="2:6" hidden="1">
      <c r="B1195" s="113">
        <v>482</v>
      </c>
      <c r="C1195" s="139" t="str">
        <f ca="1">IF(ISERROR(OFFSET('HARGA SATUAN'!$C$6,MATCH(B1195,'HARGA SATUAN'!$N$7:$N$1509,0),0)),"",OFFSET('HARGA SATUAN'!$C$6,MATCH(B1195,'HARGA SATUAN'!$N$7:$N$1509,0),0))</f>
        <v/>
      </c>
      <c r="D1195" s="139">
        <f ca="1">SUMIFS('RAB Standart'!$F$14:$F$169,'RAB Standart'!$C$14:$C$169,C1195)</f>
        <v>1</v>
      </c>
      <c r="E1195" s="26">
        <f t="shared" ca="1" si="40"/>
        <v>1</v>
      </c>
      <c r="F1195" s="26">
        <f ca="1">IF(D1195=0,0,SUM($E$713:E1195))</f>
        <v>344</v>
      </c>
    </row>
    <row r="1196" spans="2:6" hidden="1">
      <c r="B1196" s="113">
        <v>483</v>
      </c>
      <c r="C1196" s="139" t="str">
        <f ca="1">IF(ISERROR(OFFSET('HARGA SATUAN'!$C$6,MATCH(B1196,'HARGA SATUAN'!$N$7:$N$1509,0),0)),"",OFFSET('HARGA SATUAN'!$C$6,MATCH(B1196,'HARGA SATUAN'!$N$7:$N$1509,0),0))</f>
        <v/>
      </c>
      <c r="D1196" s="139">
        <f ca="1">SUMIFS('RAB Standart'!$F$14:$F$169,'RAB Standart'!$C$14:$C$169,C1196)</f>
        <v>1</v>
      </c>
      <c r="E1196" s="26">
        <f t="shared" ca="1" si="40"/>
        <v>1</v>
      </c>
      <c r="F1196" s="26">
        <f ca="1">IF(D1196=0,0,SUM($E$713:E1196))</f>
        <v>345</v>
      </c>
    </row>
    <row r="1197" spans="2:6" hidden="1">
      <c r="B1197" s="113">
        <v>484</v>
      </c>
      <c r="C1197" s="139" t="str">
        <f ca="1">IF(ISERROR(OFFSET('HARGA SATUAN'!$C$6,MATCH(B1197,'HARGA SATUAN'!$N$7:$N$1509,0),0)),"",OFFSET('HARGA SATUAN'!$C$6,MATCH(B1197,'HARGA SATUAN'!$N$7:$N$1509,0),0))</f>
        <v/>
      </c>
      <c r="D1197" s="139">
        <f ca="1">SUMIFS('RAB Standart'!$F$14:$F$169,'RAB Standart'!$C$14:$C$169,C1197)</f>
        <v>1</v>
      </c>
      <c r="E1197" s="26">
        <f t="shared" ca="1" si="40"/>
        <v>1</v>
      </c>
      <c r="F1197" s="26">
        <f ca="1">IF(D1197=0,0,SUM($E$713:E1197))</f>
        <v>346</v>
      </c>
    </row>
    <row r="1198" spans="2:6" hidden="1">
      <c r="B1198" s="113">
        <v>485</v>
      </c>
      <c r="C1198" s="139" t="str">
        <f ca="1">IF(ISERROR(OFFSET('HARGA SATUAN'!$C$6,MATCH(B1198,'HARGA SATUAN'!$N$7:$N$1509,0),0)),"",OFFSET('HARGA SATUAN'!$C$6,MATCH(B1198,'HARGA SATUAN'!$N$7:$N$1509,0),0))</f>
        <v/>
      </c>
      <c r="D1198" s="139">
        <f ca="1">SUMIFS('RAB Standart'!$F$14:$F$169,'RAB Standart'!$C$14:$C$169,C1198)</f>
        <v>1</v>
      </c>
      <c r="E1198" s="26">
        <f t="shared" ca="1" si="40"/>
        <v>1</v>
      </c>
      <c r="F1198" s="26">
        <f ca="1">IF(D1198=0,0,SUM($E$713:E1198))</f>
        <v>347</v>
      </c>
    </row>
    <row r="1199" spans="2:6" hidden="1">
      <c r="B1199" s="113">
        <v>486</v>
      </c>
      <c r="C1199" s="139" t="str">
        <f ca="1">IF(ISERROR(OFFSET('HARGA SATUAN'!$C$6,MATCH(B1199,'HARGA SATUAN'!$N$7:$N$1509,0),0)),"",OFFSET('HARGA SATUAN'!$C$6,MATCH(B1199,'HARGA SATUAN'!$N$7:$N$1509,0),0))</f>
        <v/>
      </c>
      <c r="D1199" s="139">
        <f ca="1">SUMIFS('RAB Standart'!$F$14:$F$169,'RAB Standart'!$C$14:$C$169,C1199)</f>
        <v>1</v>
      </c>
      <c r="E1199" s="26">
        <f t="shared" ca="1" si="40"/>
        <v>1</v>
      </c>
      <c r="F1199" s="26">
        <f ca="1">IF(D1199=0,0,SUM($E$713:E1199))</f>
        <v>348</v>
      </c>
    </row>
    <row r="1200" spans="2:6" hidden="1">
      <c r="B1200" s="113">
        <v>487</v>
      </c>
      <c r="C1200" s="139" t="str">
        <f ca="1">IF(ISERROR(OFFSET('HARGA SATUAN'!$C$6,MATCH(B1200,'HARGA SATUAN'!$N$7:$N$1509,0),0)),"",OFFSET('HARGA SATUAN'!$C$6,MATCH(B1200,'HARGA SATUAN'!$N$7:$N$1509,0),0))</f>
        <v/>
      </c>
      <c r="D1200" s="139">
        <f ca="1">SUMIFS('RAB Standart'!$F$14:$F$169,'RAB Standart'!$C$14:$C$169,C1200)</f>
        <v>1</v>
      </c>
      <c r="E1200" s="26">
        <f t="shared" ca="1" si="40"/>
        <v>1</v>
      </c>
      <c r="F1200" s="26">
        <f ca="1">IF(D1200=0,0,SUM($E$713:E1200))</f>
        <v>349</v>
      </c>
    </row>
    <row r="1201" spans="2:6" hidden="1">
      <c r="B1201" s="113">
        <v>488</v>
      </c>
      <c r="C1201" s="139" t="str">
        <f ca="1">IF(ISERROR(OFFSET('HARGA SATUAN'!$C$6,MATCH(B1201,'HARGA SATUAN'!$N$7:$N$1509,0),0)),"",OFFSET('HARGA SATUAN'!$C$6,MATCH(B1201,'HARGA SATUAN'!$N$7:$N$1509,0),0))</f>
        <v/>
      </c>
      <c r="D1201" s="139">
        <f ca="1">SUMIFS('RAB Standart'!$F$14:$F$169,'RAB Standart'!$C$14:$C$169,C1201)</f>
        <v>1</v>
      </c>
      <c r="E1201" s="26">
        <f t="shared" ca="1" si="40"/>
        <v>1</v>
      </c>
      <c r="F1201" s="26">
        <f ca="1">IF(D1201=0,0,SUM($E$713:E1201))</f>
        <v>350</v>
      </c>
    </row>
    <row r="1202" spans="2:6" hidden="1">
      <c r="B1202" s="113">
        <v>489</v>
      </c>
      <c r="C1202" s="139" t="str">
        <f ca="1">IF(ISERROR(OFFSET('HARGA SATUAN'!$C$6,MATCH(B1202,'HARGA SATUAN'!$N$7:$N$1509,0),0)),"",OFFSET('HARGA SATUAN'!$C$6,MATCH(B1202,'HARGA SATUAN'!$N$7:$N$1509,0),0))</f>
        <v/>
      </c>
      <c r="D1202" s="139">
        <f ca="1">SUMIFS('RAB Standart'!$F$14:$F$169,'RAB Standart'!$C$14:$C$169,C1202)</f>
        <v>1</v>
      </c>
      <c r="E1202" s="26">
        <f t="shared" ca="1" si="40"/>
        <v>1</v>
      </c>
      <c r="F1202" s="26">
        <f ca="1">IF(D1202=0,0,SUM($E$713:E1202))</f>
        <v>351</v>
      </c>
    </row>
    <row r="1203" spans="2:6" hidden="1">
      <c r="B1203" s="113">
        <v>490</v>
      </c>
      <c r="C1203" s="139" t="str">
        <f ca="1">IF(ISERROR(OFFSET('HARGA SATUAN'!$C$6,MATCH(B1203,'HARGA SATUAN'!$N$7:$N$1509,0),0)),"",OFFSET('HARGA SATUAN'!$C$6,MATCH(B1203,'HARGA SATUAN'!$N$7:$N$1509,0),0))</f>
        <v/>
      </c>
      <c r="D1203" s="139">
        <f ca="1">SUMIFS('RAB Standart'!$F$14:$F$169,'RAB Standart'!$C$14:$C$169,C1203)</f>
        <v>1</v>
      </c>
      <c r="E1203" s="26">
        <f t="shared" ca="1" si="40"/>
        <v>1</v>
      </c>
      <c r="F1203" s="26">
        <f ca="1">IF(D1203=0,0,SUM($E$713:E1203))</f>
        <v>352</v>
      </c>
    </row>
    <row r="1204" spans="2:6" hidden="1">
      <c r="B1204" s="113">
        <v>491</v>
      </c>
      <c r="C1204" s="139" t="str">
        <f ca="1">IF(ISERROR(OFFSET('HARGA SATUAN'!$C$6,MATCH(B1204,'HARGA SATUAN'!$N$7:$N$1509,0),0)),"",OFFSET('HARGA SATUAN'!$C$6,MATCH(B1204,'HARGA SATUAN'!$N$7:$N$1509,0),0))</f>
        <v/>
      </c>
      <c r="D1204" s="139">
        <f ca="1">SUMIFS('RAB Standart'!$F$14:$F$169,'RAB Standart'!$C$14:$C$169,C1204)</f>
        <v>1</v>
      </c>
      <c r="E1204" s="26">
        <f t="shared" ca="1" si="40"/>
        <v>1</v>
      </c>
      <c r="F1204" s="26">
        <f ca="1">IF(D1204=0,0,SUM($E$713:E1204))</f>
        <v>353</v>
      </c>
    </row>
    <row r="1205" spans="2:6" hidden="1">
      <c r="B1205" s="113">
        <v>492</v>
      </c>
      <c r="C1205" s="139" t="str">
        <f ca="1">IF(ISERROR(OFFSET('HARGA SATUAN'!$C$6,MATCH(B1205,'HARGA SATUAN'!$N$7:$N$1509,0),0)),"",OFFSET('HARGA SATUAN'!$C$6,MATCH(B1205,'HARGA SATUAN'!$N$7:$N$1509,0),0))</f>
        <v/>
      </c>
      <c r="D1205" s="139">
        <f ca="1">SUMIFS('RAB Standart'!$F$14:$F$169,'RAB Standart'!$C$14:$C$169,C1205)</f>
        <v>1</v>
      </c>
      <c r="E1205" s="26">
        <f t="shared" ca="1" si="40"/>
        <v>1</v>
      </c>
      <c r="F1205" s="26">
        <f ca="1">IF(D1205=0,0,SUM($E$713:E1205))</f>
        <v>354</v>
      </c>
    </row>
    <row r="1206" spans="2:6" hidden="1">
      <c r="B1206" s="113">
        <v>493</v>
      </c>
      <c r="C1206" s="139" t="str">
        <f ca="1">IF(ISERROR(OFFSET('HARGA SATUAN'!$C$6,MATCH(B1206,'HARGA SATUAN'!$N$7:$N$1509,0),0)),"",OFFSET('HARGA SATUAN'!$C$6,MATCH(B1206,'HARGA SATUAN'!$N$7:$N$1509,0),0))</f>
        <v/>
      </c>
      <c r="D1206" s="139">
        <f ca="1">SUMIFS('RAB Standart'!$F$14:$F$169,'RAB Standart'!$C$14:$C$169,C1206)</f>
        <v>1</v>
      </c>
      <c r="E1206" s="26">
        <f t="shared" ca="1" si="40"/>
        <v>1</v>
      </c>
      <c r="F1206" s="26">
        <f ca="1">IF(D1206=0,0,SUM($E$713:E1206))</f>
        <v>355</v>
      </c>
    </row>
    <row r="1207" spans="2:6" hidden="1">
      <c r="B1207" s="113">
        <v>494</v>
      </c>
      <c r="C1207" s="139" t="str">
        <f ca="1">IF(ISERROR(OFFSET('HARGA SATUAN'!$C$6,MATCH(B1207,'HARGA SATUAN'!$N$7:$N$1509,0),0)),"",OFFSET('HARGA SATUAN'!$C$6,MATCH(B1207,'HARGA SATUAN'!$N$7:$N$1509,0),0))</f>
        <v/>
      </c>
      <c r="D1207" s="139">
        <f ca="1">SUMIFS('RAB Standart'!$F$14:$F$169,'RAB Standart'!$C$14:$C$169,C1207)</f>
        <v>1</v>
      </c>
      <c r="E1207" s="26">
        <f t="shared" ca="1" si="40"/>
        <v>1</v>
      </c>
      <c r="F1207" s="26">
        <f ca="1">IF(D1207=0,0,SUM($E$713:E1207))</f>
        <v>356</v>
      </c>
    </row>
    <row r="1208" spans="2:6" hidden="1">
      <c r="B1208" s="113">
        <v>495</v>
      </c>
      <c r="C1208" s="139" t="str">
        <f ca="1">IF(ISERROR(OFFSET('HARGA SATUAN'!$C$6,MATCH(B1208,'HARGA SATUAN'!$N$7:$N$1509,0),0)),"",OFFSET('HARGA SATUAN'!$C$6,MATCH(B1208,'HARGA SATUAN'!$N$7:$N$1509,0),0))</f>
        <v/>
      </c>
      <c r="D1208" s="139">
        <f ca="1">SUMIFS('RAB Standart'!$F$14:$F$169,'RAB Standart'!$C$14:$C$169,C1208)</f>
        <v>1</v>
      </c>
      <c r="E1208" s="26">
        <f t="shared" ca="1" si="40"/>
        <v>1</v>
      </c>
      <c r="F1208" s="26">
        <f ca="1">IF(D1208=0,0,SUM($E$713:E1208))</f>
        <v>357</v>
      </c>
    </row>
    <row r="1209" spans="2:6" hidden="1">
      <c r="B1209" s="113">
        <v>496</v>
      </c>
      <c r="C1209" s="139" t="str">
        <f ca="1">IF(ISERROR(OFFSET('HARGA SATUAN'!$C$6,MATCH(B1209,'HARGA SATUAN'!$N$7:$N$1509,0),0)),"",OFFSET('HARGA SATUAN'!$C$6,MATCH(B1209,'HARGA SATUAN'!$N$7:$N$1509,0),0))</f>
        <v/>
      </c>
      <c r="D1209" s="139">
        <f ca="1">SUMIFS('RAB Standart'!$F$14:$F$169,'RAB Standart'!$C$14:$C$169,C1209)</f>
        <v>1</v>
      </c>
      <c r="E1209" s="26">
        <f t="shared" ca="1" si="40"/>
        <v>1</v>
      </c>
      <c r="F1209" s="26">
        <f ca="1">IF(D1209=0,0,SUM($E$713:E1209))</f>
        <v>358</v>
      </c>
    </row>
    <row r="1210" spans="2:6" hidden="1">
      <c r="B1210" s="113">
        <v>497</v>
      </c>
      <c r="C1210" s="139" t="str">
        <f ca="1">IF(ISERROR(OFFSET('HARGA SATUAN'!$C$6,MATCH(B1210,'HARGA SATUAN'!$N$7:$N$1509,0),0)),"",OFFSET('HARGA SATUAN'!$C$6,MATCH(B1210,'HARGA SATUAN'!$N$7:$N$1509,0),0))</f>
        <v/>
      </c>
      <c r="D1210" s="139">
        <f ca="1">SUMIFS('RAB Standart'!$F$14:$F$169,'RAB Standart'!$C$14:$C$169,C1210)</f>
        <v>1</v>
      </c>
      <c r="E1210" s="26">
        <f t="shared" ca="1" si="40"/>
        <v>1</v>
      </c>
      <c r="F1210" s="26">
        <f ca="1">IF(D1210=0,0,SUM($E$713:E1210))</f>
        <v>359</v>
      </c>
    </row>
    <row r="1211" spans="2:6" hidden="1">
      <c r="B1211" s="113">
        <v>498</v>
      </c>
      <c r="C1211" s="139" t="str">
        <f ca="1">IF(ISERROR(OFFSET('HARGA SATUAN'!$C$6,MATCH(B1211,'HARGA SATUAN'!$N$7:$N$1509,0),0)),"",OFFSET('HARGA SATUAN'!$C$6,MATCH(B1211,'HARGA SATUAN'!$N$7:$N$1509,0),0))</f>
        <v/>
      </c>
      <c r="D1211" s="139">
        <f ca="1">SUMIFS('RAB Standart'!$F$14:$F$169,'RAB Standart'!$C$14:$C$169,C1211)</f>
        <v>1</v>
      </c>
      <c r="E1211" s="26">
        <f t="shared" ca="1" si="40"/>
        <v>1</v>
      </c>
      <c r="F1211" s="26">
        <f ca="1">IF(D1211=0,0,SUM($E$713:E1211))</f>
        <v>360</v>
      </c>
    </row>
    <row r="1212" spans="2:6" hidden="1">
      <c r="B1212" s="113">
        <v>499</v>
      </c>
      <c r="C1212" s="139" t="str">
        <f ca="1">IF(ISERROR(OFFSET('HARGA SATUAN'!$C$6,MATCH(B1212,'HARGA SATUAN'!$N$7:$N$1509,0),0)),"",OFFSET('HARGA SATUAN'!$C$6,MATCH(B1212,'HARGA SATUAN'!$N$7:$N$1509,0),0))</f>
        <v/>
      </c>
      <c r="D1212" s="139">
        <f ca="1">SUMIFS('RAB Standart'!$F$14:$F$169,'RAB Standart'!$C$14:$C$169,C1212)</f>
        <v>1</v>
      </c>
      <c r="E1212" s="26">
        <f t="shared" ca="1" si="40"/>
        <v>1</v>
      </c>
      <c r="F1212" s="26">
        <f ca="1">IF(D1212=0,0,SUM($E$713:E1212))</f>
        <v>361</v>
      </c>
    </row>
    <row r="1213" spans="2:6" hidden="1">
      <c r="B1213" s="113">
        <v>500</v>
      </c>
      <c r="C1213" s="139" t="str">
        <f ca="1">IF(ISERROR(OFFSET('HARGA SATUAN'!$C$6,MATCH(B1213,'HARGA SATUAN'!$N$7:$N$1509,0),0)),"",OFFSET('HARGA SATUAN'!$C$6,MATCH(B1213,'HARGA SATUAN'!$N$7:$N$1509,0),0))</f>
        <v/>
      </c>
      <c r="D1213" s="139">
        <f ca="1">SUMIFS('RAB Standart'!$F$14:$F$169,'RAB Standart'!$C$14:$C$169,C1213)</f>
        <v>1</v>
      </c>
      <c r="E1213" s="26">
        <f t="shared" ca="1" si="40"/>
        <v>1</v>
      </c>
      <c r="F1213" s="26">
        <f ca="1">IF(D1213=0,0,SUM($E$713:E1213))</f>
        <v>362</v>
      </c>
    </row>
    <row r="1214" spans="2:6" hidden="1">
      <c r="B1214" s="113">
        <v>501</v>
      </c>
      <c r="C1214" s="139" t="str">
        <f ca="1">IF(ISERROR(OFFSET('HARGA SATUAN'!$C$6,MATCH(B1214,'HARGA SATUAN'!$N$7:$N$1509,0),0)),"",OFFSET('HARGA SATUAN'!$C$6,MATCH(B1214,'HARGA SATUAN'!$N$7:$N$1509,0),0))</f>
        <v/>
      </c>
      <c r="D1214" s="139">
        <f ca="1">SUMIFS('RAB Standart'!$F$14:$F$169,'RAB Standart'!$C$14:$C$169,C1214)</f>
        <v>1</v>
      </c>
      <c r="E1214" s="26">
        <f t="shared" ca="1" si="40"/>
        <v>1</v>
      </c>
      <c r="F1214" s="26">
        <f ca="1">IF(D1214=0,0,SUM($E$713:E1214))</f>
        <v>363</v>
      </c>
    </row>
    <row r="1215" spans="2:6" hidden="1">
      <c r="B1215" s="113">
        <v>502</v>
      </c>
      <c r="C1215" s="139" t="str">
        <f ca="1">IF(ISERROR(OFFSET('HARGA SATUAN'!$C$6,MATCH(B1215,'HARGA SATUAN'!$N$7:$N$1509,0),0)),"",OFFSET('HARGA SATUAN'!$C$6,MATCH(B1215,'HARGA SATUAN'!$N$7:$N$1509,0),0))</f>
        <v/>
      </c>
      <c r="D1215" s="139">
        <f ca="1">SUMIFS('RAB Standart'!$F$14:$F$169,'RAB Standart'!$C$14:$C$169,C1215)</f>
        <v>1</v>
      </c>
      <c r="E1215" s="26">
        <f t="shared" ca="1" si="40"/>
        <v>1</v>
      </c>
      <c r="F1215" s="26">
        <f ca="1">IF(D1215=0,0,SUM($E$713:E1215))</f>
        <v>364</v>
      </c>
    </row>
    <row r="1216" spans="2:6" hidden="1">
      <c r="B1216" s="113">
        <v>503</v>
      </c>
      <c r="C1216" s="139" t="str">
        <f ca="1">IF(ISERROR(OFFSET('HARGA SATUAN'!$C$6,MATCH(B1216,'HARGA SATUAN'!$N$7:$N$1509,0),0)),"",OFFSET('HARGA SATUAN'!$C$6,MATCH(B1216,'HARGA SATUAN'!$N$7:$N$1509,0),0))</f>
        <v/>
      </c>
      <c r="D1216" s="139">
        <f ca="1">SUMIFS('RAB Standart'!$F$14:$F$169,'RAB Standart'!$C$14:$C$169,C1216)</f>
        <v>1</v>
      </c>
      <c r="E1216" s="26">
        <f t="shared" ca="1" si="40"/>
        <v>1</v>
      </c>
      <c r="F1216" s="26">
        <f ca="1">IF(D1216=0,0,SUM($E$713:E1216))</f>
        <v>365</v>
      </c>
    </row>
    <row r="1217" spans="2:6" hidden="1">
      <c r="B1217" s="113">
        <v>504</v>
      </c>
      <c r="C1217" s="139" t="str">
        <f ca="1">IF(ISERROR(OFFSET('HARGA SATUAN'!$C$6,MATCH(B1217,'HARGA SATUAN'!$N$7:$N$1509,0),0)),"",OFFSET('HARGA SATUAN'!$C$6,MATCH(B1217,'HARGA SATUAN'!$N$7:$N$1509,0),0))</f>
        <v/>
      </c>
      <c r="D1217" s="139">
        <f ca="1">SUMIFS('RAB Standart'!$F$14:$F$169,'RAB Standart'!$C$14:$C$169,C1217)</f>
        <v>1</v>
      </c>
      <c r="E1217" s="26">
        <f t="shared" ca="1" si="40"/>
        <v>1</v>
      </c>
      <c r="F1217" s="26">
        <f ca="1">IF(D1217=0,0,SUM($E$713:E1217))</f>
        <v>366</v>
      </c>
    </row>
    <row r="1218" spans="2:6" hidden="1">
      <c r="B1218" s="113">
        <v>505</v>
      </c>
      <c r="C1218" s="139" t="str">
        <f ca="1">IF(ISERROR(OFFSET('HARGA SATUAN'!$C$6,MATCH(B1218,'HARGA SATUAN'!$N$7:$N$1509,0),0)),"",OFFSET('HARGA SATUAN'!$C$6,MATCH(B1218,'HARGA SATUAN'!$N$7:$N$1509,0),0))</f>
        <v/>
      </c>
      <c r="D1218" s="139">
        <f ca="1">SUMIFS('RAB Standart'!$F$14:$F$169,'RAB Standart'!$C$14:$C$169,C1218)</f>
        <v>1</v>
      </c>
      <c r="E1218" s="26">
        <f t="shared" ca="1" si="40"/>
        <v>1</v>
      </c>
      <c r="F1218" s="26">
        <f ca="1">IF(D1218=0,0,SUM($E$713:E1218))</f>
        <v>367</v>
      </c>
    </row>
    <row r="1219" spans="2:6" hidden="1">
      <c r="B1219" s="113">
        <v>506</v>
      </c>
      <c r="C1219" s="139" t="str">
        <f ca="1">IF(ISERROR(OFFSET('HARGA SATUAN'!$C$6,MATCH(B1219,'HARGA SATUAN'!$N$7:$N$1509,0),0)),"",OFFSET('HARGA SATUAN'!$C$6,MATCH(B1219,'HARGA SATUAN'!$N$7:$N$1509,0),0))</f>
        <v/>
      </c>
      <c r="D1219" s="139">
        <f ca="1">SUMIFS('RAB Standart'!$F$14:$F$169,'RAB Standart'!$C$14:$C$169,C1219)</f>
        <v>1</v>
      </c>
      <c r="E1219" s="26">
        <f t="shared" ca="1" si="40"/>
        <v>1</v>
      </c>
      <c r="F1219" s="26">
        <f ca="1">IF(D1219=0,0,SUM($E$713:E1219))</f>
        <v>368</v>
      </c>
    </row>
    <row r="1220" spans="2:6" hidden="1">
      <c r="B1220" s="113">
        <v>507</v>
      </c>
      <c r="C1220" s="139" t="str">
        <f ca="1">IF(ISERROR(OFFSET('HARGA SATUAN'!$C$6,MATCH(B1220,'HARGA SATUAN'!$N$7:$N$1509,0),0)),"",OFFSET('HARGA SATUAN'!$C$6,MATCH(B1220,'HARGA SATUAN'!$N$7:$N$1509,0),0))</f>
        <v/>
      </c>
      <c r="D1220" s="139">
        <f ca="1">SUMIFS('RAB Standart'!$F$14:$F$169,'RAB Standart'!$C$14:$C$169,C1220)</f>
        <v>1</v>
      </c>
      <c r="E1220" s="26">
        <f t="shared" ca="1" si="40"/>
        <v>1</v>
      </c>
      <c r="F1220" s="26">
        <f ca="1">IF(D1220=0,0,SUM($E$713:E1220))</f>
        <v>369</v>
      </c>
    </row>
    <row r="1221" spans="2:6" hidden="1">
      <c r="B1221" s="113">
        <v>508</v>
      </c>
      <c r="C1221" s="139" t="str">
        <f ca="1">IF(ISERROR(OFFSET('HARGA SATUAN'!$C$6,MATCH(B1221,'HARGA SATUAN'!$N$7:$N$1509,0),0)),"",OFFSET('HARGA SATUAN'!$C$6,MATCH(B1221,'HARGA SATUAN'!$N$7:$N$1509,0),0))</f>
        <v/>
      </c>
      <c r="D1221" s="139">
        <f ca="1">SUMIFS('RAB Standart'!$F$14:$F$169,'RAB Standart'!$C$14:$C$169,C1221)</f>
        <v>1</v>
      </c>
      <c r="E1221" s="26">
        <f t="shared" ca="1" si="40"/>
        <v>1</v>
      </c>
      <c r="F1221" s="26">
        <f ca="1">IF(D1221=0,0,SUM($E$713:E1221))</f>
        <v>370</v>
      </c>
    </row>
    <row r="1222" spans="2:6" hidden="1">
      <c r="B1222" s="113">
        <v>509</v>
      </c>
      <c r="C1222" s="139" t="str">
        <f ca="1">IF(ISERROR(OFFSET('HARGA SATUAN'!$C$6,MATCH(B1222,'HARGA SATUAN'!$N$7:$N$1509,0),0)),"",OFFSET('HARGA SATUAN'!$C$6,MATCH(B1222,'HARGA SATUAN'!$N$7:$N$1509,0),0))</f>
        <v/>
      </c>
      <c r="D1222" s="139">
        <f ca="1">SUMIFS('RAB Standart'!$F$14:$F$169,'RAB Standart'!$C$14:$C$169,C1222)</f>
        <v>1</v>
      </c>
      <c r="E1222" s="26">
        <f t="shared" ca="1" si="40"/>
        <v>1</v>
      </c>
      <c r="F1222" s="26">
        <f ca="1">IF(D1222=0,0,SUM($E$713:E1222))</f>
        <v>371</v>
      </c>
    </row>
    <row r="1223" spans="2:6" hidden="1">
      <c r="B1223" s="113">
        <v>510</v>
      </c>
      <c r="C1223" s="139" t="str">
        <f ca="1">IF(ISERROR(OFFSET('HARGA SATUAN'!$C$6,MATCH(B1223,'HARGA SATUAN'!$N$7:$N$1509,0),0)),"",OFFSET('HARGA SATUAN'!$C$6,MATCH(B1223,'HARGA SATUAN'!$N$7:$N$1509,0),0))</f>
        <v/>
      </c>
      <c r="D1223" s="139">
        <f ca="1">SUMIFS('RAB Standart'!$F$14:$F$169,'RAB Standart'!$C$14:$C$169,C1223)</f>
        <v>1</v>
      </c>
      <c r="E1223" s="26">
        <f t="shared" ca="1" si="40"/>
        <v>1</v>
      </c>
      <c r="F1223" s="26">
        <f ca="1">IF(D1223=0,0,SUM($E$713:E1223))</f>
        <v>372</v>
      </c>
    </row>
    <row r="1224" spans="2:6" hidden="1">
      <c r="B1224" s="113">
        <v>511</v>
      </c>
      <c r="C1224" s="139" t="str">
        <f ca="1">IF(ISERROR(OFFSET('HARGA SATUAN'!$C$6,MATCH(B1224,'HARGA SATUAN'!$N$7:$N$1509,0),0)),"",OFFSET('HARGA SATUAN'!$C$6,MATCH(B1224,'HARGA SATUAN'!$N$7:$N$1509,0),0))</f>
        <v/>
      </c>
      <c r="D1224" s="139">
        <f ca="1">SUMIFS('RAB Standart'!$F$14:$F$169,'RAB Standart'!$C$14:$C$169,C1224)</f>
        <v>1</v>
      </c>
      <c r="E1224" s="26">
        <f t="shared" ca="1" si="40"/>
        <v>1</v>
      </c>
      <c r="F1224" s="26">
        <f ca="1">IF(D1224=0,0,SUM($E$713:E1224))</f>
        <v>373</v>
      </c>
    </row>
    <row r="1225" spans="2:6" hidden="1">
      <c r="B1225" s="113">
        <v>512</v>
      </c>
      <c r="C1225" s="139" t="str">
        <f ca="1">IF(ISERROR(OFFSET('HARGA SATUAN'!$C$6,MATCH(B1225,'HARGA SATUAN'!$N$7:$N$1509,0),0)),"",OFFSET('HARGA SATUAN'!$C$6,MATCH(B1225,'HARGA SATUAN'!$N$7:$N$1509,0),0))</f>
        <v/>
      </c>
      <c r="D1225" s="139">
        <f ca="1">SUMIFS('RAB Standart'!$F$14:$F$169,'RAB Standart'!$C$14:$C$169,C1225)</f>
        <v>1</v>
      </c>
      <c r="E1225" s="26">
        <f t="shared" ca="1" si="40"/>
        <v>1</v>
      </c>
      <c r="F1225" s="26">
        <f ca="1">IF(D1225=0,0,SUM($E$713:E1225))</f>
        <v>374</v>
      </c>
    </row>
    <row r="1226" spans="2:6" hidden="1">
      <c r="B1226" s="113">
        <v>513</v>
      </c>
      <c r="C1226" s="139" t="str">
        <f ca="1">IF(ISERROR(OFFSET('HARGA SATUAN'!$C$6,MATCH(B1226,'HARGA SATUAN'!$N$7:$N$1509,0),0)),"",OFFSET('HARGA SATUAN'!$C$6,MATCH(B1226,'HARGA SATUAN'!$N$7:$N$1509,0),0))</f>
        <v/>
      </c>
      <c r="D1226" s="139">
        <f ca="1">SUMIFS('RAB Standart'!$F$14:$F$169,'RAB Standart'!$C$14:$C$169,C1226)</f>
        <v>1</v>
      </c>
      <c r="E1226" s="26">
        <f t="shared" ca="1" si="40"/>
        <v>1</v>
      </c>
      <c r="F1226" s="26">
        <f ca="1">IF(D1226=0,0,SUM($E$713:E1226))</f>
        <v>375</v>
      </c>
    </row>
    <row r="1227" spans="2:6" hidden="1">
      <c r="B1227" s="113">
        <v>514</v>
      </c>
      <c r="C1227" s="139" t="str">
        <f ca="1">IF(ISERROR(OFFSET('HARGA SATUAN'!$C$6,MATCH(B1227,'HARGA SATUAN'!$N$7:$N$1509,0),0)),"",OFFSET('HARGA SATUAN'!$C$6,MATCH(B1227,'HARGA SATUAN'!$N$7:$N$1509,0),0))</f>
        <v/>
      </c>
      <c r="D1227" s="139">
        <f ca="1">SUMIFS('RAB Standart'!$F$14:$F$169,'RAB Standart'!$C$14:$C$169,C1227)</f>
        <v>1</v>
      </c>
      <c r="E1227" s="26">
        <f t="shared" ref="E1227:E1290" ca="1" si="41">IF(D1227=0,0,1)</f>
        <v>1</v>
      </c>
      <c r="F1227" s="26">
        <f ca="1">IF(D1227=0,0,SUM($E$713:E1227))</f>
        <v>376</v>
      </c>
    </row>
    <row r="1228" spans="2:6" hidden="1">
      <c r="B1228" s="113">
        <v>515</v>
      </c>
      <c r="C1228" s="139" t="str">
        <f ca="1">IF(ISERROR(OFFSET('HARGA SATUAN'!$C$6,MATCH(B1228,'HARGA SATUAN'!$N$7:$N$1509,0),0)),"",OFFSET('HARGA SATUAN'!$C$6,MATCH(B1228,'HARGA SATUAN'!$N$7:$N$1509,0),0))</f>
        <v/>
      </c>
      <c r="D1228" s="139">
        <f ca="1">SUMIFS('RAB Standart'!$F$14:$F$169,'RAB Standart'!$C$14:$C$169,C1228)</f>
        <v>1</v>
      </c>
      <c r="E1228" s="26">
        <f t="shared" ca="1" si="41"/>
        <v>1</v>
      </c>
      <c r="F1228" s="26">
        <f ca="1">IF(D1228=0,0,SUM($E$713:E1228))</f>
        <v>377</v>
      </c>
    </row>
    <row r="1229" spans="2:6" hidden="1">
      <c r="B1229" s="113">
        <v>516</v>
      </c>
      <c r="C1229" s="139" t="str">
        <f ca="1">IF(ISERROR(OFFSET('HARGA SATUAN'!$C$6,MATCH(B1229,'HARGA SATUAN'!$N$7:$N$1509,0),0)),"",OFFSET('HARGA SATUAN'!$C$6,MATCH(B1229,'HARGA SATUAN'!$N$7:$N$1509,0),0))</f>
        <v/>
      </c>
      <c r="D1229" s="139">
        <f ca="1">SUMIFS('RAB Standart'!$F$14:$F$169,'RAB Standart'!$C$14:$C$169,C1229)</f>
        <v>1</v>
      </c>
      <c r="E1229" s="26">
        <f t="shared" ca="1" si="41"/>
        <v>1</v>
      </c>
      <c r="F1229" s="26">
        <f ca="1">IF(D1229=0,0,SUM($E$713:E1229))</f>
        <v>378</v>
      </c>
    </row>
    <row r="1230" spans="2:6" hidden="1">
      <c r="B1230" s="113">
        <v>517</v>
      </c>
      <c r="C1230" s="139" t="str">
        <f ca="1">IF(ISERROR(OFFSET('HARGA SATUAN'!$C$6,MATCH(B1230,'HARGA SATUAN'!$N$7:$N$1509,0),0)),"",OFFSET('HARGA SATUAN'!$C$6,MATCH(B1230,'HARGA SATUAN'!$N$7:$N$1509,0),0))</f>
        <v/>
      </c>
      <c r="D1230" s="139">
        <f ca="1">SUMIFS('RAB Standart'!$F$14:$F$169,'RAB Standart'!$C$14:$C$169,C1230)</f>
        <v>1</v>
      </c>
      <c r="E1230" s="26">
        <f t="shared" ca="1" si="41"/>
        <v>1</v>
      </c>
      <c r="F1230" s="26">
        <f ca="1">IF(D1230=0,0,SUM($E$713:E1230))</f>
        <v>379</v>
      </c>
    </row>
    <row r="1231" spans="2:6" hidden="1">
      <c r="B1231" s="113">
        <v>518</v>
      </c>
      <c r="C1231" s="139" t="str">
        <f ca="1">IF(ISERROR(OFFSET('HARGA SATUAN'!$C$6,MATCH(B1231,'HARGA SATUAN'!$N$7:$N$1509,0),0)),"",OFFSET('HARGA SATUAN'!$C$6,MATCH(B1231,'HARGA SATUAN'!$N$7:$N$1509,0),0))</f>
        <v/>
      </c>
      <c r="D1231" s="139">
        <f ca="1">SUMIFS('RAB Standart'!$F$14:$F$169,'RAB Standart'!$C$14:$C$169,C1231)</f>
        <v>1</v>
      </c>
      <c r="E1231" s="26">
        <f t="shared" ca="1" si="41"/>
        <v>1</v>
      </c>
      <c r="F1231" s="26">
        <f ca="1">IF(D1231=0,0,SUM($E$713:E1231))</f>
        <v>380</v>
      </c>
    </row>
    <row r="1232" spans="2:6" hidden="1">
      <c r="B1232" s="113">
        <v>519</v>
      </c>
      <c r="C1232" s="139" t="str">
        <f ca="1">IF(ISERROR(OFFSET('HARGA SATUAN'!$C$6,MATCH(B1232,'HARGA SATUAN'!$N$7:$N$1509,0),0)),"",OFFSET('HARGA SATUAN'!$C$6,MATCH(B1232,'HARGA SATUAN'!$N$7:$N$1509,0),0))</f>
        <v/>
      </c>
      <c r="D1232" s="139">
        <f ca="1">SUMIFS('RAB Standart'!$F$14:$F$169,'RAB Standart'!$C$14:$C$169,C1232)</f>
        <v>1</v>
      </c>
      <c r="E1232" s="26">
        <f t="shared" ca="1" si="41"/>
        <v>1</v>
      </c>
      <c r="F1232" s="26">
        <f ca="1">IF(D1232=0,0,SUM($E$713:E1232))</f>
        <v>381</v>
      </c>
    </row>
    <row r="1233" spans="2:6" hidden="1">
      <c r="B1233" s="113">
        <v>520</v>
      </c>
      <c r="C1233" s="139" t="str">
        <f ca="1">IF(ISERROR(OFFSET('HARGA SATUAN'!$C$6,MATCH(B1233,'HARGA SATUAN'!$N$7:$N$1509,0),0)),"",OFFSET('HARGA SATUAN'!$C$6,MATCH(B1233,'HARGA SATUAN'!$N$7:$N$1509,0),0))</f>
        <v/>
      </c>
      <c r="D1233" s="139">
        <f ca="1">SUMIFS('RAB Standart'!$F$14:$F$169,'RAB Standart'!$C$14:$C$169,C1233)</f>
        <v>1</v>
      </c>
      <c r="E1233" s="26">
        <f t="shared" ca="1" si="41"/>
        <v>1</v>
      </c>
      <c r="F1233" s="26">
        <f ca="1">IF(D1233=0,0,SUM($E$713:E1233))</f>
        <v>382</v>
      </c>
    </row>
    <row r="1234" spans="2:6" hidden="1">
      <c r="B1234" s="113">
        <v>521</v>
      </c>
      <c r="C1234" s="139" t="str">
        <f ca="1">IF(ISERROR(OFFSET('HARGA SATUAN'!$C$6,MATCH(B1234,'HARGA SATUAN'!$N$7:$N$1509,0),0)),"",OFFSET('HARGA SATUAN'!$C$6,MATCH(B1234,'HARGA SATUAN'!$N$7:$N$1509,0),0))</f>
        <v/>
      </c>
      <c r="D1234" s="139">
        <f ca="1">SUMIFS('RAB Standart'!$F$14:$F$169,'RAB Standart'!$C$14:$C$169,C1234)</f>
        <v>1</v>
      </c>
      <c r="E1234" s="26">
        <f t="shared" ca="1" si="41"/>
        <v>1</v>
      </c>
      <c r="F1234" s="26">
        <f ca="1">IF(D1234=0,0,SUM($E$713:E1234))</f>
        <v>383</v>
      </c>
    </row>
    <row r="1235" spans="2:6" hidden="1">
      <c r="B1235" s="113">
        <v>522</v>
      </c>
      <c r="C1235" s="139" t="str">
        <f ca="1">IF(ISERROR(OFFSET('HARGA SATUAN'!$C$6,MATCH(B1235,'HARGA SATUAN'!$N$7:$N$1509,0),0)),"",OFFSET('HARGA SATUAN'!$C$6,MATCH(B1235,'HARGA SATUAN'!$N$7:$N$1509,0),0))</f>
        <v/>
      </c>
      <c r="D1235" s="139">
        <f ca="1">SUMIFS('RAB Standart'!$F$14:$F$169,'RAB Standart'!$C$14:$C$169,C1235)</f>
        <v>1</v>
      </c>
      <c r="E1235" s="26">
        <f t="shared" ca="1" si="41"/>
        <v>1</v>
      </c>
      <c r="F1235" s="26">
        <f ca="1">IF(D1235=0,0,SUM($E$713:E1235))</f>
        <v>384</v>
      </c>
    </row>
    <row r="1236" spans="2:6" hidden="1">
      <c r="B1236" s="113">
        <v>523</v>
      </c>
      <c r="C1236" s="139" t="str">
        <f ca="1">IF(ISERROR(OFFSET('HARGA SATUAN'!$C$6,MATCH(B1236,'HARGA SATUAN'!$N$7:$N$1509,0),0)),"",OFFSET('HARGA SATUAN'!$C$6,MATCH(B1236,'HARGA SATUAN'!$N$7:$N$1509,0),0))</f>
        <v/>
      </c>
      <c r="D1236" s="139">
        <f ca="1">SUMIFS('RAB Standart'!$F$14:$F$169,'RAB Standart'!$C$14:$C$169,C1236)</f>
        <v>1</v>
      </c>
      <c r="E1236" s="26">
        <f t="shared" ca="1" si="41"/>
        <v>1</v>
      </c>
      <c r="F1236" s="26">
        <f ca="1">IF(D1236=0,0,SUM($E$713:E1236))</f>
        <v>385</v>
      </c>
    </row>
    <row r="1237" spans="2:6" hidden="1">
      <c r="B1237" s="113">
        <v>524</v>
      </c>
      <c r="C1237" s="139" t="str">
        <f ca="1">IF(ISERROR(OFFSET('HARGA SATUAN'!$C$6,MATCH(B1237,'HARGA SATUAN'!$N$7:$N$1509,0),0)),"",OFFSET('HARGA SATUAN'!$C$6,MATCH(B1237,'HARGA SATUAN'!$N$7:$N$1509,0),0))</f>
        <v/>
      </c>
      <c r="D1237" s="139">
        <f ca="1">SUMIFS('RAB Standart'!$F$14:$F$169,'RAB Standart'!$C$14:$C$169,C1237)</f>
        <v>1</v>
      </c>
      <c r="E1237" s="26">
        <f t="shared" ca="1" si="41"/>
        <v>1</v>
      </c>
      <c r="F1237" s="26">
        <f ca="1">IF(D1237=0,0,SUM($E$713:E1237))</f>
        <v>386</v>
      </c>
    </row>
    <row r="1238" spans="2:6" hidden="1">
      <c r="B1238" s="113">
        <v>525</v>
      </c>
      <c r="C1238" s="139" t="str">
        <f ca="1">IF(ISERROR(OFFSET('HARGA SATUAN'!$C$6,MATCH(B1238,'HARGA SATUAN'!$N$7:$N$1509,0),0)),"",OFFSET('HARGA SATUAN'!$C$6,MATCH(B1238,'HARGA SATUAN'!$N$7:$N$1509,0),0))</f>
        <v/>
      </c>
      <c r="D1238" s="139">
        <f ca="1">SUMIFS('RAB Standart'!$F$14:$F$169,'RAB Standart'!$C$14:$C$169,C1238)</f>
        <v>1</v>
      </c>
      <c r="E1238" s="26">
        <f t="shared" ca="1" si="41"/>
        <v>1</v>
      </c>
      <c r="F1238" s="26">
        <f ca="1">IF(D1238=0,0,SUM($E$713:E1238))</f>
        <v>387</v>
      </c>
    </row>
    <row r="1239" spans="2:6" hidden="1">
      <c r="B1239" s="113">
        <v>526</v>
      </c>
      <c r="C1239" s="139" t="str">
        <f ca="1">IF(ISERROR(OFFSET('HARGA SATUAN'!$C$6,MATCH(B1239,'HARGA SATUAN'!$N$7:$N$1509,0),0)),"",OFFSET('HARGA SATUAN'!$C$6,MATCH(B1239,'HARGA SATUAN'!$N$7:$N$1509,0),0))</f>
        <v/>
      </c>
      <c r="D1239" s="139">
        <f ca="1">SUMIFS('RAB Standart'!$F$14:$F$169,'RAB Standart'!$C$14:$C$169,C1239)</f>
        <v>1</v>
      </c>
      <c r="E1239" s="26">
        <f t="shared" ca="1" si="41"/>
        <v>1</v>
      </c>
      <c r="F1239" s="26">
        <f ca="1">IF(D1239=0,0,SUM($E$713:E1239))</f>
        <v>388</v>
      </c>
    </row>
    <row r="1240" spans="2:6" hidden="1">
      <c r="B1240" s="113">
        <v>527</v>
      </c>
      <c r="C1240" s="139" t="str">
        <f ca="1">IF(ISERROR(OFFSET('HARGA SATUAN'!$C$6,MATCH(B1240,'HARGA SATUAN'!$N$7:$N$1509,0),0)),"",OFFSET('HARGA SATUAN'!$C$6,MATCH(B1240,'HARGA SATUAN'!$N$7:$N$1509,0),0))</f>
        <v/>
      </c>
      <c r="D1240" s="139">
        <f ca="1">SUMIFS('RAB Standart'!$F$14:$F$169,'RAB Standart'!$C$14:$C$169,C1240)</f>
        <v>1</v>
      </c>
      <c r="E1240" s="26">
        <f t="shared" ca="1" si="41"/>
        <v>1</v>
      </c>
      <c r="F1240" s="26">
        <f ca="1">IF(D1240=0,0,SUM($E$713:E1240))</f>
        <v>389</v>
      </c>
    </row>
    <row r="1241" spans="2:6" hidden="1">
      <c r="B1241" s="113">
        <v>528</v>
      </c>
      <c r="C1241" s="139" t="str">
        <f ca="1">IF(ISERROR(OFFSET('HARGA SATUAN'!$C$6,MATCH(B1241,'HARGA SATUAN'!$N$7:$N$1509,0),0)),"",OFFSET('HARGA SATUAN'!$C$6,MATCH(B1241,'HARGA SATUAN'!$N$7:$N$1509,0),0))</f>
        <v/>
      </c>
      <c r="D1241" s="139">
        <f ca="1">SUMIFS('RAB Standart'!$F$14:$F$169,'RAB Standart'!$C$14:$C$169,C1241)</f>
        <v>1</v>
      </c>
      <c r="E1241" s="26">
        <f t="shared" ca="1" si="41"/>
        <v>1</v>
      </c>
      <c r="F1241" s="26">
        <f ca="1">IF(D1241=0,0,SUM($E$713:E1241))</f>
        <v>390</v>
      </c>
    </row>
    <row r="1242" spans="2:6" hidden="1">
      <c r="B1242" s="113">
        <v>529</v>
      </c>
      <c r="C1242" s="139" t="str">
        <f ca="1">IF(ISERROR(OFFSET('HARGA SATUAN'!$C$6,MATCH(B1242,'HARGA SATUAN'!$N$7:$N$1509,0),0)),"",OFFSET('HARGA SATUAN'!$C$6,MATCH(B1242,'HARGA SATUAN'!$N$7:$N$1509,0),0))</f>
        <v/>
      </c>
      <c r="D1242" s="139">
        <f ca="1">SUMIFS('RAB Standart'!$F$14:$F$169,'RAB Standart'!$C$14:$C$169,C1242)</f>
        <v>1</v>
      </c>
      <c r="E1242" s="26">
        <f t="shared" ca="1" si="41"/>
        <v>1</v>
      </c>
      <c r="F1242" s="26">
        <f ca="1">IF(D1242=0,0,SUM($E$713:E1242))</f>
        <v>391</v>
      </c>
    </row>
    <row r="1243" spans="2:6" hidden="1">
      <c r="B1243" s="113">
        <v>530</v>
      </c>
      <c r="C1243" s="139" t="str">
        <f ca="1">IF(ISERROR(OFFSET('HARGA SATUAN'!$C$6,MATCH(B1243,'HARGA SATUAN'!$N$7:$N$1509,0),0)),"",OFFSET('HARGA SATUAN'!$C$6,MATCH(B1243,'HARGA SATUAN'!$N$7:$N$1509,0),0))</f>
        <v/>
      </c>
      <c r="D1243" s="139">
        <f ca="1">SUMIFS('RAB Standart'!$F$14:$F$169,'RAB Standart'!$C$14:$C$169,C1243)</f>
        <v>1</v>
      </c>
      <c r="E1243" s="26">
        <f t="shared" ca="1" si="41"/>
        <v>1</v>
      </c>
      <c r="F1243" s="26">
        <f ca="1">IF(D1243=0,0,SUM($E$713:E1243))</f>
        <v>392</v>
      </c>
    </row>
    <row r="1244" spans="2:6" hidden="1">
      <c r="B1244" s="113">
        <v>531</v>
      </c>
      <c r="C1244" s="139" t="str">
        <f ca="1">IF(ISERROR(OFFSET('HARGA SATUAN'!$C$6,MATCH(B1244,'HARGA SATUAN'!$N$7:$N$1509,0),0)),"",OFFSET('HARGA SATUAN'!$C$6,MATCH(B1244,'HARGA SATUAN'!$N$7:$N$1509,0),0))</f>
        <v/>
      </c>
      <c r="D1244" s="139">
        <f ca="1">SUMIFS('RAB Standart'!$F$14:$F$169,'RAB Standart'!$C$14:$C$169,C1244)</f>
        <v>1</v>
      </c>
      <c r="E1244" s="26">
        <f t="shared" ca="1" si="41"/>
        <v>1</v>
      </c>
      <c r="F1244" s="26">
        <f ca="1">IF(D1244=0,0,SUM($E$713:E1244))</f>
        <v>393</v>
      </c>
    </row>
    <row r="1245" spans="2:6" hidden="1">
      <c r="B1245" s="113">
        <v>532</v>
      </c>
      <c r="C1245" s="139" t="str">
        <f ca="1">IF(ISERROR(OFFSET('HARGA SATUAN'!$C$6,MATCH(B1245,'HARGA SATUAN'!$N$7:$N$1509,0),0)),"",OFFSET('HARGA SATUAN'!$C$6,MATCH(B1245,'HARGA SATUAN'!$N$7:$N$1509,0),0))</f>
        <v/>
      </c>
      <c r="D1245" s="139">
        <f ca="1">SUMIFS('RAB Standart'!$F$14:$F$169,'RAB Standart'!$C$14:$C$169,C1245)</f>
        <v>1</v>
      </c>
      <c r="E1245" s="26">
        <f t="shared" ca="1" si="41"/>
        <v>1</v>
      </c>
      <c r="F1245" s="26">
        <f ca="1">IF(D1245=0,0,SUM($E$713:E1245))</f>
        <v>394</v>
      </c>
    </row>
    <row r="1246" spans="2:6" hidden="1">
      <c r="B1246" s="113">
        <v>533</v>
      </c>
      <c r="C1246" s="139" t="str">
        <f ca="1">IF(ISERROR(OFFSET('HARGA SATUAN'!$C$6,MATCH(B1246,'HARGA SATUAN'!$N$7:$N$1509,0),0)),"",OFFSET('HARGA SATUAN'!$C$6,MATCH(B1246,'HARGA SATUAN'!$N$7:$N$1509,0),0))</f>
        <v/>
      </c>
      <c r="D1246" s="139">
        <f ca="1">SUMIFS('RAB Standart'!$F$14:$F$169,'RAB Standart'!$C$14:$C$169,C1246)</f>
        <v>1</v>
      </c>
      <c r="E1246" s="26">
        <f t="shared" ca="1" si="41"/>
        <v>1</v>
      </c>
      <c r="F1246" s="26">
        <f ca="1">IF(D1246=0,0,SUM($E$713:E1246))</f>
        <v>395</v>
      </c>
    </row>
    <row r="1247" spans="2:6" hidden="1">
      <c r="B1247" s="113">
        <v>534</v>
      </c>
      <c r="C1247" s="139" t="str">
        <f ca="1">IF(ISERROR(OFFSET('HARGA SATUAN'!$C$6,MATCH(B1247,'HARGA SATUAN'!$N$7:$N$1509,0),0)),"",OFFSET('HARGA SATUAN'!$C$6,MATCH(B1247,'HARGA SATUAN'!$N$7:$N$1509,0),0))</f>
        <v/>
      </c>
      <c r="D1247" s="139">
        <f ca="1">SUMIFS('RAB Standart'!$F$14:$F$169,'RAB Standart'!$C$14:$C$169,C1247)</f>
        <v>1</v>
      </c>
      <c r="E1247" s="26">
        <f t="shared" ca="1" si="41"/>
        <v>1</v>
      </c>
      <c r="F1247" s="26">
        <f ca="1">IF(D1247=0,0,SUM($E$713:E1247))</f>
        <v>396</v>
      </c>
    </row>
    <row r="1248" spans="2:6" hidden="1">
      <c r="B1248" s="113">
        <v>535</v>
      </c>
      <c r="C1248" s="139" t="str">
        <f ca="1">IF(ISERROR(OFFSET('HARGA SATUAN'!$C$6,MATCH(B1248,'HARGA SATUAN'!$N$7:$N$1509,0),0)),"",OFFSET('HARGA SATUAN'!$C$6,MATCH(B1248,'HARGA SATUAN'!$N$7:$N$1509,0),0))</f>
        <v/>
      </c>
      <c r="D1248" s="139">
        <f ca="1">SUMIFS('RAB Standart'!$F$14:$F$169,'RAB Standart'!$C$14:$C$169,C1248)</f>
        <v>1</v>
      </c>
      <c r="E1248" s="26">
        <f t="shared" ca="1" si="41"/>
        <v>1</v>
      </c>
      <c r="F1248" s="26">
        <f ca="1">IF(D1248=0,0,SUM($E$713:E1248))</f>
        <v>397</v>
      </c>
    </row>
    <row r="1249" spans="2:6" hidden="1">
      <c r="B1249" s="113">
        <v>536</v>
      </c>
      <c r="C1249" s="139" t="str">
        <f ca="1">IF(ISERROR(OFFSET('HARGA SATUAN'!$C$6,MATCH(B1249,'HARGA SATUAN'!$N$7:$N$1509,0),0)),"",OFFSET('HARGA SATUAN'!$C$6,MATCH(B1249,'HARGA SATUAN'!$N$7:$N$1509,0),0))</f>
        <v/>
      </c>
      <c r="D1249" s="139">
        <f ca="1">SUMIFS('RAB Standart'!$F$14:$F$169,'RAB Standart'!$C$14:$C$169,C1249)</f>
        <v>1</v>
      </c>
      <c r="E1249" s="26">
        <f t="shared" ca="1" si="41"/>
        <v>1</v>
      </c>
      <c r="F1249" s="26">
        <f ca="1">IF(D1249=0,0,SUM($E$713:E1249))</f>
        <v>398</v>
      </c>
    </row>
    <row r="1250" spans="2:6" hidden="1">
      <c r="B1250" s="113">
        <v>537</v>
      </c>
      <c r="C1250" s="139" t="str">
        <f ca="1">IF(ISERROR(OFFSET('HARGA SATUAN'!$C$6,MATCH(B1250,'HARGA SATUAN'!$N$7:$N$1509,0),0)),"",OFFSET('HARGA SATUAN'!$C$6,MATCH(B1250,'HARGA SATUAN'!$N$7:$N$1509,0),0))</f>
        <v/>
      </c>
      <c r="D1250" s="139">
        <f ca="1">SUMIFS('RAB Standart'!$F$14:$F$169,'RAB Standart'!$C$14:$C$169,C1250)</f>
        <v>1</v>
      </c>
      <c r="E1250" s="26">
        <f t="shared" ca="1" si="41"/>
        <v>1</v>
      </c>
      <c r="F1250" s="26">
        <f ca="1">IF(D1250=0,0,SUM($E$713:E1250))</f>
        <v>399</v>
      </c>
    </row>
    <row r="1251" spans="2:6" hidden="1">
      <c r="B1251" s="113">
        <v>538</v>
      </c>
      <c r="C1251" s="139" t="str">
        <f ca="1">IF(ISERROR(OFFSET('HARGA SATUAN'!$C$6,MATCH(B1251,'HARGA SATUAN'!$N$7:$N$1509,0),0)),"",OFFSET('HARGA SATUAN'!$C$6,MATCH(B1251,'HARGA SATUAN'!$N$7:$N$1509,0),0))</f>
        <v/>
      </c>
      <c r="D1251" s="139">
        <f ca="1">SUMIFS('RAB Standart'!$F$14:$F$169,'RAB Standart'!$C$14:$C$169,C1251)</f>
        <v>1</v>
      </c>
      <c r="E1251" s="26">
        <f t="shared" ca="1" si="41"/>
        <v>1</v>
      </c>
      <c r="F1251" s="26">
        <f ca="1">IF(D1251=0,0,SUM($E$713:E1251))</f>
        <v>400</v>
      </c>
    </row>
    <row r="1252" spans="2:6" hidden="1">
      <c r="B1252" s="113">
        <v>539</v>
      </c>
      <c r="C1252" s="139" t="str">
        <f ca="1">IF(ISERROR(OFFSET('HARGA SATUAN'!$C$6,MATCH(B1252,'HARGA SATUAN'!$N$7:$N$1509,0),0)),"",OFFSET('HARGA SATUAN'!$C$6,MATCH(B1252,'HARGA SATUAN'!$N$7:$N$1509,0),0))</f>
        <v/>
      </c>
      <c r="D1252" s="139">
        <f ca="1">SUMIFS('RAB Standart'!$F$14:$F$169,'RAB Standart'!$C$14:$C$169,C1252)</f>
        <v>1</v>
      </c>
      <c r="E1252" s="26">
        <f t="shared" ca="1" si="41"/>
        <v>1</v>
      </c>
      <c r="F1252" s="26">
        <f ca="1">IF(D1252=0,0,SUM($E$713:E1252))</f>
        <v>401</v>
      </c>
    </row>
    <row r="1253" spans="2:6" hidden="1">
      <c r="B1253" s="113">
        <v>540</v>
      </c>
      <c r="C1253" s="139" t="str">
        <f ca="1">IF(ISERROR(OFFSET('HARGA SATUAN'!$C$6,MATCH(B1253,'HARGA SATUAN'!$N$7:$N$1509,0),0)),"",OFFSET('HARGA SATUAN'!$C$6,MATCH(B1253,'HARGA SATUAN'!$N$7:$N$1509,0),0))</f>
        <v/>
      </c>
      <c r="D1253" s="139">
        <f ca="1">SUMIFS('RAB Standart'!$F$14:$F$169,'RAB Standart'!$C$14:$C$169,C1253)</f>
        <v>1</v>
      </c>
      <c r="E1253" s="26">
        <f t="shared" ca="1" si="41"/>
        <v>1</v>
      </c>
      <c r="F1253" s="26">
        <f ca="1">IF(D1253=0,0,SUM($E$713:E1253))</f>
        <v>402</v>
      </c>
    </row>
    <row r="1254" spans="2:6" hidden="1">
      <c r="B1254" s="113">
        <v>541</v>
      </c>
      <c r="C1254" s="139" t="str">
        <f ca="1">IF(ISERROR(OFFSET('HARGA SATUAN'!$C$6,MATCH(B1254,'HARGA SATUAN'!$N$7:$N$1509,0),0)),"",OFFSET('HARGA SATUAN'!$C$6,MATCH(B1254,'HARGA SATUAN'!$N$7:$N$1509,0),0))</f>
        <v/>
      </c>
      <c r="D1254" s="139">
        <f ca="1">SUMIFS('RAB Standart'!$F$14:$F$169,'RAB Standart'!$C$14:$C$169,C1254)</f>
        <v>1</v>
      </c>
      <c r="E1254" s="26">
        <f t="shared" ca="1" si="41"/>
        <v>1</v>
      </c>
      <c r="F1254" s="26">
        <f ca="1">IF(D1254=0,0,SUM($E$713:E1254))</f>
        <v>403</v>
      </c>
    </row>
    <row r="1255" spans="2:6" hidden="1">
      <c r="B1255" s="113">
        <v>542</v>
      </c>
      <c r="C1255" s="139" t="str">
        <f ca="1">IF(ISERROR(OFFSET('HARGA SATUAN'!$C$6,MATCH(B1255,'HARGA SATUAN'!$N$7:$N$1509,0),0)),"",OFFSET('HARGA SATUAN'!$C$6,MATCH(B1255,'HARGA SATUAN'!$N$7:$N$1509,0),0))</f>
        <v/>
      </c>
      <c r="D1255" s="139">
        <f ca="1">SUMIFS('RAB Standart'!$F$14:$F$169,'RAB Standart'!$C$14:$C$169,C1255)</f>
        <v>1</v>
      </c>
      <c r="E1255" s="26">
        <f t="shared" ca="1" si="41"/>
        <v>1</v>
      </c>
      <c r="F1255" s="26">
        <f ca="1">IF(D1255=0,0,SUM($E$713:E1255))</f>
        <v>404</v>
      </c>
    </row>
    <row r="1256" spans="2:6" hidden="1">
      <c r="B1256" s="113">
        <v>543</v>
      </c>
      <c r="C1256" s="139" t="str">
        <f ca="1">IF(ISERROR(OFFSET('HARGA SATUAN'!$C$6,MATCH(B1256,'HARGA SATUAN'!$N$7:$N$1509,0),0)),"",OFFSET('HARGA SATUAN'!$C$6,MATCH(B1256,'HARGA SATUAN'!$N$7:$N$1509,0),0))</f>
        <v/>
      </c>
      <c r="D1256" s="139">
        <f ca="1">SUMIFS('RAB Standart'!$F$14:$F$169,'RAB Standart'!$C$14:$C$169,C1256)</f>
        <v>1</v>
      </c>
      <c r="E1256" s="26">
        <f t="shared" ca="1" si="41"/>
        <v>1</v>
      </c>
      <c r="F1256" s="26">
        <f ca="1">IF(D1256=0,0,SUM($E$713:E1256))</f>
        <v>405</v>
      </c>
    </row>
    <row r="1257" spans="2:6" hidden="1">
      <c r="B1257" s="113">
        <v>544</v>
      </c>
      <c r="C1257" s="139" t="str">
        <f ca="1">IF(ISERROR(OFFSET('HARGA SATUAN'!$C$6,MATCH(B1257,'HARGA SATUAN'!$N$7:$N$1509,0),0)),"",OFFSET('HARGA SATUAN'!$C$6,MATCH(B1257,'HARGA SATUAN'!$N$7:$N$1509,0),0))</f>
        <v/>
      </c>
      <c r="D1257" s="139">
        <f ca="1">SUMIFS('RAB Standart'!$F$14:$F$169,'RAB Standart'!$C$14:$C$169,C1257)</f>
        <v>1</v>
      </c>
      <c r="E1257" s="26">
        <f t="shared" ca="1" si="41"/>
        <v>1</v>
      </c>
      <c r="F1257" s="26">
        <f ca="1">IF(D1257=0,0,SUM($E$713:E1257))</f>
        <v>406</v>
      </c>
    </row>
    <row r="1258" spans="2:6" hidden="1">
      <c r="B1258" s="113">
        <v>545</v>
      </c>
      <c r="C1258" s="139" t="str">
        <f ca="1">IF(ISERROR(OFFSET('HARGA SATUAN'!$C$6,MATCH(B1258,'HARGA SATUAN'!$N$7:$N$1509,0),0)),"",OFFSET('HARGA SATUAN'!$C$6,MATCH(B1258,'HARGA SATUAN'!$N$7:$N$1509,0),0))</f>
        <v/>
      </c>
      <c r="D1258" s="139">
        <f ca="1">SUMIFS('RAB Standart'!$F$14:$F$169,'RAB Standart'!$C$14:$C$169,C1258)</f>
        <v>1</v>
      </c>
      <c r="E1258" s="26">
        <f t="shared" ca="1" si="41"/>
        <v>1</v>
      </c>
      <c r="F1258" s="26">
        <f ca="1">IF(D1258=0,0,SUM($E$713:E1258))</f>
        <v>407</v>
      </c>
    </row>
    <row r="1259" spans="2:6" hidden="1">
      <c r="B1259" s="113">
        <v>546</v>
      </c>
      <c r="C1259" s="139" t="str">
        <f ca="1">IF(ISERROR(OFFSET('HARGA SATUAN'!$C$6,MATCH(B1259,'HARGA SATUAN'!$N$7:$N$1509,0),0)),"",OFFSET('HARGA SATUAN'!$C$6,MATCH(B1259,'HARGA SATUAN'!$N$7:$N$1509,0),0))</f>
        <v/>
      </c>
      <c r="D1259" s="139">
        <f ca="1">SUMIFS('RAB Standart'!$F$14:$F$169,'RAB Standart'!$C$14:$C$169,C1259)</f>
        <v>1</v>
      </c>
      <c r="E1259" s="26">
        <f t="shared" ca="1" si="41"/>
        <v>1</v>
      </c>
      <c r="F1259" s="26">
        <f ca="1">IF(D1259=0,0,SUM($E$713:E1259))</f>
        <v>408</v>
      </c>
    </row>
    <row r="1260" spans="2:6" hidden="1">
      <c r="B1260" s="113">
        <v>547</v>
      </c>
      <c r="C1260" s="139" t="str">
        <f ca="1">IF(ISERROR(OFFSET('HARGA SATUAN'!$C$6,MATCH(B1260,'HARGA SATUAN'!$N$7:$N$1509,0),0)),"",OFFSET('HARGA SATUAN'!$C$6,MATCH(B1260,'HARGA SATUAN'!$N$7:$N$1509,0),0))</f>
        <v/>
      </c>
      <c r="D1260" s="139">
        <f ca="1">SUMIFS('RAB Standart'!$F$14:$F$169,'RAB Standart'!$C$14:$C$169,C1260)</f>
        <v>1</v>
      </c>
      <c r="E1260" s="26">
        <f t="shared" ca="1" si="41"/>
        <v>1</v>
      </c>
      <c r="F1260" s="26">
        <f ca="1">IF(D1260=0,0,SUM($E$713:E1260))</f>
        <v>409</v>
      </c>
    </row>
    <row r="1261" spans="2:6" hidden="1">
      <c r="B1261" s="113">
        <v>548</v>
      </c>
      <c r="C1261" s="139" t="str">
        <f ca="1">IF(ISERROR(OFFSET('HARGA SATUAN'!$C$6,MATCH(B1261,'HARGA SATUAN'!$N$7:$N$1509,0),0)),"",OFFSET('HARGA SATUAN'!$C$6,MATCH(B1261,'HARGA SATUAN'!$N$7:$N$1509,0),0))</f>
        <v/>
      </c>
      <c r="D1261" s="139">
        <f ca="1">SUMIFS('RAB Standart'!$F$14:$F$169,'RAB Standart'!$C$14:$C$169,C1261)</f>
        <v>1</v>
      </c>
      <c r="E1261" s="26">
        <f t="shared" ca="1" si="41"/>
        <v>1</v>
      </c>
      <c r="F1261" s="26">
        <f ca="1">IF(D1261=0,0,SUM($E$713:E1261))</f>
        <v>410</v>
      </c>
    </row>
    <row r="1262" spans="2:6" hidden="1">
      <c r="B1262" s="113">
        <v>549</v>
      </c>
      <c r="C1262" s="139" t="str">
        <f ca="1">IF(ISERROR(OFFSET('HARGA SATUAN'!$C$6,MATCH(B1262,'HARGA SATUAN'!$N$7:$N$1509,0),0)),"",OFFSET('HARGA SATUAN'!$C$6,MATCH(B1262,'HARGA SATUAN'!$N$7:$N$1509,0),0))</f>
        <v/>
      </c>
      <c r="D1262" s="139">
        <f ca="1">SUMIFS('RAB Standart'!$F$14:$F$169,'RAB Standart'!$C$14:$C$169,C1262)</f>
        <v>1</v>
      </c>
      <c r="E1262" s="26">
        <f t="shared" ca="1" si="41"/>
        <v>1</v>
      </c>
      <c r="F1262" s="26">
        <f ca="1">IF(D1262=0,0,SUM($E$713:E1262))</f>
        <v>411</v>
      </c>
    </row>
    <row r="1263" spans="2:6" hidden="1">
      <c r="B1263" s="113">
        <v>550</v>
      </c>
      <c r="C1263" s="139" t="str">
        <f ca="1">IF(ISERROR(OFFSET('HARGA SATUAN'!$C$6,MATCH(B1263,'HARGA SATUAN'!$N$7:$N$1509,0),0)),"",OFFSET('HARGA SATUAN'!$C$6,MATCH(B1263,'HARGA SATUAN'!$N$7:$N$1509,0),0))</f>
        <v/>
      </c>
      <c r="D1263" s="139">
        <f ca="1">SUMIFS('RAB Standart'!$F$14:$F$169,'RAB Standart'!$C$14:$C$169,C1263)</f>
        <v>1</v>
      </c>
      <c r="E1263" s="26">
        <f t="shared" ca="1" si="41"/>
        <v>1</v>
      </c>
      <c r="F1263" s="26">
        <f ca="1">IF(D1263=0,0,SUM($E$713:E1263))</f>
        <v>412</v>
      </c>
    </row>
    <row r="1264" spans="2:6" hidden="1">
      <c r="B1264" s="113">
        <v>551</v>
      </c>
      <c r="C1264" s="139" t="str">
        <f ca="1">IF(ISERROR(OFFSET('HARGA SATUAN'!$C$6,MATCH(B1264,'HARGA SATUAN'!$N$7:$N$1509,0),0)),"",OFFSET('HARGA SATUAN'!$C$6,MATCH(B1264,'HARGA SATUAN'!$N$7:$N$1509,0),0))</f>
        <v/>
      </c>
      <c r="D1264" s="139">
        <f ca="1">SUMIFS('RAB Standart'!$F$14:$F$169,'RAB Standart'!$C$14:$C$169,C1264)</f>
        <v>1</v>
      </c>
      <c r="E1264" s="26">
        <f t="shared" ca="1" si="41"/>
        <v>1</v>
      </c>
      <c r="F1264" s="26">
        <f ca="1">IF(D1264=0,0,SUM($E$713:E1264))</f>
        <v>413</v>
      </c>
    </row>
    <row r="1265" spans="2:6" hidden="1">
      <c r="B1265" s="113">
        <v>552</v>
      </c>
      <c r="C1265" s="139" t="str">
        <f ca="1">IF(ISERROR(OFFSET('HARGA SATUAN'!$C$6,MATCH(B1265,'HARGA SATUAN'!$N$7:$N$1509,0),0)),"",OFFSET('HARGA SATUAN'!$C$6,MATCH(B1265,'HARGA SATUAN'!$N$7:$N$1509,0),0))</f>
        <v/>
      </c>
      <c r="D1265" s="139">
        <f ca="1">SUMIFS('RAB Standart'!$F$14:$F$169,'RAB Standart'!$C$14:$C$169,C1265)</f>
        <v>1</v>
      </c>
      <c r="E1265" s="26">
        <f t="shared" ca="1" si="41"/>
        <v>1</v>
      </c>
      <c r="F1265" s="26">
        <f ca="1">IF(D1265=0,0,SUM($E$713:E1265))</f>
        <v>414</v>
      </c>
    </row>
    <row r="1266" spans="2:6" hidden="1">
      <c r="B1266" s="113">
        <v>553</v>
      </c>
      <c r="C1266" s="139" t="str">
        <f ca="1">IF(ISERROR(OFFSET('HARGA SATUAN'!$C$6,MATCH(B1266,'HARGA SATUAN'!$N$7:$N$1509,0),0)),"",OFFSET('HARGA SATUAN'!$C$6,MATCH(B1266,'HARGA SATUAN'!$N$7:$N$1509,0),0))</f>
        <v/>
      </c>
      <c r="D1266" s="139">
        <f ca="1">SUMIFS('RAB Standart'!$F$14:$F$169,'RAB Standart'!$C$14:$C$169,C1266)</f>
        <v>1</v>
      </c>
      <c r="E1266" s="26">
        <f t="shared" ca="1" si="41"/>
        <v>1</v>
      </c>
      <c r="F1266" s="26">
        <f ca="1">IF(D1266=0,0,SUM($E$713:E1266))</f>
        <v>415</v>
      </c>
    </row>
    <row r="1267" spans="2:6" hidden="1">
      <c r="B1267" s="113">
        <v>554</v>
      </c>
      <c r="C1267" s="139" t="str">
        <f ca="1">IF(ISERROR(OFFSET('HARGA SATUAN'!$C$6,MATCH(B1267,'HARGA SATUAN'!$N$7:$N$1509,0),0)),"",OFFSET('HARGA SATUAN'!$C$6,MATCH(B1267,'HARGA SATUAN'!$N$7:$N$1509,0),0))</f>
        <v/>
      </c>
      <c r="D1267" s="139">
        <f ca="1">SUMIFS('RAB Standart'!$F$14:$F$169,'RAB Standart'!$C$14:$C$169,C1267)</f>
        <v>1</v>
      </c>
      <c r="E1267" s="26">
        <f t="shared" ca="1" si="41"/>
        <v>1</v>
      </c>
      <c r="F1267" s="26">
        <f ca="1">IF(D1267=0,0,SUM($E$713:E1267))</f>
        <v>416</v>
      </c>
    </row>
    <row r="1268" spans="2:6" hidden="1">
      <c r="B1268" s="113">
        <v>555</v>
      </c>
      <c r="C1268" s="139" t="str">
        <f ca="1">IF(ISERROR(OFFSET('HARGA SATUAN'!$C$6,MATCH(B1268,'HARGA SATUAN'!$N$7:$N$1509,0),0)),"",OFFSET('HARGA SATUAN'!$C$6,MATCH(B1268,'HARGA SATUAN'!$N$7:$N$1509,0),0))</f>
        <v/>
      </c>
      <c r="D1268" s="139">
        <f ca="1">SUMIFS('RAB Standart'!$F$14:$F$169,'RAB Standart'!$C$14:$C$169,C1268)</f>
        <v>1</v>
      </c>
      <c r="E1268" s="26">
        <f t="shared" ca="1" si="41"/>
        <v>1</v>
      </c>
      <c r="F1268" s="26">
        <f ca="1">IF(D1268=0,0,SUM($E$713:E1268))</f>
        <v>417</v>
      </c>
    </row>
    <row r="1269" spans="2:6" hidden="1">
      <c r="B1269" s="113">
        <v>556</v>
      </c>
      <c r="C1269" s="139" t="str">
        <f ca="1">IF(ISERROR(OFFSET('HARGA SATUAN'!$C$6,MATCH(B1269,'HARGA SATUAN'!$N$7:$N$1509,0),0)),"",OFFSET('HARGA SATUAN'!$C$6,MATCH(B1269,'HARGA SATUAN'!$N$7:$N$1509,0),0))</f>
        <v/>
      </c>
      <c r="D1269" s="139">
        <f ca="1">SUMIFS('RAB Standart'!$F$14:$F$169,'RAB Standart'!$C$14:$C$169,C1269)</f>
        <v>1</v>
      </c>
      <c r="E1269" s="26">
        <f t="shared" ca="1" si="41"/>
        <v>1</v>
      </c>
      <c r="F1269" s="26">
        <f ca="1">IF(D1269=0,0,SUM($E$713:E1269))</f>
        <v>418</v>
      </c>
    </row>
    <row r="1270" spans="2:6" hidden="1">
      <c r="B1270" s="113">
        <v>557</v>
      </c>
      <c r="C1270" s="139" t="str">
        <f ca="1">IF(ISERROR(OFFSET('HARGA SATUAN'!$C$6,MATCH(B1270,'HARGA SATUAN'!$N$7:$N$1509,0),0)),"",OFFSET('HARGA SATUAN'!$C$6,MATCH(B1270,'HARGA SATUAN'!$N$7:$N$1509,0),0))</f>
        <v/>
      </c>
      <c r="D1270" s="139">
        <f ca="1">SUMIFS('RAB Standart'!$F$14:$F$169,'RAB Standart'!$C$14:$C$169,C1270)</f>
        <v>1</v>
      </c>
      <c r="E1270" s="26">
        <f t="shared" ca="1" si="41"/>
        <v>1</v>
      </c>
      <c r="F1270" s="26">
        <f ca="1">IF(D1270=0,0,SUM($E$713:E1270))</f>
        <v>419</v>
      </c>
    </row>
    <row r="1271" spans="2:6" hidden="1">
      <c r="B1271" s="113">
        <v>558</v>
      </c>
      <c r="C1271" s="139" t="str">
        <f ca="1">IF(ISERROR(OFFSET('HARGA SATUAN'!$C$6,MATCH(B1271,'HARGA SATUAN'!$N$7:$N$1509,0),0)),"",OFFSET('HARGA SATUAN'!$C$6,MATCH(B1271,'HARGA SATUAN'!$N$7:$N$1509,0),0))</f>
        <v/>
      </c>
      <c r="D1271" s="139">
        <f ca="1">SUMIFS('RAB Standart'!$F$14:$F$169,'RAB Standart'!$C$14:$C$169,C1271)</f>
        <v>1</v>
      </c>
      <c r="E1271" s="26">
        <f t="shared" ca="1" si="41"/>
        <v>1</v>
      </c>
      <c r="F1271" s="26">
        <f ca="1">IF(D1271=0,0,SUM($E$713:E1271))</f>
        <v>420</v>
      </c>
    </row>
    <row r="1272" spans="2:6" hidden="1">
      <c r="B1272" s="113">
        <v>559</v>
      </c>
      <c r="C1272" s="139" t="str">
        <f ca="1">IF(ISERROR(OFFSET('HARGA SATUAN'!$C$6,MATCH(B1272,'HARGA SATUAN'!$N$7:$N$1509,0),0)),"",OFFSET('HARGA SATUAN'!$C$6,MATCH(B1272,'HARGA SATUAN'!$N$7:$N$1509,0),0))</f>
        <v/>
      </c>
      <c r="D1272" s="139">
        <f ca="1">SUMIFS('RAB Standart'!$F$14:$F$169,'RAB Standart'!$C$14:$C$169,C1272)</f>
        <v>1</v>
      </c>
      <c r="E1272" s="26">
        <f t="shared" ca="1" si="41"/>
        <v>1</v>
      </c>
      <c r="F1272" s="26">
        <f ca="1">IF(D1272=0,0,SUM($E$713:E1272))</f>
        <v>421</v>
      </c>
    </row>
    <row r="1273" spans="2:6" hidden="1">
      <c r="B1273" s="113">
        <v>560</v>
      </c>
      <c r="C1273" s="139" t="str">
        <f ca="1">IF(ISERROR(OFFSET('HARGA SATUAN'!$C$6,MATCH(B1273,'HARGA SATUAN'!$N$7:$N$1509,0),0)),"",OFFSET('HARGA SATUAN'!$C$6,MATCH(B1273,'HARGA SATUAN'!$N$7:$N$1509,0),0))</f>
        <v/>
      </c>
      <c r="D1273" s="139">
        <f ca="1">SUMIFS('RAB Standart'!$F$14:$F$169,'RAB Standart'!$C$14:$C$169,C1273)</f>
        <v>1</v>
      </c>
      <c r="E1273" s="26">
        <f t="shared" ca="1" si="41"/>
        <v>1</v>
      </c>
      <c r="F1273" s="26">
        <f ca="1">IF(D1273=0,0,SUM($E$713:E1273))</f>
        <v>422</v>
      </c>
    </row>
    <row r="1274" spans="2:6" hidden="1">
      <c r="B1274" s="113">
        <v>561</v>
      </c>
      <c r="C1274" s="139" t="str">
        <f ca="1">IF(ISERROR(OFFSET('HARGA SATUAN'!$C$6,MATCH(B1274,'HARGA SATUAN'!$N$7:$N$1509,0),0)),"",OFFSET('HARGA SATUAN'!$C$6,MATCH(B1274,'HARGA SATUAN'!$N$7:$N$1509,0),0))</f>
        <v/>
      </c>
      <c r="D1274" s="139">
        <f ca="1">SUMIFS('RAB Standart'!$F$14:$F$169,'RAB Standart'!$C$14:$C$169,C1274)</f>
        <v>1</v>
      </c>
      <c r="E1274" s="26">
        <f t="shared" ca="1" si="41"/>
        <v>1</v>
      </c>
      <c r="F1274" s="26">
        <f ca="1">IF(D1274=0,0,SUM($E$713:E1274))</f>
        <v>423</v>
      </c>
    </row>
    <row r="1275" spans="2:6" hidden="1">
      <c r="B1275" s="113">
        <v>562</v>
      </c>
      <c r="C1275" s="139" t="str">
        <f ca="1">IF(ISERROR(OFFSET('HARGA SATUAN'!$C$6,MATCH(B1275,'HARGA SATUAN'!$N$7:$N$1509,0),0)),"",OFFSET('HARGA SATUAN'!$C$6,MATCH(B1275,'HARGA SATUAN'!$N$7:$N$1509,0),0))</f>
        <v/>
      </c>
      <c r="D1275" s="139">
        <f ca="1">SUMIFS('RAB Standart'!$F$14:$F$169,'RAB Standart'!$C$14:$C$169,C1275)</f>
        <v>1</v>
      </c>
      <c r="E1275" s="26">
        <f t="shared" ca="1" si="41"/>
        <v>1</v>
      </c>
      <c r="F1275" s="26">
        <f ca="1">IF(D1275=0,0,SUM($E$713:E1275))</f>
        <v>424</v>
      </c>
    </row>
    <row r="1276" spans="2:6" hidden="1">
      <c r="B1276" s="113">
        <v>563</v>
      </c>
      <c r="C1276" s="139" t="str">
        <f ca="1">IF(ISERROR(OFFSET('HARGA SATUAN'!$C$6,MATCH(B1276,'HARGA SATUAN'!$N$7:$N$1509,0),0)),"",OFFSET('HARGA SATUAN'!$C$6,MATCH(B1276,'HARGA SATUAN'!$N$7:$N$1509,0),0))</f>
        <v/>
      </c>
      <c r="D1276" s="139">
        <f ca="1">SUMIFS('RAB Standart'!$F$14:$F$169,'RAB Standart'!$C$14:$C$169,C1276)</f>
        <v>1</v>
      </c>
      <c r="E1276" s="26">
        <f t="shared" ca="1" si="41"/>
        <v>1</v>
      </c>
      <c r="F1276" s="26">
        <f ca="1">IF(D1276=0,0,SUM($E$713:E1276))</f>
        <v>425</v>
      </c>
    </row>
    <row r="1277" spans="2:6" hidden="1">
      <c r="B1277" s="113">
        <v>564</v>
      </c>
      <c r="C1277" s="139" t="str">
        <f ca="1">IF(ISERROR(OFFSET('HARGA SATUAN'!$C$6,MATCH(B1277,'HARGA SATUAN'!$N$7:$N$1509,0),0)),"",OFFSET('HARGA SATUAN'!$C$6,MATCH(B1277,'HARGA SATUAN'!$N$7:$N$1509,0),0))</f>
        <v/>
      </c>
      <c r="D1277" s="139">
        <f ca="1">SUMIFS('RAB Standart'!$F$14:$F$169,'RAB Standart'!$C$14:$C$169,C1277)</f>
        <v>1</v>
      </c>
      <c r="E1277" s="26">
        <f t="shared" ca="1" si="41"/>
        <v>1</v>
      </c>
      <c r="F1277" s="26">
        <f ca="1">IF(D1277=0,0,SUM($E$713:E1277))</f>
        <v>426</v>
      </c>
    </row>
    <row r="1278" spans="2:6" hidden="1">
      <c r="B1278" s="113">
        <v>565</v>
      </c>
      <c r="C1278" s="139" t="str">
        <f ca="1">IF(ISERROR(OFFSET('HARGA SATUAN'!$C$6,MATCH(B1278,'HARGA SATUAN'!$N$7:$N$1509,0),0)),"",OFFSET('HARGA SATUAN'!$C$6,MATCH(B1278,'HARGA SATUAN'!$N$7:$N$1509,0),0))</f>
        <v/>
      </c>
      <c r="D1278" s="139">
        <f ca="1">SUMIFS('RAB Standart'!$F$14:$F$169,'RAB Standart'!$C$14:$C$169,C1278)</f>
        <v>1</v>
      </c>
      <c r="E1278" s="26">
        <f t="shared" ca="1" si="41"/>
        <v>1</v>
      </c>
      <c r="F1278" s="26">
        <f ca="1">IF(D1278=0,0,SUM($E$713:E1278))</f>
        <v>427</v>
      </c>
    </row>
    <row r="1279" spans="2:6" hidden="1">
      <c r="B1279" s="113">
        <v>566</v>
      </c>
      <c r="C1279" s="139" t="str">
        <f ca="1">IF(ISERROR(OFFSET('HARGA SATUAN'!$C$6,MATCH(B1279,'HARGA SATUAN'!$N$7:$N$1509,0),0)),"",OFFSET('HARGA SATUAN'!$C$6,MATCH(B1279,'HARGA SATUAN'!$N$7:$N$1509,0),0))</f>
        <v/>
      </c>
      <c r="D1279" s="139">
        <f ca="1">SUMIFS('RAB Standart'!$F$14:$F$169,'RAB Standart'!$C$14:$C$169,C1279)</f>
        <v>1</v>
      </c>
      <c r="E1279" s="26">
        <f t="shared" ca="1" si="41"/>
        <v>1</v>
      </c>
      <c r="F1279" s="26">
        <f ca="1">IF(D1279=0,0,SUM($E$713:E1279))</f>
        <v>428</v>
      </c>
    </row>
    <row r="1280" spans="2:6" hidden="1">
      <c r="B1280" s="113">
        <v>567</v>
      </c>
      <c r="C1280" s="139" t="str">
        <f ca="1">IF(ISERROR(OFFSET('HARGA SATUAN'!$C$6,MATCH(B1280,'HARGA SATUAN'!$N$7:$N$1509,0),0)),"",OFFSET('HARGA SATUAN'!$C$6,MATCH(B1280,'HARGA SATUAN'!$N$7:$N$1509,0),0))</f>
        <v/>
      </c>
      <c r="D1280" s="139">
        <f ca="1">SUMIFS('RAB Standart'!$F$14:$F$169,'RAB Standart'!$C$14:$C$169,C1280)</f>
        <v>1</v>
      </c>
      <c r="E1280" s="26">
        <f t="shared" ca="1" si="41"/>
        <v>1</v>
      </c>
      <c r="F1280" s="26">
        <f ca="1">IF(D1280=0,0,SUM($E$713:E1280))</f>
        <v>429</v>
      </c>
    </row>
    <row r="1281" spans="2:6" hidden="1">
      <c r="B1281" s="113">
        <v>568</v>
      </c>
      <c r="C1281" s="139" t="str">
        <f ca="1">IF(ISERROR(OFFSET('HARGA SATUAN'!$C$6,MATCH(B1281,'HARGA SATUAN'!$N$7:$N$1509,0),0)),"",OFFSET('HARGA SATUAN'!$C$6,MATCH(B1281,'HARGA SATUAN'!$N$7:$N$1509,0),0))</f>
        <v/>
      </c>
      <c r="D1281" s="139">
        <f ca="1">SUMIFS('RAB Standart'!$F$14:$F$169,'RAB Standart'!$C$14:$C$169,C1281)</f>
        <v>1</v>
      </c>
      <c r="E1281" s="26">
        <f t="shared" ca="1" si="41"/>
        <v>1</v>
      </c>
      <c r="F1281" s="26">
        <f ca="1">IF(D1281=0,0,SUM($E$713:E1281))</f>
        <v>430</v>
      </c>
    </row>
    <row r="1282" spans="2:6" hidden="1">
      <c r="B1282" s="113">
        <v>569</v>
      </c>
      <c r="C1282" s="139" t="str">
        <f ca="1">IF(ISERROR(OFFSET('HARGA SATUAN'!$C$6,MATCH(B1282,'HARGA SATUAN'!$N$7:$N$1509,0),0)),"",OFFSET('HARGA SATUAN'!$C$6,MATCH(B1282,'HARGA SATUAN'!$N$7:$N$1509,0),0))</f>
        <v/>
      </c>
      <c r="D1282" s="139">
        <f ca="1">SUMIFS('RAB Standart'!$F$14:$F$169,'RAB Standart'!$C$14:$C$169,C1282)</f>
        <v>1</v>
      </c>
      <c r="E1282" s="26">
        <f t="shared" ca="1" si="41"/>
        <v>1</v>
      </c>
      <c r="F1282" s="26">
        <f ca="1">IF(D1282=0,0,SUM($E$713:E1282))</f>
        <v>431</v>
      </c>
    </row>
    <row r="1283" spans="2:6" hidden="1">
      <c r="B1283" s="113">
        <v>570</v>
      </c>
      <c r="C1283" s="139" t="str">
        <f ca="1">IF(ISERROR(OFFSET('HARGA SATUAN'!$C$6,MATCH(B1283,'HARGA SATUAN'!$N$7:$N$1509,0),0)),"",OFFSET('HARGA SATUAN'!$C$6,MATCH(B1283,'HARGA SATUAN'!$N$7:$N$1509,0),0))</f>
        <v/>
      </c>
      <c r="D1283" s="139">
        <f ca="1">SUMIFS('RAB Standart'!$F$14:$F$169,'RAB Standart'!$C$14:$C$169,C1283)</f>
        <v>1</v>
      </c>
      <c r="E1283" s="26">
        <f t="shared" ca="1" si="41"/>
        <v>1</v>
      </c>
      <c r="F1283" s="26">
        <f ca="1">IF(D1283=0,0,SUM($E$713:E1283))</f>
        <v>432</v>
      </c>
    </row>
    <row r="1284" spans="2:6" hidden="1">
      <c r="B1284" s="113">
        <v>571</v>
      </c>
      <c r="C1284" s="139" t="str">
        <f ca="1">IF(ISERROR(OFFSET('HARGA SATUAN'!$C$6,MATCH(B1284,'HARGA SATUAN'!$N$7:$N$1509,0),0)),"",OFFSET('HARGA SATUAN'!$C$6,MATCH(B1284,'HARGA SATUAN'!$N$7:$N$1509,0),0))</f>
        <v/>
      </c>
      <c r="D1284" s="139">
        <f ca="1">SUMIFS('RAB Standart'!$F$14:$F$169,'RAB Standart'!$C$14:$C$169,C1284)</f>
        <v>1</v>
      </c>
      <c r="E1284" s="26">
        <f t="shared" ca="1" si="41"/>
        <v>1</v>
      </c>
      <c r="F1284" s="26">
        <f ca="1">IF(D1284=0,0,SUM($E$713:E1284))</f>
        <v>433</v>
      </c>
    </row>
    <row r="1285" spans="2:6" hidden="1">
      <c r="B1285" s="113">
        <v>572</v>
      </c>
      <c r="C1285" s="139" t="str">
        <f ca="1">IF(ISERROR(OFFSET('HARGA SATUAN'!$C$6,MATCH(B1285,'HARGA SATUAN'!$N$7:$N$1509,0),0)),"",OFFSET('HARGA SATUAN'!$C$6,MATCH(B1285,'HARGA SATUAN'!$N$7:$N$1509,0),0))</f>
        <v/>
      </c>
      <c r="D1285" s="139">
        <f ca="1">SUMIFS('RAB Standart'!$F$14:$F$169,'RAB Standart'!$C$14:$C$169,C1285)</f>
        <v>1</v>
      </c>
      <c r="E1285" s="26">
        <f t="shared" ca="1" si="41"/>
        <v>1</v>
      </c>
      <c r="F1285" s="26">
        <f ca="1">IF(D1285=0,0,SUM($E$713:E1285))</f>
        <v>434</v>
      </c>
    </row>
    <row r="1286" spans="2:6" hidden="1">
      <c r="B1286" s="113">
        <v>573</v>
      </c>
      <c r="C1286" s="139" t="str">
        <f ca="1">IF(ISERROR(OFFSET('HARGA SATUAN'!$C$6,MATCH(B1286,'HARGA SATUAN'!$N$7:$N$1509,0),0)),"",OFFSET('HARGA SATUAN'!$C$6,MATCH(B1286,'HARGA SATUAN'!$N$7:$N$1509,0),0))</f>
        <v/>
      </c>
      <c r="D1286" s="139">
        <f ca="1">SUMIFS('RAB Standart'!$F$14:$F$169,'RAB Standart'!$C$14:$C$169,C1286)</f>
        <v>1</v>
      </c>
      <c r="E1286" s="26">
        <f t="shared" ca="1" si="41"/>
        <v>1</v>
      </c>
      <c r="F1286" s="26">
        <f ca="1">IF(D1286=0,0,SUM($E$713:E1286))</f>
        <v>435</v>
      </c>
    </row>
    <row r="1287" spans="2:6" hidden="1">
      <c r="B1287" s="113">
        <v>574</v>
      </c>
      <c r="C1287" s="139" t="str">
        <f ca="1">IF(ISERROR(OFFSET('HARGA SATUAN'!$C$6,MATCH(B1287,'HARGA SATUAN'!$N$7:$N$1509,0),0)),"",OFFSET('HARGA SATUAN'!$C$6,MATCH(B1287,'HARGA SATUAN'!$N$7:$N$1509,0),0))</f>
        <v/>
      </c>
      <c r="D1287" s="139">
        <f ca="1">SUMIFS('RAB Standart'!$F$14:$F$169,'RAB Standart'!$C$14:$C$169,C1287)</f>
        <v>1</v>
      </c>
      <c r="E1287" s="26">
        <f t="shared" ca="1" si="41"/>
        <v>1</v>
      </c>
      <c r="F1287" s="26">
        <f ca="1">IF(D1287=0,0,SUM($E$713:E1287))</f>
        <v>436</v>
      </c>
    </row>
    <row r="1288" spans="2:6" hidden="1">
      <c r="B1288" s="113">
        <v>575</v>
      </c>
      <c r="C1288" s="139" t="str">
        <f ca="1">IF(ISERROR(OFFSET('HARGA SATUAN'!$C$6,MATCH(B1288,'HARGA SATUAN'!$N$7:$N$1509,0),0)),"",OFFSET('HARGA SATUAN'!$C$6,MATCH(B1288,'HARGA SATUAN'!$N$7:$N$1509,0),0))</f>
        <v/>
      </c>
      <c r="D1288" s="139">
        <f ca="1">SUMIFS('RAB Standart'!$F$14:$F$169,'RAB Standart'!$C$14:$C$169,C1288)</f>
        <v>1</v>
      </c>
      <c r="E1288" s="26">
        <f t="shared" ca="1" si="41"/>
        <v>1</v>
      </c>
      <c r="F1288" s="26">
        <f ca="1">IF(D1288=0,0,SUM($E$713:E1288))</f>
        <v>437</v>
      </c>
    </row>
    <row r="1289" spans="2:6" hidden="1">
      <c r="B1289" s="113">
        <v>576</v>
      </c>
      <c r="C1289" s="139" t="str">
        <f ca="1">IF(ISERROR(OFFSET('HARGA SATUAN'!$C$6,MATCH(B1289,'HARGA SATUAN'!$N$7:$N$1509,0),0)),"",OFFSET('HARGA SATUAN'!$C$6,MATCH(B1289,'HARGA SATUAN'!$N$7:$N$1509,0),0))</f>
        <v/>
      </c>
      <c r="D1289" s="139">
        <f ca="1">SUMIFS('RAB Standart'!$F$14:$F$169,'RAB Standart'!$C$14:$C$169,C1289)</f>
        <v>1</v>
      </c>
      <c r="E1289" s="26">
        <f t="shared" ca="1" si="41"/>
        <v>1</v>
      </c>
      <c r="F1289" s="26">
        <f ca="1">IF(D1289=0,0,SUM($E$713:E1289))</f>
        <v>438</v>
      </c>
    </row>
    <row r="1290" spans="2:6" hidden="1">
      <c r="B1290" s="113">
        <v>577</v>
      </c>
      <c r="C1290" s="139" t="str">
        <f ca="1">IF(ISERROR(OFFSET('HARGA SATUAN'!$C$6,MATCH(B1290,'HARGA SATUAN'!$N$7:$N$1509,0),0)),"",OFFSET('HARGA SATUAN'!$C$6,MATCH(B1290,'HARGA SATUAN'!$N$7:$N$1509,0),0))</f>
        <v/>
      </c>
      <c r="D1290" s="139">
        <f ca="1">SUMIFS('RAB Standart'!$F$14:$F$169,'RAB Standart'!$C$14:$C$169,C1290)</f>
        <v>1</v>
      </c>
      <c r="E1290" s="26">
        <f t="shared" ca="1" si="41"/>
        <v>1</v>
      </c>
      <c r="F1290" s="26">
        <f ca="1">IF(D1290=0,0,SUM($E$713:E1290))</f>
        <v>439</v>
      </c>
    </row>
    <row r="1291" spans="2:6" hidden="1">
      <c r="B1291" s="113">
        <v>578</v>
      </c>
      <c r="C1291" s="139" t="str">
        <f ca="1">IF(ISERROR(OFFSET('HARGA SATUAN'!$C$6,MATCH(B1291,'HARGA SATUAN'!$N$7:$N$1509,0),0)),"",OFFSET('HARGA SATUAN'!$C$6,MATCH(B1291,'HARGA SATUAN'!$N$7:$N$1509,0),0))</f>
        <v/>
      </c>
      <c r="D1291" s="139">
        <f ca="1">SUMIFS('RAB Standart'!$F$14:$F$169,'RAB Standart'!$C$14:$C$169,C1291)</f>
        <v>1</v>
      </c>
      <c r="E1291" s="26">
        <f t="shared" ref="E1291:E1320" ca="1" si="42">IF(D1291=0,0,1)</f>
        <v>1</v>
      </c>
      <c r="F1291" s="26">
        <f ca="1">IF(D1291=0,0,SUM($E$713:E1291))</f>
        <v>440</v>
      </c>
    </row>
    <row r="1292" spans="2:6" hidden="1">
      <c r="B1292" s="113">
        <v>579</v>
      </c>
      <c r="C1292" s="139" t="str">
        <f ca="1">IF(ISERROR(OFFSET('HARGA SATUAN'!$C$6,MATCH(B1292,'HARGA SATUAN'!$N$7:$N$1509,0),0)),"",OFFSET('HARGA SATUAN'!$C$6,MATCH(B1292,'HARGA SATUAN'!$N$7:$N$1509,0),0))</f>
        <v/>
      </c>
      <c r="D1292" s="139">
        <f ca="1">SUMIFS('RAB Standart'!$F$14:$F$169,'RAB Standart'!$C$14:$C$169,C1292)</f>
        <v>1</v>
      </c>
      <c r="E1292" s="26">
        <f t="shared" ca="1" si="42"/>
        <v>1</v>
      </c>
      <c r="F1292" s="26">
        <f ca="1">IF(D1292=0,0,SUM($E$713:E1292))</f>
        <v>441</v>
      </c>
    </row>
    <row r="1293" spans="2:6" hidden="1">
      <c r="B1293" s="113">
        <v>580</v>
      </c>
      <c r="C1293" s="139" t="str">
        <f ca="1">IF(ISERROR(OFFSET('HARGA SATUAN'!$C$6,MATCH(B1293,'HARGA SATUAN'!$N$7:$N$1509,0),0)),"",OFFSET('HARGA SATUAN'!$C$6,MATCH(B1293,'HARGA SATUAN'!$N$7:$N$1509,0),0))</f>
        <v/>
      </c>
      <c r="D1293" s="139">
        <f ca="1">SUMIFS('RAB Standart'!$F$14:$F$169,'RAB Standart'!$C$14:$C$169,C1293)</f>
        <v>1</v>
      </c>
      <c r="E1293" s="26">
        <f t="shared" ca="1" si="42"/>
        <v>1</v>
      </c>
      <c r="F1293" s="26">
        <f ca="1">IF(D1293=0,0,SUM($E$713:E1293))</f>
        <v>442</v>
      </c>
    </row>
    <row r="1294" spans="2:6" hidden="1">
      <c r="B1294" s="113">
        <v>581</v>
      </c>
      <c r="C1294" s="139" t="str">
        <f ca="1">IF(ISERROR(OFFSET('HARGA SATUAN'!$C$6,MATCH(B1294,'HARGA SATUAN'!$N$7:$N$1509,0),0)),"",OFFSET('HARGA SATUAN'!$C$6,MATCH(B1294,'HARGA SATUAN'!$N$7:$N$1509,0),0))</f>
        <v/>
      </c>
      <c r="D1294" s="139">
        <f ca="1">SUMIFS('RAB Standart'!$F$14:$F$169,'RAB Standart'!$C$14:$C$169,C1294)</f>
        <v>1</v>
      </c>
      <c r="E1294" s="26">
        <f t="shared" ca="1" si="42"/>
        <v>1</v>
      </c>
      <c r="F1294" s="26">
        <f ca="1">IF(D1294=0,0,SUM($E$713:E1294))</f>
        <v>443</v>
      </c>
    </row>
    <row r="1295" spans="2:6" hidden="1">
      <c r="B1295" s="113">
        <v>582</v>
      </c>
      <c r="C1295" s="139" t="str">
        <f ca="1">IF(ISERROR(OFFSET('HARGA SATUAN'!$C$6,MATCH(B1295,'HARGA SATUAN'!$N$7:$N$1509,0),0)),"",OFFSET('HARGA SATUAN'!$C$6,MATCH(B1295,'HARGA SATUAN'!$N$7:$N$1509,0),0))</f>
        <v/>
      </c>
      <c r="D1295" s="139">
        <f ca="1">SUMIFS('RAB Standart'!$F$14:$F$169,'RAB Standart'!$C$14:$C$169,C1295)</f>
        <v>1</v>
      </c>
      <c r="E1295" s="26">
        <f t="shared" ca="1" si="42"/>
        <v>1</v>
      </c>
      <c r="F1295" s="26">
        <f ca="1">IF(D1295=0,0,SUM($E$713:E1295))</f>
        <v>444</v>
      </c>
    </row>
    <row r="1296" spans="2:6" hidden="1">
      <c r="B1296" s="113">
        <v>583</v>
      </c>
      <c r="C1296" s="139" t="str">
        <f ca="1">IF(ISERROR(OFFSET('HARGA SATUAN'!$C$6,MATCH(B1296,'HARGA SATUAN'!$N$7:$N$1509,0),0)),"",OFFSET('HARGA SATUAN'!$C$6,MATCH(B1296,'HARGA SATUAN'!$N$7:$N$1509,0),0))</f>
        <v/>
      </c>
      <c r="D1296" s="139">
        <f ca="1">SUMIFS('RAB Standart'!$F$14:$F$169,'RAB Standart'!$C$14:$C$169,C1296)</f>
        <v>1</v>
      </c>
      <c r="E1296" s="26">
        <f t="shared" ca="1" si="42"/>
        <v>1</v>
      </c>
      <c r="F1296" s="26">
        <f ca="1">IF(D1296=0,0,SUM($E$713:E1296))</f>
        <v>445</v>
      </c>
    </row>
    <row r="1297" spans="2:6" hidden="1">
      <c r="B1297" s="113">
        <v>584</v>
      </c>
      <c r="C1297" s="139" t="str">
        <f ca="1">IF(ISERROR(OFFSET('HARGA SATUAN'!$C$6,MATCH(B1297,'HARGA SATUAN'!$N$7:$N$1509,0),0)),"",OFFSET('HARGA SATUAN'!$C$6,MATCH(B1297,'HARGA SATUAN'!$N$7:$N$1509,0),0))</f>
        <v/>
      </c>
      <c r="D1297" s="139">
        <f ca="1">SUMIFS('RAB Standart'!$F$14:$F$169,'RAB Standart'!$C$14:$C$169,C1297)</f>
        <v>1</v>
      </c>
      <c r="E1297" s="26">
        <f t="shared" ca="1" si="42"/>
        <v>1</v>
      </c>
      <c r="F1297" s="26">
        <f ca="1">IF(D1297=0,0,SUM($E$713:E1297))</f>
        <v>446</v>
      </c>
    </row>
    <row r="1298" spans="2:6" hidden="1">
      <c r="B1298" s="113">
        <v>585</v>
      </c>
      <c r="C1298" s="139" t="str">
        <f ca="1">IF(ISERROR(OFFSET('HARGA SATUAN'!$C$6,MATCH(B1298,'HARGA SATUAN'!$N$7:$N$1509,0),0)),"",OFFSET('HARGA SATUAN'!$C$6,MATCH(B1298,'HARGA SATUAN'!$N$7:$N$1509,0),0))</f>
        <v/>
      </c>
      <c r="D1298" s="139">
        <f ca="1">SUMIFS('RAB Standart'!$F$14:$F$169,'RAB Standart'!$C$14:$C$169,C1298)</f>
        <v>1</v>
      </c>
      <c r="E1298" s="26">
        <f t="shared" ca="1" si="42"/>
        <v>1</v>
      </c>
      <c r="F1298" s="26">
        <f ca="1">IF(D1298=0,0,SUM($E$713:E1298))</f>
        <v>447</v>
      </c>
    </row>
    <row r="1299" spans="2:6" hidden="1">
      <c r="B1299" s="113">
        <v>586</v>
      </c>
      <c r="C1299" s="139" t="str">
        <f ca="1">IF(ISERROR(OFFSET('HARGA SATUAN'!$C$6,MATCH(B1299,'HARGA SATUAN'!$N$7:$N$1509,0),0)),"",OFFSET('HARGA SATUAN'!$C$6,MATCH(B1299,'HARGA SATUAN'!$N$7:$N$1509,0),0))</f>
        <v/>
      </c>
      <c r="D1299" s="139">
        <f ca="1">SUMIFS('RAB Standart'!$F$14:$F$169,'RAB Standart'!$C$14:$C$169,C1299)</f>
        <v>1</v>
      </c>
      <c r="E1299" s="26">
        <f t="shared" ca="1" si="42"/>
        <v>1</v>
      </c>
      <c r="F1299" s="26">
        <f ca="1">IF(D1299=0,0,SUM($E$713:E1299))</f>
        <v>448</v>
      </c>
    </row>
    <row r="1300" spans="2:6" hidden="1">
      <c r="B1300" s="113">
        <v>587</v>
      </c>
      <c r="C1300" s="139" t="str">
        <f ca="1">IF(ISERROR(OFFSET('HARGA SATUAN'!$C$6,MATCH(B1300,'HARGA SATUAN'!$N$7:$N$1509,0),0)),"",OFFSET('HARGA SATUAN'!$C$6,MATCH(B1300,'HARGA SATUAN'!$N$7:$N$1509,0),0))</f>
        <v/>
      </c>
      <c r="D1300" s="139">
        <f ca="1">SUMIFS('RAB Standart'!$F$14:$F$169,'RAB Standart'!$C$14:$C$169,C1300)</f>
        <v>1</v>
      </c>
      <c r="E1300" s="26">
        <f t="shared" ca="1" si="42"/>
        <v>1</v>
      </c>
      <c r="F1300" s="26">
        <f ca="1">IF(D1300=0,0,SUM($E$713:E1300))</f>
        <v>449</v>
      </c>
    </row>
    <row r="1301" spans="2:6" hidden="1">
      <c r="B1301" s="113">
        <v>588</v>
      </c>
      <c r="C1301" s="139" t="str">
        <f ca="1">IF(ISERROR(OFFSET('HARGA SATUAN'!$C$6,MATCH(B1301,'HARGA SATUAN'!$N$7:$N$1509,0),0)),"",OFFSET('HARGA SATUAN'!$C$6,MATCH(B1301,'HARGA SATUAN'!$N$7:$N$1509,0),0))</f>
        <v/>
      </c>
      <c r="D1301" s="139">
        <f ca="1">SUMIFS('RAB Standart'!$F$14:$F$169,'RAB Standart'!$C$14:$C$169,C1301)</f>
        <v>1</v>
      </c>
      <c r="E1301" s="26">
        <f t="shared" ca="1" si="42"/>
        <v>1</v>
      </c>
      <c r="F1301" s="26">
        <f ca="1">IF(D1301=0,0,SUM($E$713:E1301))</f>
        <v>450</v>
      </c>
    </row>
    <row r="1302" spans="2:6" hidden="1">
      <c r="B1302" s="113">
        <v>589</v>
      </c>
      <c r="C1302" s="139" t="str">
        <f ca="1">IF(ISERROR(OFFSET('HARGA SATUAN'!$C$6,MATCH(B1302,'HARGA SATUAN'!$N$7:$N$1509,0),0)),"",OFFSET('HARGA SATUAN'!$C$6,MATCH(B1302,'HARGA SATUAN'!$N$7:$N$1509,0),0))</f>
        <v/>
      </c>
      <c r="D1302" s="139">
        <f ca="1">SUMIFS('RAB Standart'!$F$14:$F$169,'RAB Standart'!$C$14:$C$169,C1302)</f>
        <v>1</v>
      </c>
      <c r="E1302" s="26">
        <f t="shared" ca="1" si="42"/>
        <v>1</v>
      </c>
      <c r="F1302" s="26">
        <f ca="1">IF(D1302=0,0,SUM($E$713:E1302))</f>
        <v>451</v>
      </c>
    </row>
    <row r="1303" spans="2:6" hidden="1">
      <c r="B1303" s="113">
        <v>590</v>
      </c>
      <c r="C1303" s="139" t="str">
        <f ca="1">IF(ISERROR(OFFSET('HARGA SATUAN'!$C$6,MATCH(B1303,'HARGA SATUAN'!$N$7:$N$1509,0),0)),"",OFFSET('HARGA SATUAN'!$C$6,MATCH(B1303,'HARGA SATUAN'!$N$7:$N$1509,0),0))</f>
        <v/>
      </c>
      <c r="D1303" s="139">
        <f ca="1">SUMIFS('RAB Standart'!$F$14:$F$169,'RAB Standart'!$C$14:$C$169,C1303)</f>
        <v>1</v>
      </c>
      <c r="E1303" s="26">
        <f t="shared" ca="1" si="42"/>
        <v>1</v>
      </c>
      <c r="F1303" s="26">
        <f ca="1">IF(D1303=0,0,SUM($E$713:E1303))</f>
        <v>452</v>
      </c>
    </row>
    <row r="1304" spans="2:6" hidden="1">
      <c r="B1304" s="113">
        <v>591</v>
      </c>
      <c r="C1304" s="139" t="str">
        <f ca="1">IF(ISERROR(OFFSET('HARGA SATUAN'!$C$6,MATCH(B1304,'HARGA SATUAN'!$N$7:$N$1509,0),0)),"",OFFSET('HARGA SATUAN'!$C$6,MATCH(B1304,'HARGA SATUAN'!$N$7:$N$1509,0),0))</f>
        <v/>
      </c>
      <c r="D1304" s="139">
        <f ca="1">SUMIFS('RAB Standart'!$F$14:$F$169,'RAB Standart'!$C$14:$C$169,C1304)</f>
        <v>1</v>
      </c>
      <c r="E1304" s="26">
        <f t="shared" ca="1" si="42"/>
        <v>1</v>
      </c>
      <c r="F1304" s="26">
        <f ca="1">IF(D1304=0,0,SUM($E$713:E1304))</f>
        <v>453</v>
      </c>
    </row>
    <row r="1305" spans="2:6" hidden="1">
      <c r="B1305" s="113">
        <v>592</v>
      </c>
      <c r="C1305" s="139" t="str">
        <f ca="1">IF(ISERROR(OFFSET('HARGA SATUAN'!$C$6,MATCH(B1305,'HARGA SATUAN'!$N$7:$N$1509,0),0)),"",OFFSET('HARGA SATUAN'!$C$6,MATCH(B1305,'HARGA SATUAN'!$N$7:$N$1509,0),0))</f>
        <v/>
      </c>
      <c r="D1305" s="139">
        <f ca="1">SUMIFS('RAB Standart'!$F$14:$F$169,'RAB Standart'!$C$14:$C$169,C1305)</f>
        <v>1</v>
      </c>
      <c r="E1305" s="26">
        <f t="shared" ca="1" si="42"/>
        <v>1</v>
      </c>
      <c r="F1305" s="26">
        <f ca="1">IF(D1305=0,0,SUM($E$713:E1305))</f>
        <v>454</v>
      </c>
    </row>
    <row r="1306" spans="2:6" hidden="1">
      <c r="B1306" s="113">
        <v>593</v>
      </c>
      <c r="C1306" s="139" t="str">
        <f ca="1">IF(ISERROR(OFFSET('HARGA SATUAN'!$C$6,MATCH(B1306,'HARGA SATUAN'!$N$7:$N$1509,0),0)),"",OFFSET('HARGA SATUAN'!$C$6,MATCH(B1306,'HARGA SATUAN'!$N$7:$N$1509,0),0))</f>
        <v/>
      </c>
      <c r="D1306" s="139">
        <f ca="1">SUMIFS('RAB Standart'!$F$14:$F$169,'RAB Standart'!$C$14:$C$169,C1306)</f>
        <v>1</v>
      </c>
      <c r="E1306" s="26">
        <f t="shared" ca="1" si="42"/>
        <v>1</v>
      </c>
      <c r="F1306" s="26">
        <f ca="1">IF(D1306=0,0,SUM($E$713:E1306))</f>
        <v>455</v>
      </c>
    </row>
    <row r="1307" spans="2:6" hidden="1">
      <c r="B1307" s="113">
        <v>594</v>
      </c>
      <c r="C1307" s="139" t="str">
        <f ca="1">IF(ISERROR(OFFSET('HARGA SATUAN'!$C$6,MATCH(B1307,'HARGA SATUAN'!$N$7:$N$1509,0),0)),"",OFFSET('HARGA SATUAN'!$C$6,MATCH(B1307,'HARGA SATUAN'!$N$7:$N$1509,0),0))</f>
        <v/>
      </c>
      <c r="D1307" s="139">
        <f ca="1">SUMIFS('RAB Standart'!$F$14:$F$169,'RAB Standart'!$C$14:$C$169,C1307)</f>
        <v>1</v>
      </c>
      <c r="E1307" s="26">
        <f t="shared" ca="1" si="42"/>
        <v>1</v>
      </c>
      <c r="F1307" s="26">
        <f ca="1">IF(D1307=0,0,SUM($E$713:E1307))</f>
        <v>456</v>
      </c>
    </row>
    <row r="1308" spans="2:6" hidden="1">
      <c r="B1308" s="113">
        <v>595</v>
      </c>
      <c r="C1308" s="139" t="str">
        <f ca="1">IF(ISERROR(OFFSET('HARGA SATUAN'!$C$6,MATCH(B1308,'HARGA SATUAN'!$N$7:$N$1509,0),0)),"",OFFSET('HARGA SATUAN'!$C$6,MATCH(B1308,'HARGA SATUAN'!$N$7:$N$1509,0),0))</f>
        <v/>
      </c>
      <c r="D1308" s="139">
        <f ca="1">SUMIFS('RAB Standart'!$F$14:$F$169,'RAB Standart'!$C$14:$C$169,C1308)</f>
        <v>1</v>
      </c>
      <c r="E1308" s="26">
        <f t="shared" ca="1" si="42"/>
        <v>1</v>
      </c>
      <c r="F1308" s="26">
        <f ca="1">IF(D1308=0,0,SUM($E$713:E1308))</f>
        <v>457</v>
      </c>
    </row>
    <row r="1309" spans="2:6" hidden="1">
      <c r="B1309" s="113">
        <v>596</v>
      </c>
      <c r="C1309" s="139" t="str">
        <f ca="1">IF(ISERROR(OFFSET('HARGA SATUAN'!$C$6,MATCH(B1309,'HARGA SATUAN'!$N$7:$N$1509,0),0)),"",OFFSET('HARGA SATUAN'!$C$6,MATCH(B1309,'HARGA SATUAN'!$N$7:$N$1509,0),0))</f>
        <v/>
      </c>
      <c r="D1309" s="139">
        <f ca="1">SUMIFS('RAB Standart'!$F$14:$F$169,'RAB Standart'!$C$14:$C$169,C1309)</f>
        <v>1</v>
      </c>
      <c r="E1309" s="26">
        <f t="shared" ca="1" si="42"/>
        <v>1</v>
      </c>
      <c r="F1309" s="26">
        <f ca="1">IF(D1309=0,0,SUM($E$713:E1309))</f>
        <v>458</v>
      </c>
    </row>
    <row r="1310" spans="2:6" hidden="1">
      <c r="B1310" s="113">
        <v>597</v>
      </c>
      <c r="C1310" s="139" t="str">
        <f ca="1">IF(ISERROR(OFFSET('HARGA SATUAN'!$C$6,MATCH(B1310,'HARGA SATUAN'!$N$7:$N$1509,0),0)),"",OFFSET('HARGA SATUAN'!$C$6,MATCH(B1310,'HARGA SATUAN'!$N$7:$N$1509,0),0))</f>
        <v/>
      </c>
      <c r="D1310" s="139">
        <f ca="1">SUMIFS('RAB Standart'!$F$14:$F$169,'RAB Standart'!$C$14:$C$169,C1310)</f>
        <v>1</v>
      </c>
      <c r="E1310" s="26">
        <f t="shared" ca="1" si="42"/>
        <v>1</v>
      </c>
      <c r="F1310" s="26">
        <f ca="1">IF(D1310=0,0,SUM($E$713:E1310))</f>
        <v>459</v>
      </c>
    </row>
    <row r="1311" spans="2:6" hidden="1">
      <c r="B1311" s="113">
        <v>598</v>
      </c>
      <c r="C1311" s="139" t="str">
        <f ca="1">IF(ISERROR(OFFSET('HARGA SATUAN'!$C$6,MATCH(B1311,'HARGA SATUAN'!$N$7:$N$1509,0),0)),"",OFFSET('HARGA SATUAN'!$C$6,MATCH(B1311,'HARGA SATUAN'!$N$7:$N$1509,0),0))</f>
        <v/>
      </c>
      <c r="D1311" s="139">
        <f ca="1">SUMIFS('RAB Standart'!$F$14:$F$169,'RAB Standart'!$C$14:$C$169,C1311)</f>
        <v>1</v>
      </c>
      <c r="E1311" s="26">
        <f t="shared" ca="1" si="42"/>
        <v>1</v>
      </c>
      <c r="F1311" s="26">
        <f ca="1">IF(D1311=0,0,SUM($E$713:E1311))</f>
        <v>460</v>
      </c>
    </row>
    <row r="1312" spans="2:6" hidden="1">
      <c r="B1312" s="113">
        <v>599</v>
      </c>
      <c r="C1312" s="139" t="str">
        <f ca="1">IF(ISERROR(OFFSET('HARGA SATUAN'!$C$6,MATCH(B1312,'HARGA SATUAN'!$N$7:$N$1509,0),0)),"",OFFSET('HARGA SATUAN'!$C$6,MATCH(B1312,'HARGA SATUAN'!$N$7:$N$1509,0),0))</f>
        <v/>
      </c>
      <c r="D1312" s="139">
        <f ca="1">SUMIFS('RAB Standart'!$F$14:$F$169,'RAB Standart'!$C$14:$C$169,C1312)</f>
        <v>1</v>
      </c>
      <c r="E1312" s="26">
        <f t="shared" ca="1" si="42"/>
        <v>1</v>
      </c>
      <c r="F1312" s="26">
        <f ca="1">IF(D1312=0,0,SUM($E$713:E1312))</f>
        <v>461</v>
      </c>
    </row>
    <row r="1313" spans="2:6" hidden="1">
      <c r="B1313" s="113">
        <v>600</v>
      </c>
      <c r="C1313" s="139" t="str">
        <f ca="1">IF(ISERROR(OFFSET('HARGA SATUAN'!$C$6,MATCH(B1313,'HARGA SATUAN'!$N$7:$N$1509,0),0)),"",OFFSET('HARGA SATUAN'!$C$6,MATCH(B1313,'HARGA SATUAN'!$N$7:$N$1509,0),0))</f>
        <v/>
      </c>
      <c r="D1313" s="139">
        <f ca="1">SUMIFS('RAB Standart'!$F$14:$F$169,'RAB Standart'!$C$14:$C$169,C1313)</f>
        <v>1</v>
      </c>
      <c r="E1313" s="26">
        <f t="shared" ca="1" si="42"/>
        <v>1</v>
      </c>
      <c r="F1313" s="26">
        <f ca="1">IF(D1313=0,0,SUM($E$713:E1313))</f>
        <v>462</v>
      </c>
    </row>
    <row r="1314" spans="2:6" hidden="1">
      <c r="B1314" s="113">
        <v>601</v>
      </c>
      <c r="C1314" s="139" t="str">
        <f ca="1">IF(ISERROR(OFFSET('HARGA SATUAN'!$C$6,MATCH(B1314,'HARGA SATUAN'!$N$7:$N$1509,0),0)),"",OFFSET('HARGA SATUAN'!$C$6,MATCH(B1314,'HARGA SATUAN'!$N$7:$N$1509,0),0))</f>
        <v/>
      </c>
      <c r="D1314" s="139">
        <f ca="1">SUMIFS('RAB Standart'!$F$14:$F$169,'RAB Standart'!$C$14:$C$169,C1314)</f>
        <v>1</v>
      </c>
      <c r="E1314" s="26">
        <f t="shared" ca="1" si="42"/>
        <v>1</v>
      </c>
      <c r="F1314" s="26">
        <f ca="1">IF(D1314=0,0,SUM($E$713:E1314))</f>
        <v>463</v>
      </c>
    </row>
    <row r="1315" spans="2:6" hidden="1">
      <c r="B1315" s="113">
        <v>602</v>
      </c>
      <c r="C1315" s="139" t="str">
        <f ca="1">IF(ISERROR(OFFSET('HARGA SATUAN'!$C$6,MATCH(B1315,'HARGA SATUAN'!$N$7:$N$1509,0),0)),"",OFFSET('HARGA SATUAN'!$C$6,MATCH(B1315,'HARGA SATUAN'!$N$7:$N$1509,0),0))</f>
        <v/>
      </c>
      <c r="D1315" s="139">
        <f ca="1">SUMIFS('RAB Standart'!$F$14:$F$169,'RAB Standart'!$C$14:$C$169,C1315)</f>
        <v>1</v>
      </c>
      <c r="E1315" s="26">
        <f t="shared" ca="1" si="42"/>
        <v>1</v>
      </c>
      <c r="F1315" s="26">
        <f ca="1">IF(D1315=0,0,SUM($E$713:E1315))</f>
        <v>464</v>
      </c>
    </row>
    <row r="1316" spans="2:6" hidden="1">
      <c r="B1316" s="113">
        <v>603</v>
      </c>
      <c r="C1316" s="139" t="str">
        <f ca="1">IF(ISERROR(OFFSET('HARGA SATUAN'!$C$6,MATCH(B1316,'HARGA SATUAN'!$N$7:$N$1509,0),0)),"",OFFSET('HARGA SATUAN'!$C$6,MATCH(B1316,'HARGA SATUAN'!$N$7:$N$1509,0),0))</f>
        <v/>
      </c>
      <c r="D1316" s="139">
        <f ca="1">SUMIFS('RAB Standart'!$F$14:$F$169,'RAB Standart'!$C$14:$C$169,C1316)</f>
        <v>1</v>
      </c>
      <c r="E1316" s="26">
        <f t="shared" ca="1" si="42"/>
        <v>1</v>
      </c>
      <c r="F1316" s="26">
        <f ca="1">IF(D1316=0,0,SUM($E$713:E1316))</f>
        <v>465</v>
      </c>
    </row>
    <row r="1317" spans="2:6" hidden="1">
      <c r="B1317" s="113">
        <v>604</v>
      </c>
      <c r="C1317" s="139" t="str">
        <f ca="1">IF(ISERROR(OFFSET('HARGA SATUAN'!$C$6,MATCH(B1317,'HARGA SATUAN'!$N$7:$N$1509,0),0)),"",OFFSET('HARGA SATUAN'!$C$6,MATCH(B1317,'HARGA SATUAN'!$N$7:$N$1509,0),0))</f>
        <v/>
      </c>
      <c r="D1317" s="139">
        <f ca="1">SUMIFS('RAB Standart'!$F$14:$F$169,'RAB Standart'!$C$14:$C$169,C1317)</f>
        <v>1</v>
      </c>
      <c r="E1317" s="26">
        <f t="shared" ca="1" si="42"/>
        <v>1</v>
      </c>
      <c r="F1317" s="26">
        <f ca="1">IF(D1317=0,0,SUM($E$713:E1317))</f>
        <v>466</v>
      </c>
    </row>
    <row r="1318" spans="2:6" hidden="1">
      <c r="B1318" s="113">
        <v>605</v>
      </c>
      <c r="C1318" s="139" t="str">
        <f ca="1">IF(ISERROR(OFFSET('HARGA SATUAN'!$C$6,MATCH(B1318,'HARGA SATUAN'!$N$7:$N$1509,0),0)),"",OFFSET('HARGA SATUAN'!$C$6,MATCH(B1318,'HARGA SATUAN'!$N$7:$N$1509,0),0))</f>
        <v/>
      </c>
      <c r="D1318" s="139">
        <f ca="1">SUMIFS('RAB Standart'!$F$14:$F$169,'RAB Standart'!$C$14:$C$169,C1318)</f>
        <v>1</v>
      </c>
      <c r="E1318" s="26">
        <f t="shared" ca="1" si="42"/>
        <v>1</v>
      </c>
      <c r="F1318" s="26">
        <f ca="1">IF(D1318=0,0,SUM($E$713:E1318))</f>
        <v>467</v>
      </c>
    </row>
    <row r="1319" spans="2:6" hidden="1">
      <c r="B1319" s="113">
        <v>606</v>
      </c>
      <c r="C1319" s="139" t="str">
        <f ca="1">IF(ISERROR(OFFSET('HARGA SATUAN'!$C$6,MATCH(B1319,'HARGA SATUAN'!$N$7:$N$1509,0),0)),"",OFFSET('HARGA SATUAN'!$C$6,MATCH(B1319,'HARGA SATUAN'!$N$7:$N$1509,0),0))</f>
        <v/>
      </c>
      <c r="D1319" s="139">
        <f ca="1">SUMIFS('RAB Standart'!$F$14:$F$169,'RAB Standart'!$C$14:$C$169,C1319)</f>
        <v>1</v>
      </c>
      <c r="E1319" s="26">
        <f t="shared" ca="1" si="42"/>
        <v>1</v>
      </c>
      <c r="F1319" s="26">
        <f ca="1">IF(D1319=0,0,SUM($E$713:E1319))</f>
        <v>468</v>
      </c>
    </row>
    <row r="1320" spans="2:6" hidden="1">
      <c r="B1320" s="113">
        <v>607</v>
      </c>
      <c r="C1320" s="139" t="str">
        <f ca="1">IF(ISERROR(OFFSET('HARGA SATUAN'!$C$6,MATCH(B1320,'HARGA SATUAN'!$N$7:$N$1509,0),0)),"",OFFSET('HARGA SATUAN'!$C$6,MATCH(B1320,'HARGA SATUAN'!$N$7:$N$1509,0),0))</f>
        <v/>
      </c>
      <c r="D1320" s="139">
        <f ca="1">SUMIFS('RAB Standart'!$F$14:$F$169,'RAB Standart'!$C$14:$C$169,C1320)</f>
        <v>1</v>
      </c>
      <c r="E1320" s="26">
        <f t="shared" ca="1" si="42"/>
        <v>1</v>
      </c>
      <c r="F1320" s="26">
        <f ca="1">IF(D1320=0,0,SUM($E$713:E1320))</f>
        <v>469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5" priority="5" operator="equal">
      <formula>0</formula>
    </cfRule>
  </conditionalFormatting>
  <conditionalFormatting sqref="A10:L65536">
    <cfRule type="cellIs" dxfId="44" priority="1" operator="equal">
      <formula>0</formula>
    </cfRule>
  </conditionalFormatting>
  <conditionalFormatting sqref="C12:C711">
    <cfRule type="cellIs" dxfId="43" priority="66" stopIfTrue="1" operator="equal">
      <formula>0</formula>
    </cfRule>
  </conditionalFormatting>
  <conditionalFormatting sqref="E712:E65536">
    <cfRule type="cellIs" dxfId="42" priority="16" stopIfTrue="1" operator="equal">
      <formula>0</formula>
    </cfRule>
  </conditionalFormatting>
  <conditionalFormatting sqref="G1:G11 E6:E11 E1:E3 H7 H10:H11 F10:F711 G712:G65536">
    <cfRule type="cellIs" dxfId="41" priority="69" stopIfTrue="1" operator="equal">
      <formula>0</formula>
    </cfRule>
  </conditionalFormatting>
  <conditionalFormatting sqref="G12:H711">
    <cfRule type="cellIs" dxfId="40" priority="12" stopIfTrue="1" operator="equal">
      <formula>0</formula>
    </cfRule>
  </conditionalFormatting>
  <conditionalFormatting sqref="I7:K7">
    <cfRule type="cellIs" dxfId="39" priority="4" stopIfTrue="1" operator="equal">
      <formula>0</formula>
    </cfRule>
  </conditionalFormatting>
  <conditionalFormatting sqref="I10:L711">
    <cfRule type="cellIs" dxfId="38" priority="2" stopIfTrue="1" operator="equal">
      <formula>0</formula>
    </cfRule>
  </conditionalFormatting>
  <conditionalFormatting sqref="L1:L6">
    <cfRule type="cellIs" dxfId="37" priority="10" operator="equal">
      <formula>0</formula>
    </cfRule>
  </conditionalFormatting>
  <conditionalFormatting sqref="M1:IV1048576 A8:G9">
    <cfRule type="cellIs" dxfId="36" priority="68" operator="equal">
      <formula>0</formula>
    </cfRule>
  </conditionalFormatting>
  <dataValidations disablePrompts="1"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2" fitToHeight="12" orientation="portrait" horizontalDpi="1200" verticalDpi="1200" r:id="rId1"/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G7" sqref="G7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'RAB Standart'!C1</f>
        <v>PT. PLN ( PERSERO )</v>
      </c>
      <c r="D1" s="25"/>
      <c r="T1" s="30"/>
    </row>
    <row r="2" spans="1:21">
      <c r="C2" s="98" t="str">
        <f>'RAB Standart'!C2</f>
        <v>UNIT INDUK DISTRIBUSI JAWA TENGAH &amp; DI YOGYAKARTA</v>
      </c>
      <c r="D2" s="25"/>
      <c r="S2" s="73"/>
      <c r="T2" s="82"/>
    </row>
    <row r="3" spans="1:21">
      <c r="C3" s="98" t="str">
        <f>'RAB Standart'!C3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1100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1010</v>
      </c>
      <c r="F6" s="144" t="s">
        <v>9</v>
      </c>
      <c r="G6" s="568" t="str">
        <f>'RAB Standart'!G6</f>
        <v>PEKERJAAN PB An. PT HOLI KARYA SAKTI</v>
      </c>
      <c r="H6" s="568"/>
      <c r="I6" s="568"/>
      <c r="J6" s="568"/>
      <c r="K6" s="568"/>
      <c r="S6" s="73"/>
      <c r="T6" s="82"/>
      <c r="U6" s="73"/>
    </row>
    <row r="7" spans="1:21">
      <c r="C7" s="31"/>
      <c r="D7" s="25"/>
      <c r="E7" s="106" t="s">
        <v>1011</v>
      </c>
      <c r="F7" s="144" t="s">
        <v>9</v>
      </c>
      <c r="G7" s="106" t="str">
        <f>'RAB Standart'!G7</f>
        <v>TEGOWANU - GROBOGAN</v>
      </c>
      <c r="H7" s="107"/>
      <c r="S7" s="73"/>
      <c r="T7" s="82"/>
      <c r="U7" s="73"/>
    </row>
    <row r="8" spans="1:21">
      <c r="C8" s="31"/>
      <c r="D8" s="25"/>
      <c r="E8" s="106" t="s">
        <v>1012</v>
      </c>
      <c r="F8" s="144" t="s">
        <v>9</v>
      </c>
      <c r="G8" s="106" t="str">
        <f>'RAB Standart'!G8</f>
        <v>UP3 DEMAK</v>
      </c>
      <c r="H8" s="107"/>
      <c r="S8" s="73"/>
      <c r="T8" s="82"/>
      <c r="U8" s="73"/>
    </row>
    <row r="9" spans="1:21">
      <c r="C9" s="31"/>
      <c r="D9" s="25"/>
      <c r="E9" s="106" t="s">
        <v>1013</v>
      </c>
      <c r="F9" s="144" t="s">
        <v>9</v>
      </c>
      <c r="G9" s="106" t="str">
        <f>'RAB Standart'!G9</f>
        <v>SAR 2024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34</v>
      </c>
      <c r="E11" s="550" t="s">
        <v>35</v>
      </c>
      <c r="F11" s="550" t="s">
        <v>2</v>
      </c>
      <c r="G11" s="552" t="s">
        <v>33</v>
      </c>
      <c r="H11" s="550" t="s">
        <v>3</v>
      </c>
      <c r="I11" s="550"/>
      <c r="J11" s="550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51"/>
      <c r="E12" s="551"/>
      <c r="F12" s="551"/>
      <c r="G12" s="553"/>
      <c r="H12" s="559" t="s">
        <v>38</v>
      </c>
      <c r="I12" s="559" t="s">
        <v>5</v>
      </c>
      <c r="J12" s="551" t="s">
        <v>39</v>
      </c>
      <c r="K12" s="55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51"/>
      <c r="E13" s="551"/>
      <c r="F13" s="551"/>
      <c r="G13" s="554"/>
      <c r="H13" s="560"/>
      <c r="I13" s="560"/>
      <c r="J13" s="551"/>
      <c r="K13" s="55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1008</v>
      </c>
      <c r="C15" s="76" t="s">
        <v>1101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>
        <f ca="1">IF(C16="","",A16)</f>
        <v>1</v>
      </c>
      <c r="C16" s="109" t="str">
        <f t="shared" ref="C16:C35" ca="1" si="4">IF(ISERROR(OFFSET($C$56,MATCH(A16,$F$57:$F$76,0),0)),"",OFFSET($C$56,MATCH(A16,$F$57:$F$76,0),0))</f>
        <v>Tiang Beton 14M-350 daN+E</v>
      </c>
      <c r="D16" s="101" t="str">
        <f ca="1">IF(ISERROR(OFFSET('HARGA SATUAN'!$D$6,MATCH(C16,'HARGA SATUAN'!$C$7:$C$1509,0),0)),"",OFFSET('HARGA SATUAN'!$D$6,MATCH(C16,'HARGA SATUAN'!$C$7:$C$1509,0),0))</f>
        <v>HDW</v>
      </c>
      <c r="E16" s="101" t="str">
        <f ca="1">IF(B16="+","Unit",IF(ISERROR(OFFSET('HARGA SATUAN'!$E$6,MATCH(C16,'HARGA SATUAN'!$C$7:$C$1509,0),0)),"",OFFSET('HARGA SATUAN'!$E$6,MATCH(C16,'HARGA SATUAN'!$C$7:$C$1509,0),0)))</f>
        <v>Btg</v>
      </c>
      <c r="F16" s="101">
        <f t="shared" ref="F16:F36" ca="1" si="5">IF(ISERROR(OFFSET($D$56,MATCH(A16,$F$57:$F$76,0),0)),"",OFFSET($D$56,MATCH(A16,$F$57:$F$76,0),0))</f>
        <v>1</v>
      </c>
      <c r="G16" s="41">
        <f ca="1">IF(ISERROR(OFFSET('HARGA SATUAN'!$I$6,MATCH(C16,'HARGA SATUAN'!$C$7:$C$1509,0),0)),"",OFFSET('HARGA SATUAN'!$I$6,MATCH(C16,'HARGA SATUAN'!$C$7:$C$1509,0),0))</f>
        <v>8609100</v>
      </c>
      <c r="H16" s="42">
        <f t="shared" ca="1" si="1"/>
        <v>0</v>
      </c>
      <c r="I16" s="42">
        <f t="shared" ca="1" si="2"/>
        <v>8609100</v>
      </c>
      <c r="J16" s="42">
        <f t="shared" ca="1" si="3"/>
        <v>0</v>
      </c>
      <c r="K16" s="43">
        <f t="shared" ca="1" si="0"/>
        <v>8609100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SATUAN'!$C$7:$C$1509,0),0)),"",OFFSET('HARGA SATUAN'!$D$6,MATCH(C17,'HARGA SATUAN'!$C$7:$C$1509,0),0))</f>
        <v/>
      </c>
      <c r="E17" s="101">
        <f ca="1">IF(B17="+","Unit",IF(ISERROR(OFFSET('HARGA SATUAN'!$E$6,MATCH(C17,'HARGA SATUAN'!$C$7:$C$1509,0),0)),"",OFFSET('HARGA SATUAN'!$E$6,MATCH(C17,'HARGA SATUAN'!$C$7:$C$1509,0),0)))</f>
        <v>0</v>
      </c>
      <c r="F17" s="101">
        <f t="shared" ca="1" si="5"/>
        <v>1</v>
      </c>
      <c r="G17" s="41">
        <f ca="1">IF(ISERROR(OFFSET('HARGA SATUAN'!$I$6,MATCH(C17,'HARGA SATUAN'!$C$7:$C$1509,0),0)),"",OFFSET('HARGA SATUAN'!$I$6,MATCH(C17,'HARGA SATUAN'!$C$7:$C$1509,0),0))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SATUAN'!$C$7:$C$1509,0),0)),"",OFFSET('HARGA SATUAN'!$D$6,MATCH(C18,'HARGA SATUAN'!$C$7:$C$1509,0),0))</f>
        <v/>
      </c>
      <c r="E18" s="101">
        <f ca="1">IF(B18="+","Unit",IF(ISERROR(OFFSET('HARGA SATUAN'!$E$6,MATCH(C18,'HARGA SATUAN'!$C$7:$C$1509,0),0)),"",OFFSET('HARGA SATUAN'!$E$6,MATCH(C18,'HARGA SATUAN'!$C$7:$C$1509,0),0)))</f>
        <v>0</v>
      </c>
      <c r="F18" s="101">
        <f t="shared" ca="1" si="5"/>
        <v>1</v>
      </c>
      <c r="G18" s="41">
        <f ca="1">IF(ISERROR(OFFSET('HARGA SATUAN'!$I$6,MATCH(C18,'HARGA SATUAN'!$C$7:$C$1509,0),0)),"",OFFSET('HARGA SATUAN'!$I$6,MATCH(C18,'HARGA SATUAN'!$C$7:$C$1509,0),0))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SATUAN'!$C$7:$C$1509,0),0)),"",OFFSET('HARGA SATUAN'!$D$6,MATCH(C19,'HARGA SATUAN'!$C$7:$C$1509,0),0))</f>
        <v/>
      </c>
      <c r="E19" s="101">
        <f ca="1">IF(B19="+","Unit",IF(ISERROR(OFFSET('HARGA SATUAN'!$E$6,MATCH(C19,'HARGA SATUAN'!$C$7:$C$1509,0),0)),"",OFFSET('HARGA SATUAN'!$E$6,MATCH(C19,'HARGA SATUAN'!$C$7:$C$1509,0),0)))</f>
        <v>0</v>
      </c>
      <c r="F19" s="101">
        <f t="shared" ca="1" si="5"/>
        <v>1</v>
      </c>
      <c r="G19" s="41">
        <f ca="1">IF(ISERROR(OFFSET('HARGA SATUAN'!$I$6,MATCH(C19,'HARGA SATUAN'!$C$7:$C$1509,0),0)),"",OFFSET('HARGA SATUAN'!$I$6,MATCH(C19,'HARGA SATUAN'!$C$7:$C$1509,0),0))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SATUAN'!$C$7:$C$1509,0),0)),"",OFFSET('HARGA SATUAN'!$D$6,MATCH(C20,'HARGA SATUAN'!$C$7:$C$1509,0),0))</f>
        <v/>
      </c>
      <c r="E20" s="101">
        <f ca="1">IF(B20="+","Unit",IF(ISERROR(OFFSET('HARGA SATUAN'!$E$6,MATCH(C20,'HARGA SATUAN'!$C$7:$C$1509,0),0)),"",OFFSET('HARGA SATUAN'!$E$6,MATCH(C20,'HARGA SATUAN'!$C$7:$C$1509,0),0)))</f>
        <v>0</v>
      </c>
      <c r="F20" s="101">
        <f t="shared" ca="1" si="5"/>
        <v>1</v>
      </c>
      <c r="G20" s="41">
        <f ca="1">IF(ISERROR(OFFSET('HARGA SATUAN'!$I$6,MATCH(C20,'HARGA SATUAN'!$C$7:$C$1509,0),0)),"",OFFSET('HARGA SATUAN'!$I$6,MATCH(C20,'HARGA SATUAN'!$C$7:$C$1509,0),0))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SATUAN'!$C$7:$C$1509,0),0)),"",OFFSET('HARGA SATUAN'!$D$6,MATCH(C21,'HARGA SATUAN'!$C$7:$C$1509,0),0))</f>
        <v/>
      </c>
      <c r="E21" s="101">
        <f ca="1">IF(B21="+","Unit",IF(ISERROR(OFFSET('HARGA SATUAN'!$E$6,MATCH(C21,'HARGA SATUAN'!$C$7:$C$1509,0),0)),"",OFFSET('HARGA SATUAN'!$E$6,MATCH(C21,'HARGA SATUAN'!$C$7:$C$1509,0),0)))</f>
        <v>0</v>
      </c>
      <c r="F21" s="101">
        <f t="shared" ca="1" si="5"/>
        <v>1</v>
      </c>
      <c r="G21" s="41">
        <f ca="1">IF(ISERROR(OFFSET('HARGA SATUAN'!$I$6,MATCH(C21,'HARGA SATUAN'!$C$7:$C$1509,0),0)),"",OFFSET('HARGA SATUAN'!$I$6,MATCH(C21,'HARGA SATUAN'!$C$7:$C$1509,0),0))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SATUAN'!$C$7:$C$1509,0),0)),"",OFFSET('HARGA SATUAN'!$D$6,MATCH(C22,'HARGA SATUAN'!$C$7:$C$1509,0),0))</f>
        <v/>
      </c>
      <c r="E22" s="101">
        <f ca="1">IF(B22="+","Unit",IF(ISERROR(OFFSET('HARGA SATUAN'!$E$6,MATCH(C22,'HARGA SATUAN'!$C$7:$C$1509,0),0)),"",OFFSET('HARGA SATUAN'!$E$6,MATCH(C22,'HARGA SATUAN'!$C$7:$C$1509,0),0)))</f>
        <v>0</v>
      </c>
      <c r="F22" s="101">
        <f t="shared" ca="1" si="5"/>
        <v>1</v>
      </c>
      <c r="G22" s="41">
        <f ca="1">IF(ISERROR(OFFSET('HARGA SATUAN'!$I$6,MATCH(C22,'HARGA SATUAN'!$C$7:$C$1509,0),0)),"",OFFSET('HARGA SATUAN'!$I$6,MATCH(C22,'HARGA SATUAN'!$C$7:$C$1509,0),0))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SATUAN'!$C$7:$C$1509,0),0)),"",OFFSET('HARGA SATUAN'!$D$6,MATCH(C23,'HARGA SATUAN'!$C$7:$C$1509,0),0))</f>
        <v/>
      </c>
      <c r="E23" s="101">
        <f ca="1">IF(B23="+","Unit",IF(ISERROR(OFFSET('HARGA SATUAN'!$E$6,MATCH(C23,'HARGA SATUAN'!$C$7:$C$1509,0),0)),"",OFFSET('HARGA SATUAN'!$E$6,MATCH(C23,'HARGA SATUAN'!$C$7:$C$1509,0),0)))</f>
        <v>0</v>
      </c>
      <c r="F23" s="101">
        <f t="shared" ca="1" si="5"/>
        <v>1</v>
      </c>
      <c r="G23" s="41">
        <f ca="1">IF(ISERROR(OFFSET('HARGA SATUAN'!$I$6,MATCH(C23,'HARGA SATUAN'!$C$7:$C$1509,0),0)),"",OFFSET('HARGA SATUAN'!$I$6,MATCH(C23,'HARGA SATUAN'!$C$7:$C$1509,0),0))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SATUAN'!$C$7:$C$1509,0),0)),"",OFFSET('HARGA SATUAN'!$D$6,MATCH(C24,'HARGA SATUAN'!$C$7:$C$1509,0),0))</f>
        <v/>
      </c>
      <c r="E24" s="101">
        <f ca="1">IF(B24="+","Unit",IF(ISERROR(OFFSET('HARGA SATUAN'!$E$6,MATCH(C24,'HARGA SATUAN'!$C$7:$C$1509,0),0)),"",OFFSET('HARGA SATUAN'!$E$6,MATCH(C24,'HARGA SATUAN'!$C$7:$C$1509,0),0)))</f>
        <v>0</v>
      </c>
      <c r="F24" s="101">
        <f t="shared" ca="1" si="5"/>
        <v>1</v>
      </c>
      <c r="G24" s="41">
        <f ca="1">IF(ISERROR(OFFSET('HARGA SATUAN'!$I$6,MATCH(C24,'HARGA SATUAN'!$C$7:$C$1509,0),0)),"",OFFSET('HARGA SATUAN'!$I$6,MATCH(C24,'HARGA SATUAN'!$C$7:$C$1509,0),0))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SATUAN'!$C$7:$C$1509,0),0)),"",OFFSET('HARGA SATUAN'!$D$6,MATCH(C25,'HARGA SATUAN'!$C$7:$C$1509,0),0))</f>
        <v/>
      </c>
      <c r="E25" s="101">
        <f ca="1">IF(B25="+","Unit",IF(ISERROR(OFFSET('HARGA SATUAN'!$E$6,MATCH(C25,'HARGA SATUAN'!$C$7:$C$1509,0),0)),"",OFFSET('HARGA SATUAN'!$E$6,MATCH(C25,'HARGA SATUAN'!$C$7:$C$1509,0),0)))</f>
        <v>0</v>
      </c>
      <c r="F25" s="101">
        <f t="shared" ca="1" si="5"/>
        <v>1</v>
      </c>
      <c r="G25" s="41">
        <f ca="1">IF(ISERROR(OFFSET('HARGA SATUAN'!$I$6,MATCH(C25,'HARGA SATUAN'!$C$7:$C$1509,0),0)),"",OFFSET('HARGA SATUAN'!$I$6,MATCH(C25,'HARGA SATUAN'!$C$7:$C$1509,0),0))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SATUAN'!$C$7:$C$1509,0),0)),"",OFFSET('HARGA SATUAN'!$D$6,MATCH(C26,'HARGA SATUAN'!$C$7:$C$1509,0),0))</f>
        <v/>
      </c>
      <c r="E26" s="101">
        <f ca="1">IF(B26="+","Unit",IF(ISERROR(OFFSET('HARGA SATUAN'!$E$6,MATCH(C26,'HARGA SATUAN'!$C$7:$C$1509,0),0)),"",OFFSET('HARGA SATUAN'!$E$6,MATCH(C26,'HARGA SATUAN'!$C$7:$C$1509,0),0)))</f>
        <v>0</v>
      </c>
      <c r="F26" s="101">
        <f t="shared" ca="1" si="5"/>
        <v>1</v>
      </c>
      <c r="G26" s="41">
        <f ca="1">IF(ISERROR(OFFSET('HARGA SATUAN'!$I$6,MATCH(C26,'HARGA SATUAN'!$C$7:$C$1509,0),0)),"",OFFSET('HARGA SATUAN'!$I$6,MATCH(C26,'HARGA SATUAN'!$C$7:$C$1509,0),0))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SATUAN'!$C$7:$C$1509,0),0)),"",OFFSET('HARGA SATUAN'!$D$6,MATCH(C27,'HARGA SATUAN'!$C$7:$C$1509,0),0))</f>
        <v/>
      </c>
      <c r="E27" s="101">
        <f ca="1">IF(B27="+","Unit",IF(ISERROR(OFFSET('HARGA SATUAN'!$E$6,MATCH(C27,'HARGA SATUAN'!$C$7:$C$1509,0),0)),"",OFFSET('HARGA SATUAN'!$E$6,MATCH(C27,'HARGA SATUAN'!$C$7:$C$1509,0),0)))</f>
        <v>0</v>
      </c>
      <c r="F27" s="101">
        <f t="shared" ca="1" si="5"/>
        <v>1</v>
      </c>
      <c r="G27" s="41">
        <f ca="1">IF(ISERROR(OFFSET('HARGA SATUAN'!$I$6,MATCH(C27,'HARGA SATUAN'!$C$7:$C$1509,0),0)),"",OFFSET('HARGA SATUAN'!$I$6,MATCH(C27,'HARGA SATUAN'!$C$7:$C$1509,0),0))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SATUAN'!$C$7:$C$1509,0),0)),"",OFFSET('HARGA SATUAN'!$D$6,MATCH(C28,'HARGA SATUAN'!$C$7:$C$1509,0),0))</f>
        <v/>
      </c>
      <c r="E28" s="101">
        <f ca="1">IF(B28="+","Unit",IF(ISERROR(OFFSET('HARGA SATUAN'!$E$6,MATCH(C28,'HARGA SATUAN'!$C$7:$C$1509,0),0)),"",OFFSET('HARGA SATUAN'!$E$6,MATCH(C28,'HARGA SATUAN'!$C$7:$C$1509,0),0)))</f>
        <v>0</v>
      </c>
      <c r="F28" s="101">
        <f t="shared" ca="1" si="5"/>
        <v>1</v>
      </c>
      <c r="G28" s="41">
        <f ca="1">IF(ISERROR(OFFSET('HARGA SATUAN'!$I$6,MATCH(C28,'HARGA SATUAN'!$C$7:$C$1509,0),0)),"",OFFSET('HARGA SATUAN'!$I$6,MATCH(C28,'HARGA SATUAN'!$C$7:$C$1509,0),0))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SATUAN'!$C$7:$C$1509,0),0)),"",OFFSET('HARGA SATUAN'!$D$6,MATCH(C29,'HARGA SATUAN'!$C$7:$C$1509,0),0))</f>
        <v/>
      </c>
      <c r="E29" s="101">
        <f ca="1">IF(B29="+","Unit",IF(ISERROR(OFFSET('HARGA SATUAN'!$E$6,MATCH(C29,'HARGA SATUAN'!$C$7:$C$1509,0),0)),"",OFFSET('HARGA SATUAN'!$E$6,MATCH(C29,'HARGA SATUAN'!$C$7:$C$1509,0),0)))</f>
        <v>0</v>
      </c>
      <c r="F29" s="101">
        <f t="shared" ca="1" si="5"/>
        <v>1</v>
      </c>
      <c r="G29" s="41">
        <f ca="1">IF(ISERROR(OFFSET('HARGA SATUAN'!$I$6,MATCH(C29,'HARGA SATUAN'!$C$7:$C$1509,0),0)),"",OFFSET('HARGA SATUAN'!$I$6,MATCH(C29,'HARGA SATUAN'!$C$7:$C$1509,0),0))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SATUAN'!$C$7:$C$1509,0),0)),"",OFFSET('HARGA SATUAN'!$D$6,MATCH(C30,'HARGA SATUAN'!$C$7:$C$1509,0),0))</f>
        <v/>
      </c>
      <c r="E30" s="101">
        <f ca="1">IF(B30="+","Unit",IF(ISERROR(OFFSET('HARGA SATUAN'!$E$6,MATCH(C30,'HARGA SATUAN'!$C$7:$C$1509,0),0)),"",OFFSET('HARGA SATUAN'!$E$6,MATCH(C30,'HARGA SATUAN'!$C$7:$C$1509,0),0)))</f>
        <v>0</v>
      </c>
      <c r="F30" s="101">
        <f t="shared" ca="1" si="5"/>
        <v>1</v>
      </c>
      <c r="G30" s="41">
        <f ca="1">IF(ISERROR(OFFSET('HARGA SATUAN'!$I$6,MATCH(C30,'HARGA SATUAN'!$C$7:$C$1509,0),0)),"",OFFSET('HARGA SATUAN'!$I$6,MATCH(C30,'HARGA SATUAN'!$C$7:$C$1509,0),0))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SATUAN'!$C$7:$C$1509,0),0)),"",OFFSET('HARGA SATUAN'!$D$6,MATCH(C31,'HARGA SATUAN'!$C$7:$C$1509,0),0))</f>
        <v/>
      </c>
      <c r="E31" s="101">
        <f ca="1">IF(B31="+","Unit",IF(ISERROR(OFFSET('HARGA SATUAN'!$E$6,MATCH(C31,'HARGA SATUAN'!$C$7:$C$1509,0),0)),"",OFFSET('HARGA SATUAN'!$E$6,MATCH(C31,'HARGA SATUAN'!$C$7:$C$1509,0),0)))</f>
        <v>0</v>
      </c>
      <c r="F31" s="101" t="str">
        <f t="shared" ca="1" si="5"/>
        <v/>
      </c>
      <c r="G31" s="41">
        <f ca="1">IF(ISERROR(OFFSET('HARGA SATUAN'!$I$6,MATCH(C31,'HARGA SATUAN'!$C$7:$C$1509,0),0)),"",OFFSET('HARGA SATUAN'!$I$6,MATCH(C31,'HARGA SATUAN'!$C$7:$C$1509,0),0))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 t="str">
        <f t="shared" ca="1" si="5"/>
        <v/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 t="str">
        <f t="shared" ca="1" si="5"/>
        <v/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 t="str">
        <f t="shared" ca="1" si="5"/>
        <v/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 t="str">
        <f t="shared" ca="1" si="5"/>
        <v/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SATUAN'!$C$7:$C$1509,0),0)),"",OFFSET('HARGA SATUAN'!$D$6,MATCH(C36,'HARGA SATUAN'!$C$7:$C$1509,0),0))</f>
        <v/>
      </c>
      <c r="E36" s="101" t="str">
        <f ca="1">IF(B36="+","Unit",IF(ISERROR(OFFSET('HARGA SATUAN'!$E$6,MATCH(C36,'HARGA SATUAN'!$C$7:$C$1509,0),0)),"",OFFSET('HARGA SATUAN'!$E$6,MATCH(C36,'HARGA SATUAN'!$C$7:$C$1509,0),0)))</f>
        <v/>
      </c>
      <c r="F36" s="101">
        <f t="shared" ca="1" si="5"/>
        <v>0</v>
      </c>
      <c r="G36" s="41" t="str">
        <f ca="1">IF(ISERROR(OFFSET('HARGA SATUAN'!$I$6,MATCH(C36,'HARGA SATUAN'!$C$7:$C$1509,0),0)),"",OFFSET('HARGA SATUAN'!$I$6,MATCH(C36,'HARGA SATUAN'!$C$7:$C$1509,0),0))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69" t="s">
        <v>984</v>
      </c>
      <c r="D38" s="569"/>
      <c r="E38" s="569"/>
      <c r="F38" s="569"/>
      <c r="G38" s="77" t="s">
        <v>9</v>
      </c>
      <c r="H38" s="55">
        <f ca="1">SUM(H14:H37)</f>
        <v>0</v>
      </c>
      <c r="I38" s="55">
        <f ca="1">SUM(I14:I37)</f>
        <v>8609100</v>
      </c>
      <c r="J38" s="55">
        <f ca="1">SUM(J14:J37)</f>
        <v>0</v>
      </c>
      <c r="K38" s="55">
        <f ca="1">SUM(K14:K37)</f>
        <v>8609100</v>
      </c>
      <c r="L38" s="44"/>
      <c r="R38" s="99"/>
      <c r="S38" s="99"/>
      <c r="T38" s="99"/>
    </row>
    <row r="39" spans="1:20" s="36" customFormat="1">
      <c r="A39" s="30"/>
      <c r="B39" s="56"/>
      <c r="C39" s="570" t="s">
        <v>455</v>
      </c>
      <c r="D39" s="570"/>
      <c r="E39" s="570"/>
      <c r="F39" s="570"/>
      <c r="G39" s="59" t="s">
        <v>9</v>
      </c>
      <c r="H39" s="60">
        <f ca="1">H38*0.1</f>
        <v>0</v>
      </c>
      <c r="I39" s="60">
        <f ca="1">I38*0.1</f>
        <v>860910</v>
      </c>
      <c r="J39" s="60">
        <f ca="1">J38*0.1</f>
        <v>0</v>
      </c>
      <c r="K39" s="60">
        <f ca="1">K38*0.1</f>
        <v>860910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61" t="s">
        <v>456</v>
      </c>
      <c r="D40" s="561"/>
      <c r="E40" s="561"/>
      <c r="F40" s="561"/>
      <c r="G40" s="61" t="s">
        <v>9</v>
      </c>
      <c r="H40" s="78">
        <f ca="1">SUM(H38:H39)</f>
        <v>0</v>
      </c>
      <c r="I40" s="78">
        <f ca="1">SUM(I38:I39)</f>
        <v>9470010</v>
      </c>
      <c r="J40" s="61">
        <f ca="1">SUM(J38:J39)</f>
        <v>0</v>
      </c>
      <c r="K40" s="61">
        <f ca="1">SUM(K38:K39)</f>
        <v>9470010</v>
      </c>
      <c r="L40" s="44"/>
      <c r="R40" s="99"/>
      <c r="S40" s="99"/>
      <c r="T40" s="99"/>
    </row>
    <row r="41" spans="1:20" s="36" customFormat="1">
      <c r="A41" s="30"/>
      <c r="B41" s="562" t="e">
        <f ca="1">"Terbilang : ( "&amp;L42&amp;" Rupiah )"</f>
        <v>#NAME?</v>
      </c>
      <c r="C41" s="563"/>
      <c r="D41" s="563"/>
      <c r="E41" s="563"/>
      <c r="F41" s="563"/>
      <c r="G41" s="563"/>
      <c r="H41" s="563"/>
      <c r="I41" s="563"/>
      <c r="J41" s="563"/>
      <c r="K41" s="564"/>
      <c r="L41" s="44"/>
      <c r="R41" s="58"/>
      <c r="S41" s="58"/>
      <c r="T41" s="58"/>
    </row>
    <row r="42" spans="1:20" s="36" customFormat="1">
      <c r="A42" s="30"/>
      <c r="B42" s="565"/>
      <c r="C42" s="566"/>
      <c r="D42" s="566"/>
      <c r="E42" s="566"/>
      <c r="F42" s="566"/>
      <c r="G42" s="566"/>
      <c r="H42" s="566"/>
      <c r="I42" s="566"/>
      <c r="J42" s="566"/>
      <c r="K42" s="567"/>
      <c r="L42" s="62" t="e">
        <f ca="1">PROPER([163]!terbilang(K40))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56"/>
      <c r="I45" s="556"/>
      <c r="J45" s="557"/>
      <c r="K45" s="557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56"/>
      <c r="I46" s="556"/>
      <c r="J46" s="557"/>
      <c r="K46" s="557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56"/>
      <c r="I47" s="556"/>
      <c r="J47" s="557"/>
      <c r="K47" s="557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56"/>
      <c r="I52" s="556"/>
      <c r="J52" s="557"/>
      <c r="K52" s="557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1111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SATUAN'!$P$7:$P$1472,0),0)),"",OFFSET('HARGA SATUAN'!$C$6,MATCH('REKAP TIANG'!B57,'HARGA SATUAN'!$P$7:$P$1472,0),0))</f>
        <v>Tiang Beton 9M-200 daN+E</v>
      </c>
      <c r="D57" s="72">
        <f ca="1">SUMIFS('RAB Standart'!$F$14:$F$169,'RAB Standart'!$C$14:$C$169,'REKAP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SATUAN'!$P$7:$P$1472,0),0)),"",OFFSET('HARGA SATUAN'!$C$6,MATCH('REKAP TIANG'!B58,'HARGA SATUAN'!$P$7:$P$1472,0),0))</f>
        <v>Tiang Beton 11M-200 daN+E</v>
      </c>
      <c r="D58" s="72">
        <f ca="1">SUMIFS('RAB Standart'!$F$14:$F$169,'RAB Standart'!$C$14:$C$169,'REKAP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SATUAN'!$P$7:$P$1472,0),0)),"",OFFSET('HARGA SATUAN'!$C$6,MATCH('REKAP TIANG'!B59,'HARGA SATUAN'!$P$7:$P$1472,0),0))</f>
        <v>Tiang Beton 12M-200 daN+E</v>
      </c>
      <c r="D59" s="72">
        <f ca="1">SUMIFS('RAB Standart'!$F$14:$F$169,'RAB Standart'!$C$14:$C$169,'REKAP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SATUAN'!$P$7:$P$1472,0),0)),"",OFFSET('HARGA SATUAN'!$C$6,MATCH('REKAP TIANG'!B60,'HARGA SATUAN'!$P$7:$P$1472,0),0))</f>
        <v>Tiang Beton 12M-350 daN+E</v>
      </c>
      <c r="D60" s="72">
        <f ca="1">SUMIFS('RAB Standart'!$F$14:$F$169,'RAB Standart'!$C$14:$C$169,'REKAP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SATUAN'!$P$7:$P$1472,0),0)),"",OFFSET('HARGA SATUAN'!$C$6,MATCH('REKAP TIANG'!B61,'HARGA SATUAN'!$P$7:$P$1472,0),0))</f>
        <v>Tiang Beton 13M-350 daN+E</v>
      </c>
      <c r="D61" s="72">
        <f ca="1">SUMIFS('RAB Standart'!$F$14:$F$169,'RAB Standart'!$C$14:$C$169,'REKAP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SATUAN'!$P$7:$P$1472,0),0)),"",OFFSET('HARGA SATUAN'!$C$6,MATCH('REKAP TIANG'!B62,'HARGA SATUAN'!$P$7:$P$1472,0),0))</f>
        <v>Tiang Beton 14M-350 daN+E</v>
      </c>
      <c r="D62" s="72">
        <f ca="1">SUMIFS('RAB Standart'!$F$14:$F$169,'RAB Standart'!$C$14:$C$169,'REKAP TIANG'!C62)</f>
        <v>1</v>
      </c>
      <c r="E62" s="24">
        <f t="shared" ca="1" si="12"/>
        <v>1</v>
      </c>
      <c r="F62" s="24">
        <f ca="1">IF(D62=0,0,SUM($E$56:E62))</f>
        <v>1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SATUAN'!$P$7:$P$1472,0),0)),"",OFFSET('HARGA SATUAN'!$C$6,MATCH('REKAP TIANG'!B63,'HARGA SATUAN'!$P$7:$P$1472,0),0))</f>
        <v/>
      </c>
      <c r="D63" s="72">
        <f ca="1">SUMIFS('RAB Standart'!$F$14:$F$169,'RAB Standart'!$C$14:$C$169,'REKAP TIANG'!C63)</f>
        <v>1</v>
      </c>
      <c r="E63" s="24">
        <f t="shared" ca="1" si="12"/>
        <v>1</v>
      </c>
      <c r="F63" s="24">
        <f ca="1">IF(D63=0,0,SUM($E$56:E63))</f>
        <v>2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SATUAN'!$P$7:$P$1472,0),0)),"",OFFSET('HARGA SATUAN'!$C$6,MATCH('REKAP TIANG'!B64,'HARGA SATUAN'!$P$7:$P$1472,0),0))</f>
        <v/>
      </c>
      <c r="D64" s="72">
        <f ca="1">SUMIFS('RAB Standart'!$F$14:$F$169,'RAB Standart'!$C$14:$C$169,'REKAP TIANG'!C64)</f>
        <v>1</v>
      </c>
      <c r="E64" s="24">
        <f t="shared" ca="1" si="12"/>
        <v>1</v>
      </c>
      <c r="F64" s="24">
        <f ca="1">IF(D64=0,0,SUM($E$56:E64))</f>
        <v>3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SATUAN'!$P$7:$P$1472,0),0)),"",OFFSET('HARGA SATUAN'!$C$6,MATCH('REKAP TIANG'!B65,'HARGA SATUAN'!$P$7:$P$1472,0),0))</f>
        <v/>
      </c>
      <c r="D65" s="72">
        <f ca="1">SUMIFS('RAB Standart'!$F$14:$F$169,'RAB Standart'!$C$14:$C$169,'REKAP TIANG'!C65)</f>
        <v>1</v>
      </c>
      <c r="E65" s="24">
        <f t="shared" ref="E65:E75" ca="1" si="13">IF(D65=0,0,1)</f>
        <v>1</v>
      </c>
      <c r="F65" s="24">
        <f ca="1">IF(D65=0,0,SUM($E$56:E65))</f>
        <v>4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SATUAN'!$P$7:$P$1472,0),0)),"",OFFSET('HARGA SATUAN'!$C$6,MATCH('REKAP TIANG'!B66,'HARGA SATUAN'!$P$7:$P$1472,0),0))</f>
        <v/>
      </c>
      <c r="D66" s="72">
        <f ca="1">SUMIFS('RAB Standart'!$F$14:$F$169,'RAB Standart'!$C$14:$C$169,'REKAP TIANG'!C66)</f>
        <v>1</v>
      </c>
      <c r="E66" s="24">
        <f t="shared" ca="1" si="13"/>
        <v>1</v>
      </c>
      <c r="F66" s="24">
        <f ca="1">IF(D66=0,0,SUM($E$56:E66))</f>
        <v>5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SATUAN'!$P$7:$P$1472,0),0)),"",OFFSET('HARGA SATUAN'!$C$6,MATCH('REKAP TIANG'!B67,'HARGA SATUAN'!$P$7:$P$1472,0),0))</f>
        <v/>
      </c>
      <c r="D67" s="72">
        <f ca="1">SUMIFS('RAB Standart'!$F$14:$F$169,'RAB Standart'!$C$14:$C$169,'REKAP TIANG'!C67)</f>
        <v>1</v>
      </c>
      <c r="E67" s="24">
        <f t="shared" ca="1" si="13"/>
        <v>1</v>
      </c>
      <c r="F67" s="24">
        <f ca="1">IF(D67=0,0,SUM($E$56:E67))</f>
        <v>6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SATUAN'!$P$7:$P$1472,0),0)),"",OFFSET('HARGA SATUAN'!$C$6,MATCH('REKAP TIANG'!B68,'HARGA SATUAN'!$P$7:$P$1472,0),0))</f>
        <v/>
      </c>
      <c r="D68" s="72">
        <f ca="1">SUMIFS('RAB Standart'!$F$14:$F$169,'RAB Standart'!$C$14:$C$169,'REKAP TIANG'!C68)</f>
        <v>1</v>
      </c>
      <c r="E68" s="24">
        <f t="shared" ca="1" si="13"/>
        <v>1</v>
      </c>
      <c r="F68" s="24">
        <f ca="1">IF(D68=0,0,SUM($E$56:E68))</f>
        <v>7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SATUAN'!$P$7:$P$1472,0),0)),"",OFFSET('HARGA SATUAN'!$C$6,MATCH('REKAP TIANG'!B69,'HARGA SATUAN'!$P$7:$P$1472,0),0))</f>
        <v/>
      </c>
      <c r="D69" s="72">
        <f ca="1">SUMIFS('RAB Standart'!$F$14:$F$169,'RAB Standart'!$C$14:$C$169,'REKAP TIANG'!C69)</f>
        <v>1</v>
      </c>
      <c r="E69" s="24">
        <f t="shared" ca="1" si="13"/>
        <v>1</v>
      </c>
      <c r="F69" s="24">
        <f ca="1">IF(D69=0,0,SUM($E$56:E69))</f>
        <v>8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SATUAN'!$P$7:$P$1472,0),0)),"",OFFSET('HARGA SATUAN'!$C$6,MATCH('REKAP TIANG'!B70,'HARGA SATUAN'!$P$7:$P$1472,0),0))</f>
        <v/>
      </c>
      <c r="D70" s="72">
        <f ca="1">SUMIFS('RAB Standart'!$F$14:$F$169,'RAB Standart'!$C$14:$C$169,'REKAP TIANG'!C70)</f>
        <v>1</v>
      </c>
      <c r="E70" s="24">
        <f t="shared" ca="1" si="13"/>
        <v>1</v>
      </c>
      <c r="F70" s="24">
        <f ca="1">IF(D70=0,0,SUM($E$56:E70))</f>
        <v>9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SATUAN'!$P$7:$P$1472,0),0)),"",OFFSET('HARGA SATUAN'!$C$6,MATCH('REKAP TIANG'!B71,'HARGA SATUAN'!$P$7:$P$1472,0),0))</f>
        <v/>
      </c>
      <c r="D71" s="72">
        <f ca="1">SUMIFS('RAB Standart'!$F$14:$F$169,'RAB Standart'!$C$14:$C$169,'REKAP TIANG'!C71)</f>
        <v>1</v>
      </c>
      <c r="E71" s="24">
        <f t="shared" ca="1" si="13"/>
        <v>1</v>
      </c>
      <c r="F71" s="24">
        <f ca="1">IF(D71=0,0,SUM($E$56:E71))</f>
        <v>10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SATUAN'!$P$7:$P$1472,0),0)),"",OFFSET('HARGA SATUAN'!$C$6,MATCH('REKAP TIANG'!B72,'HARGA SATUAN'!$P$7:$P$1472,0),0))</f>
        <v/>
      </c>
      <c r="D72" s="72">
        <f ca="1">SUMIFS('RAB Standart'!$F$14:$F$169,'RAB Standart'!$C$14:$C$169,'REKAP TIANG'!C72)</f>
        <v>1</v>
      </c>
      <c r="E72" s="24">
        <f t="shared" ca="1" si="13"/>
        <v>1</v>
      </c>
      <c r="F72" s="24">
        <f ca="1">IF(D72=0,0,SUM($E$56:E72))</f>
        <v>11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SATUAN'!$P$7:$P$1472,0),0)),"",OFFSET('HARGA SATUAN'!$C$6,MATCH('REKAP TIANG'!B73,'HARGA SATUAN'!$P$7:$P$1472,0),0))</f>
        <v/>
      </c>
      <c r="D73" s="72">
        <f ca="1">SUMIFS('RAB Standart'!$F$14:$F$169,'RAB Standart'!$C$14:$C$169,'REKAP TIANG'!C73)</f>
        <v>1</v>
      </c>
      <c r="E73" s="24">
        <f t="shared" ca="1" si="13"/>
        <v>1</v>
      </c>
      <c r="F73" s="24">
        <f ca="1">IF(D73=0,0,SUM($E$56:E73))</f>
        <v>12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SATUAN'!$P$7:$P$1472,0),0)),"",OFFSET('HARGA SATUAN'!$C$6,MATCH('REKAP TIANG'!B74,'HARGA SATUAN'!$P$7:$P$1472,0),0))</f>
        <v/>
      </c>
      <c r="D74" s="72">
        <f ca="1">SUMIFS('RAB Standart'!$F$14:$F$169,'RAB Standart'!$C$14:$C$169,'REKAP TIANG'!C74)</f>
        <v>1</v>
      </c>
      <c r="E74" s="24">
        <f t="shared" ca="1" si="13"/>
        <v>1</v>
      </c>
      <c r="F74" s="24">
        <f ca="1">IF(D74=0,0,SUM($E$56:E74))</f>
        <v>13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SATUAN'!$P$7:$P$1472,0),0)),"",OFFSET('HARGA SATUAN'!$C$6,MATCH('REKAP TIANG'!B75,'HARGA SATUAN'!$P$7:$P$1472,0),0))</f>
        <v/>
      </c>
      <c r="D75" s="72">
        <f ca="1">SUMIFS('RAB Standart'!$F$14:$F$169,'RAB Standart'!$C$14:$C$169,'REKAP TIANG'!C75)</f>
        <v>1</v>
      </c>
      <c r="E75" s="24">
        <f t="shared" ca="1" si="13"/>
        <v>1</v>
      </c>
      <c r="F75" s="24">
        <f ca="1">IF(D75=0,0,SUM($E$56:E75))</f>
        <v>14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SATUAN'!$P$7:$P$1472,0),0)),"",OFFSET('HARGA SATUAN'!$C$6,MATCH('REKAP TIANG'!B76,'HARGA SATUAN'!$P$7:$P$1472,0),0))</f>
        <v/>
      </c>
      <c r="D76" s="72">
        <f ca="1">SUMIFS('RAB Standart'!$F$14:$F$169,'RAB Standart'!$C$14:$C$169,'REKAP TIANG'!C76)</f>
        <v>1</v>
      </c>
      <c r="E76" s="24">
        <f ca="1">IF(D76=0,0,1)</f>
        <v>1</v>
      </c>
      <c r="F76" s="24">
        <f ca="1">IF(D76=0,0,SUM($E$56:E76))</f>
        <v>15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C40:F40"/>
    <mergeCell ref="H46:K46"/>
    <mergeCell ref="B41:K42"/>
    <mergeCell ref="G6:K6"/>
    <mergeCell ref="C38:F38"/>
    <mergeCell ref="C39:F39"/>
    <mergeCell ref="H52:K52"/>
    <mergeCell ref="J12:J13"/>
    <mergeCell ref="K12:K13"/>
    <mergeCell ref="H12:H13"/>
    <mergeCell ref="I12:I13"/>
    <mergeCell ref="H45:K45"/>
    <mergeCell ref="H47:K47"/>
    <mergeCell ref="B4:K4"/>
    <mergeCell ref="B11:B13"/>
    <mergeCell ref="C11:C13"/>
    <mergeCell ref="D11:D13"/>
    <mergeCell ref="E11:E13"/>
    <mergeCell ref="F11:F13"/>
    <mergeCell ref="G11:G13"/>
    <mergeCell ref="H11:K11"/>
  </mergeCells>
  <conditionalFormatting sqref="A1:XFD5 G6 L6:IV6 A6:E9 G7:IV9 A10:XFD65536">
    <cfRule type="cellIs" dxfId="35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4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tabSelected="1" zoomScale="85" zoomScaleNormal="85" workbookViewId="0">
      <pane xSplit="2" ySplit="13" topLeftCell="C23" activePane="bottomRight" state="frozen"/>
      <selection activeCell="D209" sqref="D209"/>
      <selection pane="topRight" activeCell="D209" sqref="D209"/>
      <selection pane="bottomLeft" activeCell="D209" sqref="D209"/>
      <selection pane="bottomRight" activeCell="C32" sqref="C32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'RAB Standart'!C1</f>
        <v>PT. PLN ( PERSERO )</v>
      </c>
      <c r="D1" s="25"/>
      <c r="T1" s="30"/>
    </row>
    <row r="2" spans="1:21">
      <c r="C2" s="98" t="str">
        <f>'RAB Standart'!C2</f>
        <v>UNIT INDUK DISTRIBUSI JAWA TENGAH &amp; DI YOGYAKARTA</v>
      </c>
      <c r="D2" s="25"/>
      <c r="S2" s="73"/>
      <c r="T2" s="82"/>
    </row>
    <row r="3" spans="1:21">
      <c r="C3" s="98" t="str">
        <f>'RAB Standart'!C3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44" t="s">
        <v>1007</v>
      </c>
      <c r="C4" s="544"/>
      <c r="D4" s="544"/>
      <c r="E4" s="544"/>
      <c r="F4" s="544"/>
      <c r="G4" s="544"/>
      <c r="H4" s="544"/>
      <c r="I4" s="544"/>
      <c r="J4" s="544"/>
      <c r="K4" s="544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1010</v>
      </c>
      <c r="F6" s="144" t="s">
        <v>9</v>
      </c>
      <c r="G6" s="568" t="str">
        <f>'RAB Standart'!G6</f>
        <v>PEKERJAAN PB An. PT HOLI KARYA SAKTI</v>
      </c>
      <c r="H6" s="568"/>
      <c r="I6" s="568"/>
      <c r="J6" s="568"/>
      <c r="K6" s="568"/>
      <c r="S6" s="73"/>
      <c r="T6" s="82"/>
      <c r="U6" s="73"/>
    </row>
    <row r="7" spans="1:21">
      <c r="C7" s="31"/>
      <c r="D7" s="25"/>
      <c r="E7" s="106" t="s">
        <v>1011</v>
      </c>
      <c r="F7" s="144" t="s">
        <v>9</v>
      </c>
      <c r="G7" s="106" t="str">
        <f>'RAB Standart'!G7</f>
        <v>TEGOWANU - GROBOGAN</v>
      </c>
      <c r="H7" s="107"/>
      <c r="S7" s="73"/>
      <c r="T7" s="82"/>
      <c r="U7" s="73"/>
    </row>
    <row r="8" spans="1:21">
      <c r="C8" s="31"/>
      <c r="D8" s="25"/>
      <c r="E8" s="106" t="s">
        <v>1012</v>
      </c>
      <c r="F8" s="144" t="s">
        <v>9</v>
      </c>
      <c r="G8" s="106" t="str">
        <f>'RAB Standart'!G8</f>
        <v>UP3 DEMAK</v>
      </c>
      <c r="H8" s="107"/>
      <c r="S8" s="73"/>
      <c r="T8" s="82"/>
      <c r="U8" s="73"/>
    </row>
    <row r="9" spans="1:21">
      <c r="C9" s="31"/>
      <c r="D9" s="25"/>
      <c r="E9" s="106" t="s">
        <v>1013</v>
      </c>
      <c r="F9" s="144" t="s">
        <v>9</v>
      </c>
      <c r="G9" s="106" t="str">
        <f>'RAB Standart'!G9</f>
        <v>SAR 2024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45" t="s">
        <v>0</v>
      </c>
      <c r="C11" s="547" t="s">
        <v>1</v>
      </c>
      <c r="D11" s="550" t="s">
        <v>34</v>
      </c>
      <c r="E11" s="550" t="s">
        <v>35</v>
      </c>
      <c r="F11" s="550" t="s">
        <v>2</v>
      </c>
      <c r="G11" s="552" t="s">
        <v>33</v>
      </c>
      <c r="H11" s="550" t="s">
        <v>3</v>
      </c>
      <c r="I11" s="550"/>
      <c r="J11" s="550"/>
      <c r="K11" s="555"/>
      <c r="M11" s="33"/>
      <c r="N11" s="33"/>
      <c r="O11" s="33"/>
      <c r="P11" s="33"/>
      <c r="R11" s="34"/>
      <c r="S11" s="74"/>
      <c r="T11" s="74"/>
    </row>
    <row r="12" spans="1:21" ht="15" customHeight="1">
      <c r="B12" s="546"/>
      <c r="C12" s="548"/>
      <c r="D12" s="551"/>
      <c r="E12" s="551"/>
      <c r="F12" s="551"/>
      <c r="G12" s="553"/>
      <c r="H12" s="559" t="s">
        <v>38</v>
      </c>
      <c r="I12" s="559" t="s">
        <v>5</v>
      </c>
      <c r="J12" s="551" t="s">
        <v>39</v>
      </c>
      <c r="K12" s="558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46"/>
      <c r="C13" s="549"/>
      <c r="D13" s="551"/>
      <c r="E13" s="551"/>
      <c r="F13" s="551"/>
      <c r="G13" s="554"/>
      <c r="H13" s="560"/>
      <c r="I13" s="560"/>
      <c r="J13" s="551"/>
      <c r="K13" s="558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SATUAN'!$C$7:$C$1509,0),0)),"",OFFSET('HARGA SATUAN'!$I$6,MATCH(C14,'HARGA SATUAN'!$C$7:$C$1509,0),0))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1008</v>
      </c>
      <c r="C15" s="76" t="s">
        <v>1007</v>
      </c>
      <c r="D15" s="39"/>
      <c r="E15" s="40"/>
      <c r="F15" s="79"/>
      <c r="G15" s="41" t="str">
        <f ca="1">IF(ISERROR(OFFSET('HARGA SATUAN'!$I$6,MATCH(C15,'HARGA SATUAN'!$C$7:$C$1509,0),0)),"",OFFSET('HARGA SATUAN'!$I$6,MATCH(C15,'HARGA SATUAN'!$C$7:$C$1509,0),0))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1P; 2W; 230 V; 5(40) A; kls 1 (combo); register drum</v>
      </c>
      <c r="D16" s="101" t="str">
        <f ca="1">IF(ISERROR(OFFSET('HARGA SATUAN'!$D$6,MATCH(C16,'HARGA SATUAN'!$C$7:$C$1509,0),0)),"",OFFSET('HARGA SATUAN'!$D$6,MATCH(C16,'HARGA SATUAN'!$C$7:$C$1509,0),0))</f>
        <v>MDU-KD</v>
      </c>
      <c r="E16" s="101" t="str">
        <f ca="1">IF(B16="+","Unit",IF(ISERROR(OFFSET('HARGA SATUAN'!$E$6,MATCH(C16,'HARGA SATUAN'!$C$7:$C$1509,0),0)),"",OFFSET('HARGA SATUAN'!$E$6,MATCH(C16,'HARGA SATUAN'!$C$7:$C$1509,0),0)))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SATUAN'!$C$7:$C$1509,0),0)),"",OFFSET('HARGA SATUAN'!$I$6,MATCH(C16,'HARGA SATUAN'!$C$7:$C$1509,0),0))</f>
        <v>168200</v>
      </c>
      <c r="H16" s="42">
        <f t="shared" ca="1" si="1"/>
        <v>168200</v>
      </c>
      <c r="I16" s="42">
        <f t="shared" ca="1" si="2"/>
        <v>0</v>
      </c>
      <c r="J16" s="42">
        <f t="shared" ca="1" si="3"/>
        <v>0</v>
      </c>
      <c r="K16" s="43">
        <f t="shared" ca="1" si="0"/>
        <v>168200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KWH Elektronik; 3P; 4W; 57.7-100V/220-400V; 5(10) A; kls 0.5 (Pengukuran Tidak Langsung)</v>
      </c>
      <c r="D17" s="101" t="str">
        <f ca="1">IF(ISERROR(OFFSET('HARGA SATUAN'!$D$6,MATCH(C17,'HARGA SATUAN'!$C$7:$C$1509,0),0)),"",OFFSET('HARGA SATUAN'!$D$6,MATCH(C17,'HARGA SATUAN'!$C$7:$C$1509,0),0))</f>
        <v>MDU-KD</v>
      </c>
      <c r="E17" s="101" t="str">
        <f ca="1">IF(B17="+","Unit",IF(ISERROR(OFFSET('HARGA SATUAN'!$E$6,MATCH(C17,'HARGA SATUAN'!$C$7:$C$1509,0),0)),"",OFFSET('HARGA SATUAN'!$E$6,MATCH(C17,'HARGA SATUAN'!$C$7:$C$1509,0),0)))</f>
        <v>Bh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SATUAN'!$C$7:$C$1509,0),0)),"",OFFSET('HARGA SATUAN'!$I$6,MATCH(C17,'HARGA SATUAN'!$C$7:$C$1509,0),0))</f>
        <v>1497600</v>
      </c>
      <c r="H17" s="42">
        <f t="shared" ca="1" si="1"/>
        <v>1497600</v>
      </c>
      <c r="I17" s="42">
        <f t="shared" ca="1" si="2"/>
        <v>0</v>
      </c>
      <c r="J17" s="42">
        <f t="shared" ca="1" si="3"/>
        <v>0</v>
      </c>
      <c r="K17" s="43">
        <f t="shared" ca="1" si="0"/>
        <v>1497600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MCB 1 Fasa 10 A</v>
      </c>
      <c r="D18" s="101" t="str">
        <f ca="1">IF(ISERROR(OFFSET('HARGA SATUAN'!$D$6,MATCH(C18,'HARGA SATUAN'!$C$7:$C$1509,0),0)),"",OFFSET('HARGA SATUAN'!$D$6,MATCH(C18,'HARGA SATUAN'!$C$7:$C$1509,0),0))</f>
        <v>MDU-KD</v>
      </c>
      <c r="E18" s="101" t="str">
        <f ca="1">IF(B18="+","Unit",IF(ISERROR(OFFSET('HARGA SATUAN'!$E$6,MATCH(C18,'HARGA SATUAN'!$C$7:$C$1509,0),0)),"",OFFSET('HARGA SATUAN'!$E$6,MATCH(C18,'HARGA SATUAN'!$C$7:$C$1509,0),0)))</f>
        <v>Bh</v>
      </c>
      <c r="F18" s="101">
        <f t="shared" ca="1" si="6"/>
        <v>1</v>
      </c>
      <c r="G18" s="41">
        <f ca="1">IF(ISERROR(OFFSET('HARGA SATUAN'!$I$6,MATCH(C18,'HARGA SATUAN'!$C$7:$C$1509,0),0)),"",OFFSET('HARGA SATUAN'!$I$6,MATCH(C18,'HARGA SATUAN'!$C$7:$C$1509,0),0))</f>
        <v>39000</v>
      </c>
      <c r="H18" s="42">
        <f t="shared" ca="1" si="1"/>
        <v>39000</v>
      </c>
      <c r="I18" s="42">
        <f t="shared" ca="1" si="2"/>
        <v>0</v>
      </c>
      <c r="J18" s="42">
        <f t="shared" ca="1" si="3"/>
        <v>0</v>
      </c>
      <c r="K18" s="43">
        <f t="shared" ca="1" si="0"/>
        <v>39000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Smart Box Tidak Langsung Daya TM</v>
      </c>
      <c r="D19" s="101" t="str">
        <f ca="1">IF(ISERROR(OFFSET('HARGA SATUAN'!$D$6,MATCH(C19,'HARGA SATUAN'!$C$7:$C$1509,0),0)),"",OFFSET('HARGA SATUAN'!$D$6,MATCH(C19,'HARGA SATUAN'!$C$7:$C$1509,0),0))</f>
        <v>MDU-KD</v>
      </c>
      <c r="E19" s="101" t="str">
        <f ca="1">IF(B19="+","Unit",IF(ISERROR(OFFSET('HARGA SATUAN'!$E$6,MATCH(C19,'HARGA SATUAN'!$C$7:$C$1509,0),0)),"",OFFSET('HARGA SATUAN'!$E$6,MATCH(C19,'HARGA SATUAN'!$C$7:$C$1509,0),0)))</f>
        <v>Unit</v>
      </c>
      <c r="F19" s="101">
        <f t="shared" ca="1" si="6"/>
        <v>1</v>
      </c>
      <c r="G19" s="41">
        <f ca="1">IF(ISERROR(OFFSET('HARGA SATUAN'!$I$6,MATCH(C19,'HARGA SATUAN'!$C$7:$C$1509,0),0)),"",OFFSET('HARGA SATUAN'!$I$6,MATCH(C19,'HARGA SATUAN'!$C$7:$C$1509,0),0))</f>
        <v>3050000</v>
      </c>
      <c r="H19" s="42">
        <f t="shared" ca="1" si="1"/>
        <v>3050000</v>
      </c>
      <c r="I19" s="42">
        <f t="shared" ca="1" si="2"/>
        <v>0</v>
      </c>
      <c r="J19" s="42">
        <f t="shared" ca="1" si="3"/>
        <v>0</v>
      </c>
      <c r="K19" s="43">
        <f t="shared" ca="1" si="0"/>
        <v>3050000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Air Insulated LBS Motorized;24KV;630A;Min-16KA</v>
      </c>
      <c r="D20" s="101" t="str">
        <f ca="1">IF(ISERROR(OFFSET('HARGA SATUAN'!$D$6,MATCH(C20,'HARGA SATUAN'!$C$7:$C$1509,0),0)),"",OFFSET('HARGA SATUAN'!$D$6,MATCH(C20,'HARGA SATUAN'!$C$7:$C$1509,0),0))</f>
        <v>MDU-KD</v>
      </c>
      <c r="E20" s="101" t="str">
        <f ca="1">IF(B20="+","Unit",IF(ISERROR(OFFSET('HARGA SATUAN'!$E$6,MATCH(C20,'HARGA SATUAN'!$C$7:$C$1509,0),0)),"",OFFSET('HARGA SATUAN'!$E$6,MATCH(C20,'HARGA SATUAN'!$C$7:$C$1509,0),0)))</f>
        <v>Cell</v>
      </c>
      <c r="F20" s="101">
        <f t="shared" ca="1" si="6"/>
        <v>1</v>
      </c>
      <c r="G20" s="41">
        <f ca="1">IF(ISERROR(OFFSET('HARGA SATUAN'!$I$6,MATCH(C20,'HARGA SATUAN'!$C$7:$C$1509,0),0)),"",OFFSET('HARGA SATUAN'!$I$6,MATCH(C20,'HARGA SATUAN'!$C$7:$C$1509,0),0))</f>
        <v>34969900</v>
      </c>
      <c r="H20" s="42">
        <f t="shared" ca="1" si="1"/>
        <v>34969900</v>
      </c>
      <c r="I20" s="42">
        <f t="shared" ca="1" si="2"/>
        <v>0</v>
      </c>
      <c r="J20" s="42">
        <f t="shared" ca="1" si="3"/>
        <v>0</v>
      </c>
      <c r="K20" s="43">
        <f t="shared" ca="1" si="0"/>
        <v>34969900</v>
      </c>
      <c r="L20" s="46"/>
      <c r="Q20" s="36"/>
      <c r="R20" s="45"/>
      <c r="S20" s="45"/>
      <c r="T20" s="45"/>
    </row>
    <row r="21" spans="1:20" s="47" customFormat="1" ht="30">
      <c r="A21" s="30">
        <v>6</v>
      </c>
      <c r="B21" s="100">
        <f t="shared" ca="1" si="4"/>
        <v>6</v>
      </c>
      <c r="C21" s="109" t="str">
        <f t="shared" ca="1" si="5"/>
        <v>Air Insulated CBOG Motorized+Metering;20KV;630A;Min-16KA</v>
      </c>
      <c r="D21" s="101" t="str">
        <f ca="1">IF(ISERROR(OFFSET('HARGA SATUAN'!$D$6,MATCH(C21,'HARGA SATUAN'!$C$7:$C$1509,0),0)),"",OFFSET('HARGA SATUAN'!$D$6,MATCH(C21,'HARGA SATUAN'!$C$7:$C$1509,0),0))</f>
        <v>MDU-KD</v>
      </c>
      <c r="E21" s="101" t="str">
        <f ca="1">IF(B21="+","Unit",IF(ISERROR(OFFSET('HARGA SATUAN'!$E$6,MATCH(C21,'HARGA SATUAN'!$C$7:$C$1509,0),0)),"",OFFSET('HARGA SATUAN'!$E$6,MATCH(C21,'HARGA SATUAN'!$C$7:$C$1509,0),0)))</f>
        <v>Cell</v>
      </c>
      <c r="F21" s="101">
        <f t="shared" ca="1" si="6"/>
        <v>1</v>
      </c>
      <c r="G21" s="41">
        <f ca="1">IF(ISERROR(OFFSET('HARGA SATUAN'!$I$6,MATCH(C21,'HARGA SATUAN'!$C$7:$C$1509,0),0)),"",OFFSET('HARGA SATUAN'!$I$6,MATCH(C21,'HARGA SATUAN'!$C$7:$C$1509,0),0))</f>
        <v>145312800</v>
      </c>
      <c r="H21" s="42">
        <f t="shared" ca="1" si="1"/>
        <v>145312800</v>
      </c>
      <c r="I21" s="42">
        <f t="shared" ca="1" si="2"/>
        <v>0</v>
      </c>
      <c r="J21" s="42">
        <f t="shared" ca="1" si="3"/>
        <v>0</v>
      </c>
      <c r="K21" s="43">
        <f t="shared" ca="1" si="0"/>
        <v>145312800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Trafo 1 Fasa CSP 50 kVA</v>
      </c>
      <c r="D22" s="101" t="str">
        <f ca="1">IF(ISERROR(OFFSET('HARGA SATUAN'!$D$6,MATCH(C22,'HARGA SATUAN'!$C$7:$C$1509,0),0)),"",OFFSET('HARGA SATUAN'!$D$6,MATCH(C22,'HARGA SATUAN'!$C$7:$C$1509,0),0))</f>
        <v>MDU-KD</v>
      </c>
      <c r="E22" s="101" t="str">
        <f ca="1">IF(B22="+","Unit",IF(ISERROR(OFFSET('HARGA SATUAN'!$E$6,MATCH(C22,'HARGA SATUAN'!$C$7:$C$1509,0),0)),"",OFFSET('HARGA SATUAN'!$E$6,MATCH(C22,'HARGA SATUAN'!$C$7:$C$1509,0),0)))</f>
        <v>Bh</v>
      </c>
      <c r="F22" s="101">
        <f t="shared" ca="1" si="6"/>
        <v>1</v>
      </c>
      <c r="G22" s="41">
        <f ca="1">IF(ISERROR(OFFSET('HARGA SATUAN'!$I$6,MATCH(C22,'HARGA SATUAN'!$C$7:$C$1509,0),0)),"",OFFSET('HARGA SATUAN'!$I$6,MATCH(C22,'HARGA SATUAN'!$C$7:$C$1509,0),0))</f>
        <v>27845400</v>
      </c>
      <c r="H22" s="42">
        <f t="shared" ca="1" si="1"/>
        <v>27845400</v>
      </c>
      <c r="I22" s="42">
        <f t="shared" ca="1" si="2"/>
        <v>0</v>
      </c>
      <c r="J22" s="42">
        <f t="shared" ca="1" si="3"/>
        <v>0</v>
      </c>
      <c r="K22" s="43">
        <f t="shared" ca="1" si="0"/>
        <v>27845400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>
        <f t="shared" ca="1" si="4"/>
        <v>8</v>
      </c>
      <c r="C23" s="109" t="str">
        <f t="shared" ca="1" si="5"/>
        <v>Lightning Arester (Polymer) 21 KV, 10 KA</v>
      </c>
      <c r="D23" s="101" t="str">
        <f ca="1">IF(ISERROR(OFFSET('HARGA SATUAN'!$D$6,MATCH(C23,'HARGA SATUAN'!$C$7:$C$1509,0),0)),"",OFFSET('HARGA SATUAN'!$D$6,MATCH(C23,'HARGA SATUAN'!$C$7:$C$1509,0),0))</f>
        <v>MDU-KD</v>
      </c>
      <c r="E23" s="101" t="str">
        <f ca="1">IF(B23="+","Unit",IF(ISERROR(OFFSET('HARGA SATUAN'!$E$6,MATCH(C23,'HARGA SATUAN'!$C$7:$C$1509,0),0)),"",OFFSET('HARGA SATUAN'!$E$6,MATCH(C23,'HARGA SATUAN'!$C$7:$C$1509,0),0)))</f>
        <v>Bh</v>
      </c>
      <c r="F23" s="101">
        <f t="shared" ca="1" si="6"/>
        <v>3</v>
      </c>
      <c r="G23" s="41">
        <f ca="1">IF(ISERROR(OFFSET('HARGA SATUAN'!$I$6,MATCH(C23,'HARGA SATUAN'!$C$7:$C$1509,0),0)),"",OFFSET('HARGA SATUAN'!$I$6,MATCH(C23,'HARGA SATUAN'!$C$7:$C$1509,0),0))</f>
        <v>725900</v>
      </c>
      <c r="H23" s="42">
        <f t="shared" ca="1" si="1"/>
        <v>2177700</v>
      </c>
      <c r="I23" s="42">
        <f t="shared" ca="1" si="2"/>
        <v>0</v>
      </c>
      <c r="J23" s="42">
        <f t="shared" ca="1" si="3"/>
        <v>0</v>
      </c>
      <c r="K23" s="43">
        <f t="shared" ca="1" si="0"/>
        <v>2177700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>
        <f t="shared" ca="1" si="4"/>
        <v>9</v>
      </c>
      <c r="C24" s="109" t="str">
        <f t="shared" ca="1" si="5"/>
        <v>Isolator Tumpu ( Pin Post ) 20 KV</v>
      </c>
      <c r="D24" s="101" t="str">
        <f ca="1">IF(ISERROR(OFFSET('HARGA SATUAN'!$D$6,MATCH(C24,'HARGA SATUAN'!$C$7:$C$1509,0),0)),"",OFFSET('HARGA SATUAN'!$D$6,MATCH(C24,'HARGA SATUAN'!$C$7:$C$1509,0),0))</f>
        <v>MDU-KD</v>
      </c>
      <c r="E24" s="101" t="str">
        <f ca="1">IF(B24="+","Unit",IF(ISERROR(OFFSET('HARGA SATUAN'!$E$6,MATCH(C24,'HARGA SATUAN'!$C$7:$C$1509,0),0)),"",OFFSET('HARGA SATUAN'!$E$6,MATCH(C24,'HARGA SATUAN'!$C$7:$C$1509,0),0)))</f>
        <v>Bh</v>
      </c>
      <c r="F24" s="101">
        <f t="shared" ca="1" si="6"/>
        <v>1</v>
      </c>
      <c r="G24" s="41">
        <f ca="1">IF(ISERROR(OFFSET('HARGA SATUAN'!$I$6,MATCH(C24,'HARGA SATUAN'!$C$7:$C$1509,0),0)),"",OFFSET('HARGA SATUAN'!$I$6,MATCH(C24,'HARGA SATUAN'!$C$7:$C$1509,0),0))</f>
        <v>235900</v>
      </c>
      <c r="H24" s="42">
        <f t="shared" ca="1" si="1"/>
        <v>235900</v>
      </c>
      <c r="I24" s="42">
        <f t="shared" ca="1" si="2"/>
        <v>0</v>
      </c>
      <c r="J24" s="42">
        <f t="shared" ca="1" si="3"/>
        <v>0</v>
      </c>
      <c r="K24" s="43">
        <f t="shared" ca="1" si="0"/>
        <v>235900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>
        <f t="shared" ca="1" si="4"/>
        <v>10</v>
      </c>
      <c r="C25" s="109" t="str">
        <f t="shared" ca="1" si="5"/>
        <v>Isolator Tarik ( Porcelain ) 20 KV + Primary Dead End Clamp 150-240 mm²</v>
      </c>
      <c r="D25" s="101" t="str">
        <f ca="1">IF(ISERROR(OFFSET('HARGA SATUAN'!$D$6,MATCH(C25,'HARGA SATUAN'!$C$7:$C$1509,0),0)),"",OFFSET('HARGA SATUAN'!$D$6,MATCH(C25,'HARGA SATUAN'!$C$7:$C$1509,0),0))</f>
        <v>MDU-KD</v>
      </c>
      <c r="E25" s="101" t="str">
        <f ca="1">IF(B25="+","Unit",IF(ISERROR(OFFSET('HARGA SATUAN'!$E$6,MATCH(C25,'HARGA SATUAN'!$C$7:$C$1509,0),0)),"",OFFSET('HARGA SATUAN'!$E$6,MATCH(C25,'HARGA SATUAN'!$C$7:$C$1509,0),0)))</f>
        <v>Set</v>
      </c>
      <c r="F25" s="101">
        <f t="shared" ca="1" si="6"/>
        <v>6</v>
      </c>
      <c r="G25" s="41">
        <f ca="1">IF(ISERROR(OFFSET('HARGA SATUAN'!$I$6,MATCH(C25,'HARGA SATUAN'!$C$7:$C$1509,0),0)),"",OFFSET('HARGA SATUAN'!$I$6,MATCH(C25,'HARGA SATUAN'!$C$7:$C$1509,0),0))</f>
        <v>430000</v>
      </c>
      <c r="H25" s="42">
        <f t="shared" ca="1" si="1"/>
        <v>2580000</v>
      </c>
      <c r="I25" s="42">
        <f t="shared" ca="1" si="2"/>
        <v>0</v>
      </c>
      <c r="J25" s="42">
        <f t="shared" ca="1" si="3"/>
        <v>0</v>
      </c>
      <c r="K25" s="43">
        <f t="shared" ca="1" si="0"/>
        <v>2580000</v>
      </c>
      <c r="L25" s="46"/>
      <c r="Q25" s="36"/>
      <c r="R25" s="45"/>
      <c r="S25" s="45"/>
      <c r="T25" s="45"/>
    </row>
    <row r="26" spans="1:20" s="47" customFormat="1" ht="30">
      <c r="A26" s="30">
        <v>11</v>
      </c>
      <c r="B26" s="100">
        <f t="shared" ca="1" si="4"/>
        <v>11</v>
      </c>
      <c r="C26" s="109" t="str">
        <f t="shared" ca="1" si="5"/>
        <v>AAAC 70 mm²</v>
      </c>
      <c r="D26" s="101" t="str">
        <f ca="1">IF(ISERROR(OFFSET('HARGA SATUAN'!$D$6,MATCH(C26,'HARGA SATUAN'!$C$7:$C$1509,0),0)),"",OFFSET('HARGA SATUAN'!$D$6,MATCH(C26,'HARGA SATUAN'!$C$7:$C$1509,0),0))</f>
        <v>MDU-KD</v>
      </c>
      <c r="E26" s="101" t="str">
        <f ca="1">IF(B26="+","Unit",IF(ISERROR(OFFSET('HARGA SATUAN'!$E$6,MATCH(C26,'HARGA SATUAN'!$C$7:$C$1509,0),0)),"",OFFSET('HARGA SATUAN'!$E$6,MATCH(C26,'HARGA SATUAN'!$C$7:$C$1509,0),0)))</f>
        <v>Mtr</v>
      </c>
      <c r="F26" s="101">
        <f t="shared" ca="1" si="6"/>
        <v>18</v>
      </c>
      <c r="G26" s="41">
        <f ca="1">IF(ISERROR(OFFSET('HARGA SATUAN'!$I$6,MATCH(C26,'HARGA SATUAN'!$C$7:$C$1509,0),0)),"",OFFSET('HARGA SATUAN'!$I$6,MATCH(C26,'HARGA SATUAN'!$C$7:$C$1509,0),0))</f>
        <v>14200</v>
      </c>
      <c r="H26" s="42">
        <f t="shared" ca="1" si="1"/>
        <v>255600</v>
      </c>
      <c r="I26" s="42">
        <f t="shared" ca="1" si="2"/>
        <v>0</v>
      </c>
      <c r="J26" s="42">
        <f t="shared" ca="1" si="3"/>
        <v>0</v>
      </c>
      <c r="K26" s="43">
        <f t="shared" ca="1" si="0"/>
        <v>255600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>
        <f t="shared" ca="1" si="4"/>
        <v>12</v>
      </c>
      <c r="C27" s="109" t="str">
        <f t="shared" ca="1" si="5"/>
        <v>AAAC 150 mm²</v>
      </c>
      <c r="D27" s="101" t="str">
        <f ca="1">IF(ISERROR(OFFSET('HARGA SATUAN'!$D$6,MATCH(C27,'HARGA SATUAN'!$C$7:$C$1509,0),0)),"",OFFSET('HARGA SATUAN'!$D$6,MATCH(C27,'HARGA SATUAN'!$C$7:$C$1509,0),0))</f>
        <v>MDU-KD</v>
      </c>
      <c r="E27" s="101" t="str">
        <f ca="1">IF(B27="+","Unit",IF(ISERROR(OFFSET('HARGA SATUAN'!$E$6,MATCH(C27,'HARGA SATUAN'!$C$7:$C$1509,0),0)),"",OFFSET('HARGA SATUAN'!$E$6,MATCH(C27,'HARGA SATUAN'!$C$7:$C$1509,0),0)))</f>
        <v>Mtr</v>
      </c>
      <c r="F27" s="101">
        <f t="shared" ca="1" si="6"/>
        <v>30</v>
      </c>
      <c r="G27" s="41">
        <f ca="1">IF(ISERROR(OFFSET('HARGA SATUAN'!$I$6,MATCH(C27,'HARGA SATUAN'!$C$7:$C$1509,0),0)),"",OFFSET('HARGA SATUAN'!$I$6,MATCH(C27,'HARGA SATUAN'!$C$7:$C$1509,0),0))</f>
        <v>25300</v>
      </c>
      <c r="H27" s="42">
        <f t="shared" ca="1" si="1"/>
        <v>759000</v>
      </c>
      <c r="I27" s="42">
        <f t="shared" ca="1" si="2"/>
        <v>0</v>
      </c>
      <c r="J27" s="42">
        <f t="shared" ca="1" si="3"/>
        <v>0</v>
      </c>
      <c r="K27" s="43">
        <f t="shared" ca="1" si="0"/>
        <v>759000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>
        <f t="shared" ca="1" si="4"/>
        <v>13</v>
      </c>
      <c r="C28" s="109" t="str">
        <f t="shared" ca="1" si="5"/>
        <v>AAAC 240 mm²</v>
      </c>
      <c r="D28" s="101" t="str">
        <f ca="1">IF(ISERROR(OFFSET('HARGA SATUAN'!$D$6,MATCH(C28,'HARGA SATUAN'!$C$7:$C$1509,0),0)),"",OFFSET('HARGA SATUAN'!$D$6,MATCH(C28,'HARGA SATUAN'!$C$7:$C$1509,0),0))</f>
        <v>MDU-KD</v>
      </c>
      <c r="E28" s="101" t="str">
        <f ca="1">IF(B28="+","Unit",IF(ISERROR(OFFSET('HARGA SATUAN'!$E$6,MATCH(C28,'HARGA SATUAN'!$C$7:$C$1509,0),0)),"",OFFSET('HARGA SATUAN'!$E$6,MATCH(C28,'HARGA SATUAN'!$C$7:$C$1509,0),0)))</f>
        <v>Mtr</v>
      </c>
      <c r="F28" s="101">
        <f t="shared" ca="1" si="6"/>
        <v>90</v>
      </c>
      <c r="G28" s="41">
        <f ca="1">IF(ISERROR(OFFSET('HARGA SATUAN'!$I$6,MATCH(C28,'HARGA SATUAN'!$C$7:$C$1509,0),0)),"",OFFSET('HARGA SATUAN'!$I$6,MATCH(C28,'HARGA SATUAN'!$C$7:$C$1509,0),0))</f>
        <v>36900</v>
      </c>
      <c r="H28" s="42">
        <f t="shared" ca="1" si="1"/>
        <v>3321000</v>
      </c>
      <c r="I28" s="42">
        <f t="shared" ca="1" si="2"/>
        <v>0</v>
      </c>
      <c r="J28" s="42">
        <f t="shared" ca="1" si="3"/>
        <v>0</v>
      </c>
      <c r="K28" s="43">
        <f t="shared" ca="1" si="0"/>
        <v>3321000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>
        <f t="shared" ca="1" si="4"/>
        <v>14</v>
      </c>
      <c r="C29" s="109" t="str">
        <f t="shared" ca="1" si="5"/>
        <v>NFA2X-T 2 x 70 + N 70 mm²</v>
      </c>
      <c r="D29" s="101" t="str">
        <f ca="1">IF(ISERROR(OFFSET('HARGA SATUAN'!$D$6,MATCH(C29,'HARGA SATUAN'!$C$7:$C$1509,0),0)),"",OFFSET('HARGA SATUAN'!$D$6,MATCH(C29,'HARGA SATUAN'!$C$7:$C$1509,0),0))</f>
        <v>MDU-KD</v>
      </c>
      <c r="E29" s="101" t="str">
        <f ca="1">IF(B29="+","Unit",IF(ISERROR(OFFSET('HARGA SATUAN'!$E$6,MATCH(C29,'HARGA SATUAN'!$C$7:$C$1509,0),0)),"",OFFSET('HARGA SATUAN'!$E$6,MATCH(C29,'HARGA SATUAN'!$C$7:$C$1509,0),0)))</f>
        <v>Mtr</v>
      </c>
      <c r="F29" s="101">
        <f t="shared" ca="1" si="6"/>
        <v>2</v>
      </c>
      <c r="G29" s="41">
        <f ca="1">IF(ISERROR(OFFSET('HARGA SATUAN'!$I$6,MATCH(C29,'HARGA SATUAN'!$C$7:$C$1509,0),0)),"",OFFSET('HARGA SATUAN'!$I$6,MATCH(C29,'HARGA SATUAN'!$C$7:$C$1509,0),0))</f>
        <v>53300</v>
      </c>
      <c r="H29" s="42">
        <f t="shared" ca="1" si="1"/>
        <v>106600</v>
      </c>
      <c r="I29" s="42">
        <f t="shared" ca="1" si="2"/>
        <v>0</v>
      </c>
      <c r="J29" s="42">
        <f t="shared" ca="1" si="3"/>
        <v>0</v>
      </c>
      <c r="K29" s="43">
        <f t="shared" ca="1" si="0"/>
        <v>106600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>
        <f t="shared" ca="1" si="4"/>
        <v>15</v>
      </c>
      <c r="C30" s="109" t="str">
        <f t="shared" ca="1" si="5"/>
        <v>NFA2X 2 x 10 mm²</v>
      </c>
      <c r="D30" s="101" t="str">
        <f ca="1">IF(ISERROR(OFFSET('HARGA SATUAN'!$D$6,MATCH(C30,'HARGA SATUAN'!$C$7:$C$1509,0),0)),"",OFFSET('HARGA SATUAN'!$D$6,MATCH(C30,'HARGA SATUAN'!$C$7:$C$1509,0),0))</f>
        <v>MDU-KD</v>
      </c>
      <c r="E30" s="101" t="str">
        <f ca="1">IF(B30="+","Unit",IF(ISERROR(OFFSET('HARGA SATUAN'!$E$6,MATCH(C30,'HARGA SATUAN'!$C$7:$C$1509,0),0)),"",OFFSET('HARGA SATUAN'!$E$6,MATCH(C30,'HARGA SATUAN'!$C$7:$C$1509,0),0)))</f>
        <v>Mtr</v>
      </c>
      <c r="F30" s="101">
        <f t="shared" ca="1" si="6"/>
        <v>35</v>
      </c>
      <c r="G30" s="41">
        <f ca="1">IF(ISERROR(OFFSET('HARGA SATUAN'!$I$6,MATCH(C30,'HARGA SATUAN'!$C$7:$C$1509,0),0)),"",OFFSET('HARGA SATUAN'!$I$6,MATCH(C30,'HARGA SATUAN'!$C$7:$C$1509,0),0))</f>
        <v>4300</v>
      </c>
      <c r="H30" s="42">
        <f t="shared" ca="1" si="1"/>
        <v>150500</v>
      </c>
      <c r="I30" s="42">
        <f t="shared" ca="1" si="2"/>
        <v>0</v>
      </c>
      <c r="J30" s="42">
        <f t="shared" ca="1" si="3"/>
        <v>0</v>
      </c>
      <c r="K30" s="43">
        <f t="shared" ca="1" si="0"/>
        <v>150500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>
        <f t="shared" ca="1" si="4"/>
        <v>16</v>
      </c>
      <c r="C31" s="109" t="str">
        <f t="shared" ca="1" si="5"/>
        <v>Kabel NYY 1 x 70 mm²</v>
      </c>
      <c r="D31" s="101" t="str">
        <f ca="1">IF(ISERROR(OFFSET('HARGA SATUAN'!$D$6,MATCH(C31,'HARGA SATUAN'!$C$7:$C$1509,0),0)),"",OFFSET('HARGA SATUAN'!$D$6,MATCH(C31,'HARGA SATUAN'!$C$7:$C$1509,0),0))</f>
        <v>MDU-KD</v>
      </c>
      <c r="E31" s="101" t="str">
        <f ca="1">IF(B31="+","Unit",IF(ISERROR(OFFSET('HARGA SATUAN'!$E$6,MATCH(C31,'HARGA SATUAN'!$C$7:$C$1509,0),0)),"",OFFSET('HARGA SATUAN'!$E$6,MATCH(C31,'HARGA SATUAN'!$C$7:$C$1509,0),0)))</f>
        <v>Mtr</v>
      </c>
      <c r="F31" s="101">
        <f t="shared" ca="1" si="6"/>
        <v>25</v>
      </c>
      <c r="G31" s="41">
        <f ca="1">IF(ISERROR(OFFSET('HARGA SATUAN'!$I$6,MATCH(C31,'HARGA SATUAN'!$C$7:$C$1509,0),0)),"",OFFSET('HARGA SATUAN'!$I$6,MATCH(C31,'HARGA SATUAN'!$C$7:$C$1509,0),0))</f>
        <v>94700</v>
      </c>
      <c r="H31" s="42">
        <f t="shared" ca="1" si="1"/>
        <v>2367500</v>
      </c>
      <c r="I31" s="42">
        <f t="shared" ca="1" si="2"/>
        <v>0</v>
      </c>
      <c r="J31" s="42">
        <f t="shared" ca="1" si="3"/>
        <v>0</v>
      </c>
      <c r="K31" s="43">
        <f t="shared" ca="1" si="0"/>
        <v>2367500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SATUAN'!$C$7:$C$1509,0),0)),"",OFFSET('HARGA SATUAN'!$D$6,MATCH(C32,'HARGA SATUAN'!$C$7:$C$1509,0),0))</f>
        <v/>
      </c>
      <c r="E32" s="101">
        <f ca="1">IF(B32="+","Unit",IF(ISERROR(OFFSET('HARGA SATUAN'!$E$6,MATCH(C32,'HARGA SATUAN'!$C$7:$C$1509,0),0)),"",OFFSET('HARGA SATUAN'!$E$6,MATCH(C32,'HARGA SATUAN'!$C$7:$C$1509,0),0)))</f>
        <v>0</v>
      </c>
      <c r="F32" s="101">
        <f t="shared" ca="1" si="6"/>
        <v>1</v>
      </c>
      <c r="G32" s="41">
        <f ca="1">IF(ISERROR(OFFSET('HARGA SATUAN'!$I$6,MATCH(C32,'HARGA SATUAN'!$C$7:$C$1509,0),0)),"",OFFSET('HARGA SATUAN'!$I$6,MATCH(C32,'HARGA SATUAN'!$C$7:$C$1509,0),0))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SATUAN'!$C$7:$C$1509,0),0)),"",OFFSET('HARGA SATUAN'!$D$6,MATCH(C33,'HARGA SATUAN'!$C$7:$C$1509,0),0))</f>
        <v/>
      </c>
      <c r="E33" s="101">
        <f ca="1">IF(B33="+","Unit",IF(ISERROR(OFFSET('HARGA SATUAN'!$E$6,MATCH(C33,'HARGA SATUAN'!$C$7:$C$1509,0),0)),"",OFFSET('HARGA SATUAN'!$E$6,MATCH(C33,'HARGA SATUAN'!$C$7:$C$1509,0),0)))</f>
        <v>0</v>
      </c>
      <c r="F33" s="101">
        <f t="shared" ca="1" si="6"/>
        <v>1</v>
      </c>
      <c r="G33" s="41">
        <f ca="1">IF(ISERROR(OFFSET('HARGA SATUAN'!$I$6,MATCH(C33,'HARGA SATUAN'!$C$7:$C$1509,0),0)),"",OFFSET('HARGA SATUAN'!$I$6,MATCH(C33,'HARGA SATUAN'!$C$7:$C$1509,0),0))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SATUAN'!$C$7:$C$1509,0),0)),"",OFFSET('HARGA SATUAN'!$D$6,MATCH(C34,'HARGA SATUAN'!$C$7:$C$1509,0),0))</f>
        <v/>
      </c>
      <c r="E34" s="101">
        <f ca="1">IF(B34="+","Unit",IF(ISERROR(OFFSET('HARGA SATUAN'!$E$6,MATCH(C34,'HARGA SATUAN'!$C$7:$C$1509,0),0)),"",OFFSET('HARGA SATUAN'!$E$6,MATCH(C34,'HARGA SATUAN'!$C$7:$C$1509,0),0)))</f>
        <v>0</v>
      </c>
      <c r="F34" s="101">
        <f t="shared" ca="1" si="6"/>
        <v>1</v>
      </c>
      <c r="G34" s="41">
        <f ca="1">IF(ISERROR(OFFSET('HARGA SATUAN'!$I$6,MATCH(C34,'HARGA SATUAN'!$C$7:$C$1509,0),0)),"",OFFSET('HARGA SATUAN'!$I$6,MATCH(C34,'HARGA SATUAN'!$C$7:$C$1509,0),0))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SATUAN'!$C$7:$C$1509,0),0)),"",OFFSET('HARGA SATUAN'!$D$6,MATCH(C35,'HARGA SATUAN'!$C$7:$C$1509,0),0))</f>
        <v/>
      </c>
      <c r="E35" s="101">
        <f ca="1">IF(B35="+","Unit",IF(ISERROR(OFFSET('HARGA SATUAN'!$E$6,MATCH(C35,'HARGA SATUAN'!$C$7:$C$1509,0),0)),"",OFFSET('HARGA SATUAN'!$E$6,MATCH(C35,'HARGA SATUAN'!$C$7:$C$1509,0),0)))</f>
        <v>0</v>
      </c>
      <c r="F35" s="101">
        <f t="shared" ca="1" si="6"/>
        <v>1</v>
      </c>
      <c r="G35" s="41">
        <f ca="1">IF(ISERROR(OFFSET('HARGA SATUAN'!$I$6,MATCH(C35,'HARGA SATUAN'!$C$7:$C$1509,0),0)),"",OFFSET('HARGA SATUAN'!$I$6,MATCH(C35,'HARGA SATUAN'!$C$7:$C$1509,0),0))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SATUAN'!$C$7:$C$1509,0),0)),"",OFFSET('HARGA SATUAN'!$D$6,MATCH(C36,'HARGA SATUAN'!$C$7:$C$1509,0),0))</f>
        <v/>
      </c>
      <c r="E36" s="101">
        <f ca="1">IF(B36="+","Unit",IF(ISERROR(OFFSET('HARGA SATUAN'!$E$6,MATCH(C36,'HARGA SATUAN'!$C$7:$C$1509,0),0)),"",OFFSET('HARGA SATUAN'!$E$6,MATCH(C36,'HARGA SATUAN'!$C$7:$C$1509,0),0)))</f>
        <v>0</v>
      </c>
      <c r="F36" s="101">
        <f t="shared" ca="1" si="6"/>
        <v>1</v>
      </c>
      <c r="G36" s="41">
        <f ca="1">IF(ISERROR(OFFSET('HARGA SATUAN'!$I$6,MATCH(C36,'HARGA SATUAN'!$C$7:$C$1509,0),0)),"",OFFSET('HARGA SATUAN'!$I$6,MATCH(C36,'HARGA SATUAN'!$C$7:$C$1509,0),0))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SATUAN'!$C$7:$C$1509,0),0)),"",OFFSET('HARGA SATUAN'!$D$6,MATCH(C37,'HARGA SATUAN'!$C$7:$C$1509,0),0))</f>
        <v/>
      </c>
      <c r="E37" s="101">
        <f ca="1">IF(B37="+","Unit",IF(ISERROR(OFFSET('HARGA SATUAN'!$E$6,MATCH(C37,'HARGA SATUAN'!$C$7:$C$1509,0),0)),"",OFFSET('HARGA SATUAN'!$E$6,MATCH(C37,'HARGA SATUAN'!$C$7:$C$1509,0),0)))</f>
        <v>0</v>
      </c>
      <c r="F37" s="101">
        <f t="shared" ca="1" si="6"/>
        <v>1</v>
      </c>
      <c r="G37" s="41">
        <f ca="1">IF(ISERROR(OFFSET('HARGA SATUAN'!$I$6,MATCH(C37,'HARGA SATUAN'!$C$7:$C$1509,0),0)),"",OFFSET('HARGA SATUAN'!$I$6,MATCH(C37,'HARGA SATUAN'!$C$7:$C$1509,0),0))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SATUAN'!$C$7:$C$1509,0),0)),"",OFFSET('HARGA SATUAN'!$D$6,MATCH(C38,'HARGA SATUAN'!$C$7:$C$1509,0),0))</f>
        <v/>
      </c>
      <c r="E38" s="101">
        <f ca="1">IF(B38="+","Unit",IF(ISERROR(OFFSET('HARGA SATUAN'!$E$6,MATCH(C38,'HARGA SATUAN'!$C$7:$C$1509,0),0)),"",OFFSET('HARGA SATUAN'!$E$6,MATCH(C38,'HARGA SATUAN'!$C$7:$C$1509,0),0)))</f>
        <v>0</v>
      </c>
      <c r="F38" s="101">
        <f t="shared" ca="1" si="6"/>
        <v>1</v>
      </c>
      <c r="G38" s="41">
        <f ca="1">IF(ISERROR(OFFSET('HARGA SATUAN'!$I$6,MATCH(C38,'HARGA SATUAN'!$C$7:$C$1509,0),0)),"",OFFSET('HARGA SATUAN'!$I$6,MATCH(C38,'HARGA SATUAN'!$C$7:$C$1509,0),0))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SATUAN'!$C$7:$C$1509,0),0)),"",OFFSET('HARGA SATUAN'!$D$6,MATCH(C39,'HARGA SATUAN'!$C$7:$C$1509,0),0))</f>
        <v/>
      </c>
      <c r="E39" s="101">
        <f ca="1">IF(B39="+","Unit",IF(ISERROR(OFFSET('HARGA SATUAN'!$E$6,MATCH(C39,'HARGA SATUAN'!$C$7:$C$1509,0),0)),"",OFFSET('HARGA SATUAN'!$E$6,MATCH(C39,'HARGA SATUAN'!$C$7:$C$1509,0),0)))</f>
        <v>0</v>
      </c>
      <c r="F39" s="101">
        <f t="shared" ca="1" si="6"/>
        <v>1</v>
      </c>
      <c r="G39" s="41">
        <f ca="1">IF(ISERROR(OFFSET('HARGA SATUAN'!$I$6,MATCH(C39,'HARGA SATUAN'!$C$7:$C$1509,0),0)),"",OFFSET('HARGA SATUAN'!$I$6,MATCH(C39,'HARGA SATUAN'!$C$7:$C$1509,0),0))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SATUAN'!$C$7:$C$1509,0),0)),"",OFFSET('HARGA SATUAN'!$D$6,MATCH(C40,'HARGA SATUAN'!$C$7:$C$1509,0),0))</f>
        <v/>
      </c>
      <c r="E40" s="101">
        <f ca="1">IF(B40="+","Unit",IF(ISERROR(OFFSET('HARGA SATUAN'!$E$6,MATCH(C40,'HARGA SATUAN'!$C$7:$C$1509,0),0)),"",OFFSET('HARGA SATUAN'!$E$6,MATCH(C40,'HARGA SATUAN'!$C$7:$C$1509,0),0)))</f>
        <v>0</v>
      </c>
      <c r="F40" s="101">
        <f t="shared" ca="1" si="6"/>
        <v>1</v>
      </c>
      <c r="G40" s="41">
        <f ca="1">IF(ISERROR(OFFSET('HARGA SATUAN'!$I$6,MATCH(C40,'HARGA SATUAN'!$C$7:$C$1509,0),0)),"",OFFSET('HARGA SATUAN'!$I$6,MATCH(C40,'HARGA SATUAN'!$C$7:$C$1509,0),0))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SATUAN'!$C$7:$C$1509,0),0)),"",OFFSET('HARGA SATUAN'!$D$6,MATCH(C41,'HARGA SATUAN'!$C$7:$C$1509,0),0))</f>
        <v/>
      </c>
      <c r="E41" s="101">
        <f ca="1">IF(B41="+","Unit",IF(ISERROR(OFFSET('HARGA SATUAN'!$E$6,MATCH(C41,'HARGA SATUAN'!$C$7:$C$1509,0),0)),"",OFFSET('HARGA SATUAN'!$E$6,MATCH(C41,'HARGA SATUAN'!$C$7:$C$1509,0),0)))</f>
        <v>0</v>
      </c>
      <c r="F41" s="101">
        <f t="shared" ca="1" si="6"/>
        <v>1</v>
      </c>
      <c r="G41" s="41">
        <f ca="1">IF(ISERROR(OFFSET('HARGA SATUAN'!$I$6,MATCH(C41,'HARGA SATUAN'!$C$7:$C$1509,0),0)),"",OFFSET('HARGA SATUAN'!$I$6,MATCH(C41,'HARGA SATUAN'!$C$7:$C$1509,0),0))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SATUAN'!$C$7:$C$1509,0),0)),"",OFFSET('HARGA SATUAN'!$D$6,MATCH(C42,'HARGA SATUAN'!$C$7:$C$1509,0),0))</f>
        <v/>
      </c>
      <c r="E42" s="101">
        <f ca="1">IF(B42="+","Unit",IF(ISERROR(OFFSET('HARGA SATUAN'!$E$6,MATCH(C42,'HARGA SATUAN'!$C$7:$C$1509,0),0)),"",OFFSET('HARGA SATUAN'!$E$6,MATCH(C42,'HARGA SATUAN'!$C$7:$C$1509,0),0)))</f>
        <v>0</v>
      </c>
      <c r="F42" s="101">
        <f t="shared" ca="1" si="6"/>
        <v>1</v>
      </c>
      <c r="G42" s="41">
        <f ca="1">IF(ISERROR(OFFSET('HARGA SATUAN'!$I$6,MATCH(C42,'HARGA SATUAN'!$C$7:$C$1509,0),0)),"",OFFSET('HARGA SATUAN'!$I$6,MATCH(C42,'HARGA SATUAN'!$C$7:$C$1509,0),0))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SATUAN'!$C$7:$C$1509,0),0)),"",OFFSET('HARGA SATUAN'!$D$6,MATCH(C43,'HARGA SATUAN'!$C$7:$C$1509,0),0))</f>
        <v/>
      </c>
      <c r="E43" s="101">
        <f ca="1">IF(B43="+","Unit",IF(ISERROR(OFFSET('HARGA SATUAN'!$E$6,MATCH(C43,'HARGA SATUAN'!$C$7:$C$1509,0),0)),"",OFFSET('HARGA SATUAN'!$E$6,MATCH(C43,'HARGA SATUAN'!$C$7:$C$1509,0),0)))</f>
        <v>0</v>
      </c>
      <c r="F43" s="101" t="str">
        <f t="shared" ca="1" si="6"/>
        <v/>
      </c>
      <c r="G43" s="41">
        <f ca="1">IF(ISERROR(OFFSET('HARGA SATUAN'!$I$6,MATCH(C43,'HARGA SATUAN'!$C$7:$C$1509,0),0)),"",OFFSET('HARGA SATUAN'!$I$6,MATCH(C43,'HARGA SATUAN'!$C$7:$C$1509,0),0))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SATUAN'!$C$7:$C$1509,0),0)),"",OFFSET('HARGA SATUAN'!$D$6,MATCH(C44,'HARGA SATUAN'!$C$7:$C$1509,0),0))</f>
        <v/>
      </c>
      <c r="E44" s="101">
        <f ca="1">IF(B44="+","Unit",IF(ISERROR(OFFSET('HARGA SATUAN'!$E$6,MATCH(C44,'HARGA SATUAN'!$C$7:$C$1509,0),0)),"",OFFSET('HARGA SATUAN'!$E$6,MATCH(C44,'HARGA SATUAN'!$C$7:$C$1509,0),0)))</f>
        <v>0</v>
      </c>
      <c r="F44" s="101" t="str">
        <f t="shared" ca="1" si="6"/>
        <v/>
      </c>
      <c r="G44" s="41">
        <f ca="1">IF(ISERROR(OFFSET('HARGA SATUAN'!$I$6,MATCH(C44,'HARGA SATUAN'!$C$7:$C$1509,0),0)),"",OFFSET('HARGA SATUAN'!$I$6,MATCH(C44,'HARGA SATUAN'!$C$7:$C$1509,0),0))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SATUAN'!$C$7:$C$1509,0),0)),"",OFFSET('HARGA SATUAN'!$D$6,MATCH(C45,'HARGA SATUAN'!$C$7:$C$1509,0),0))</f>
        <v/>
      </c>
      <c r="E45" s="101">
        <f ca="1">IF(B45="+","Unit",IF(ISERROR(OFFSET('HARGA SATUAN'!$E$6,MATCH(C45,'HARGA SATUAN'!$C$7:$C$1509,0),0)),"",OFFSET('HARGA SATUAN'!$E$6,MATCH(C45,'HARGA SATUAN'!$C$7:$C$1509,0),0)))</f>
        <v>0</v>
      </c>
      <c r="F45" s="101" t="str">
        <f t="shared" ca="1" si="6"/>
        <v/>
      </c>
      <c r="G45" s="41">
        <f ca="1">IF(ISERROR(OFFSET('HARGA SATUAN'!$I$6,MATCH(C45,'HARGA SATUAN'!$C$7:$C$1509,0),0)),"",OFFSET('HARGA SATUAN'!$I$6,MATCH(C45,'HARGA SATUAN'!$C$7:$C$1509,0),0))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SATUAN'!$C$7:$C$1509,0),0)),"",OFFSET('HARGA SATUAN'!$D$6,MATCH(C46,'HARGA SATUAN'!$C$7:$C$1509,0),0))</f>
        <v/>
      </c>
      <c r="E46" s="101">
        <f ca="1">IF(B46="+","Unit",IF(ISERROR(OFFSET('HARGA SATUAN'!$E$6,MATCH(C46,'HARGA SATUAN'!$C$7:$C$1509,0),0)),"",OFFSET('HARGA SATUAN'!$E$6,MATCH(C46,'HARGA SATUAN'!$C$7:$C$1509,0),0)))</f>
        <v>0</v>
      </c>
      <c r="F46" s="101" t="str">
        <f t="shared" ca="1" si="6"/>
        <v/>
      </c>
      <c r="G46" s="41">
        <f ca="1">IF(ISERROR(OFFSET('HARGA SATUAN'!$I$6,MATCH(C46,'HARGA SATUAN'!$C$7:$C$1509,0),0)),"",OFFSET('HARGA SATUAN'!$I$6,MATCH(C46,'HARGA SATUAN'!$C$7:$C$1509,0),0))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SATUAN'!$C$7:$C$1509,0),0)),"",OFFSET('HARGA SATUAN'!$D$6,MATCH(C47,'HARGA SATUAN'!$C$7:$C$1509,0),0))</f>
        <v/>
      </c>
      <c r="E47" s="101">
        <f ca="1">IF(B47="+","Unit",IF(ISERROR(OFFSET('HARGA SATUAN'!$E$6,MATCH(C47,'HARGA SATUAN'!$C$7:$C$1509,0),0)),"",OFFSET('HARGA SATUAN'!$E$6,MATCH(C47,'HARGA SATUAN'!$C$7:$C$1509,0),0)))</f>
        <v>0</v>
      </c>
      <c r="F47" s="101" t="str">
        <f t="shared" ca="1" si="6"/>
        <v/>
      </c>
      <c r="G47" s="41">
        <f ca="1">IF(ISERROR(OFFSET('HARGA SATUAN'!$I$6,MATCH(C47,'HARGA SATUAN'!$C$7:$C$1509,0),0)),"",OFFSET('HARGA SATUAN'!$I$6,MATCH(C47,'HARGA SATUAN'!$C$7:$C$1509,0),0))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SATUAN'!$C$7:$C$1509,0),0)),"",OFFSET('HARGA SATUAN'!$D$6,MATCH(C48,'HARGA SATUAN'!$C$7:$C$1509,0),0))</f>
        <v/>
      </c>
      <c r="E48" s="101">
        <f ca="1">IF(B48="+","Unit",IF(ISERROR(OFFSET('HARGA SATUAN'!$E$6,MATCH(C48,'HARGA SATUAN'!$C$7:$C$1509,0),0)),"",OFFSET('HARGA SATUAN'!$E$6,MATCH(C48,'HARGA SATUAN'!$C$7:$C$1509,0),0)))</f>
        <v>0</v>
      </c>
      <c r="F48" s="101" t="str">
        <f t="shared" ca="1" si="6"/>
        <v/>
      </c>
      <c r="G48" s="41">
        <f ca="1">IF(ISERROR(OFFSET('HARGA SATUAN'!$I$6,MATCH(C48,'HARGA SATUAN'!$C$7:$C$1509,0),0)),"",OFFSET('HARGA SATUAN'!$I$6,MATCH(C48,'HARGA SATUAN'!$C$7:$C$1509,0),0))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SATUAN'!$C$7:$C$1509,0),0)),"",OFFSET('HARGA SATUAN'!$D$6,MATCH(C49,'HARGA SATUAN'!$C$7:$C$1509,0),0))</f>
        <v/>
      </c>
      <c r="E49" s="101">
        <f ca="1">IF(B49="+","Unit",IF(ISERROR(OFFSET('HARGA SATUAN'!$E$6,MATCH(C49,'HARGA SATUAN'!$C$7:$C$1509,0),0)),"",OFFSET('HARGA SATUAN'!$E$6,MATCH(C49,'HARGA SATUAN'!$C$7:$C$1509,0),0)))</f>
        <v>0</v>
      </c>
      <c r="F49" s="101" t="str">
        <f t="shared" ca="1" si="6"/>
        <v/>
      </c>
      <c r="G49" s="41">
        <f ca="1">IF(ISERROR(OFFSET('HARGA SATUAN'!$I$6,MATCH(C49,'HARGA SATUAN'!$C$7:$C$1509,0),0)),"",OFFSET('HARGA SATUAN'!$I$6,MATCH(C49,'HARGA SATUAN'!$C$7:$C$1509,0),0))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SATUAN'!$C$7:$C$1509,0),0)),"",OFFSET('HARGA SATUAN'!$D$6,MATCH(C50,'HARGA SATUAN'!$C$7:$C$1509,0),0))</f>
        <v/>
      </c>
      <c r="E50" s="101">
        <f ca="1">IF(B50="+","Unit",IF(ISERROR(OFFSET('HARGA SATUAN'!$E$6,MATCH(C50,'HARGA SATUAN'!$C$7:$C$1509,0),0)),"",OFFSET('HARGA SATUAN'!$E$6,MATCH(C50,'HARGA SATUAN'!$C$7:$C$1509,0),0)))</f>
        <v>0</v>
      </c>
      <c r="F50" s="101" t="str">
        <f t="shared" ca="1" si="6"/>
        <v/>
      </c>
      <c r="G50" s="41">
        <f ca="1">IF(ISERROR(OFFSET('HARGA SATUAN'!$I$6,MATCH(C50,'HARGA SATUAN'!$C$7:$C$1509,0),0)),"",OFFSET('HARGA SATUAN'!$I$6,MATCH(C50,'HARGA SATUAN'!$C$7:$C$1509,0),0))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SATUAN'!$C$7:$C$1509,0),0)),"",OFFSET('HARGA SATUAN'!$D$6,MATCH(C51,'HARGA SATUAN'!$C$7:$C$1509,0),0))</f>
        <v/>
      </c>
      <c r="E51" s="101">
        <f ca="1">IF(B51="+","Unit",IF(ISERROR(OFFSET('HARGA SATUAN'!$E$6,MATCH(C51,'HARGA SATUAN'!$C$7:$C$1509,0),0)),"",OFFSET('HARGA SATUAN'!$E$6,MATCH(C51,'HARGA SATUAN'!$C$7:$C$1509,0),0)))</f>
        <v>0</v>
      </c>
      <c r="F51" s="101" t="str">
        <f t="shared" ca="1" si="6"/>
        <v/>
      </c>
      <c r="G51" s="41">
        <f ca="1">IF(ISERROR(OFFSET('HARGA SATUAN'!$I$6,MATCH(C51,'HARGA SATUAN'!$C$7:$C$1509,0),0)),"",OFFSET('HARGA SATUAN'!$I$6,MATCH(C51,'HARGA SATUAN'!$C$7:$C$1509,0),0))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SATUAN'!$C$7:$C$1509,0),0)),"",OFFSET('HARGA SATUAN'!$D$6,MATCH(C52,'HARGA SATUAN'!$C$7:$C$1509,0),0))</f>
        <v/>
      </c>
      <c r="E52" s="101">
        <f ca="1">IF(B52="+","Unit",IF(ISERROR(OFFSET('HARGA SATUAN'!$E$6,MATCH(C52,'HARGA SATUAN'!$C$7:$C$1509,0),0)),"",OFFSET('HARGA SATUAN'!$E$6,MATCH(C52,'HARGA SATUAN'!$C$7:$C$1509,0),0)))</f>
        <v>0</v>
      </c>
      <c r="F52" s="101" t="str">
        <f t="shared" ca="1" si="6"/>
        <v/>
      </c>
      <c r="G52" s="41">
        <f ca="1">IF(ISERROR(OFFSET('HARGA SATUAN'!$I$6,MATCH(C52,'HARGA SATUAN'!$C$7:$C$1509,0),0)),"",OFFSET('HARGA SATUAN'!$I$6,MATCH(C52,'HARGA SATUAN'!$C$7:$C$1509,0),0))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SATUAN'!$C$7:$C$1509,0),0)),"",OFFSET('HARGA SATUAN'!$D$6,MATCH(C53,'HARGA SATUAN'!$C$7:$C$1509,0),0))</f>
        <v/>
      </c>
      <c r="E53" s="101">
        <f ca="1">IF(B53="+","Unit",IF(ISERROR(OFFSET('HARGA SATUAN'!$E$6,MATCH(C53,'HARGA SATUAN'!$C$7:$C$1509,0),0)),"",OFFSET('HARGA SATUAN'!$E$6,MATCH(C53,'HARGA SATUAN'!$C$7:$C$1509,0),0)))</f>
        <v>0</v>
      </c>
      <c r="F53" s="101" t="str">
        <f t="shared" ca="1" si="6"/>
        <v/>
      </c>
      <c r="G53" s="41">
        <f ca="1">IF(ISERROR(OFFSET('HARGA SATUAN'!$I$6,MATCH(C53,'HARGA SATUAN'!$C$7:$C$1509,0),0)),"",OFFSET('HARGA SATUAN'!$I$6,MATCH(C53,'HARGA SATUAN'!$C$7:$C$1509,0),0))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SATUAN'!$C$7:$C$1509,0),0)),"",OFFSET('HARGA SATUAN'!$D$6,MATCH(C54,'HARGA SATUAN'!$C$7:$C$1509,0),0))</f>
        <v/>
      </c>
      <c r="E54" s="101">
        <f ca="1">IF(B54="+","Unit",IF(ISERROR(OFFSET('HARGA SATUAN'!$E$6,MATCH(C54,'HARGA SATUAN'!$C$7:$C$1509,0),0)),"",OFFSET('HARGA SATUAN'!$E$6,MATCH(C54,'HARGA SATUAN'!$C$7:$C$1509,0),0)))</f>
        <v>0</v>
      </c>
      <c r="F54" s="101" t="str">
        <f t="shared" ca="1" si="6"/>
        <v/>
      </c>
      <c r="G54" s="41">
        <f ca="1">IF(ISERROR(OFFSET('HARGA SATUAN'!$I$6,MATCH(C54,'HARGA SATUAN'!$C$7:$C$1509,0),0)),"",OFFSET('HARGA SATUAN'!$I$6,MATCH(C54,'HARGA SATUAN'!$C$7:$C$1509,0),0))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SATUAN'!$C$7:$C$1509,0),0)),"",OFFSET('HARGA SATUAN'!$D$6,MATCH(C55,'HARGA SATUAN'!$C$7:$C$1509,0),0))</f>
        <v/>
      </c>
      <c r="E55" s="101">
        <f ca="1">IF(B55="+","Unit",IF(ISERROR(OFFSET('HARGA SATUAN'!$E$6,MATCH(C55,'HARGA SATUAN'!$C$7:$C$1509,0),0)),"",OFFSET('HARGA SATUAN'!$E$6,MATCH(C55,'HARGA SATUAN'!$C$7:$C$1509,0),0)))</f>
        <v>0</v>
      </c>
      <c r="F55" s="101" t="str">
        <f t="shared" ca="1" si="6"/>
        <v/>
      </c>
      <c r="G55" s="41">
        <f ca="1">IF(ISERROR(OFFSET('HARGA SATUAN'!$I$6,MATCH(C55,'HARGA SATUAN'!$C$7:$C$1509,0),0)),"",OFFSET('HARGA SATUAN'!$I$6,MATCH(C55,'HARGA SATUAN'!$C$7:$C$1509,0),0))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SATUAN'!$C$7:$C$1509,0),0)),"",OFFSET('HARGA SATUAN'!$D$6,MATCH(C56,'HARGA SATUAN'!$C$7:$C$1509,0),0))</f>
        <v/>
      </c>
      <c r="E56" s="101">
        <f ca="1">IF(B56="+","Unit",IF(ISERROR(OFFSET('HARGA SATUAN'!$E$6,MATCH(C56,'HARGA SATUAN'!$C$7:$C$1509,0),0)),"",OFFSET('HARGA SATUAN'!$E$6,MATCH(C56,'HARGA SATUAN'!$C$7:$C$1509,0),0)))</f>
        <v>0</v>
      </c>
      <c r="F56" s="101" t="str">
        <f t="shared" ca="1" si="6"/>
        <v/>
      </c>
      <c r="G56" s="41">
        <f ca="1">IF(ISERROR(OFFSET('HARGA SATUAN'!$I$6,MATCH(C56,'HARGA SATUAN'!$C$7:$C$1509,0),0)),"",OFFSET('HARGA SATUAN'!$I$6,MATCH(C56,'HARGA SATUAN'!$C$7:$C$1509,0),0))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SATUAN'!$C$7:$C$1509,0),0)),"",OFFSET('HARGA SATUAN'!$D$6,MATCH(C57,'HARGA SATUAN'!$C$7:$C$1509,0),0))</f>
        <v/>
      </c>
      <c r="E57" s="101">
        <f ca="1">IF(B57="+","Unit",IF(ISERROR(OFFSET('HARGA SATUAN'!$E$6,MATCH(C57,'HARGA SATUAN'!$C$7:$C$1509,0),0)),"",OFFSET('HARGA SATUAN'!$E$6,MATCH(C57,'HARGA SATUAN'!$C$7:$C$1509,0),0)))</f>
        <v>0</v>
      </c>
      <c r="F57" s="101" t="str">
        <f t="shared" ca="1" si="6"/>
        <v/>
      </c>
      <c r="G57" s="41">
        <f ca="1">IF(ISERROR(OFFSET('HARGA SATUAN'!$I$6,MATCH(C57,'HARGA SATUAN'!$C$7:$C$1509,0),0)),"",OFFSET('HARGA SATUAN'!$I$6,MATCH(C57,'HARGA SATUAN'!$C$7:$C$1509,0),0))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SATUAN'!$C$7:$C$1509,0),0)),"",OFFSET('HARGA SATUAN'!$D$6,MATCH(C58,'HARGA SATUAN'!$C$7:$C$1509,0),0))</f>
        <v/>
      </c>
      <c r="E58" s="101">
        <f ca="1">IF(B58="+","Unit",IF(ISERROR(OFFSET('HARGA SATUAN'!$E$6,MATCH(C58,'HARGA SATUAN'!$C$7:$C$1509,0),0)),"",OFFSET('HARGA SATUAN'!$E$6,MATCH(C58,'HARGA SATUAN'!$C$7:$C$1509,0),0)))</f>
        <v>0</v>
      </c>
      <c r="F58" s="101" t="str">
        <f t="shared" ca="1" si="6"/>
        <v/>
      </c>
      <c r="G58" s="41">
        <f ca="1">IF(ISERROR(OFFSET('HARGA SATUAN'!$I$6,MATCH(C58,'HARGA SATUAN'!$C$7:$C$1509,0),0)),"",OFFSET('HARGA SATUAN'!$I$6,MATCH(C58,'HARGA SATUAN'!$C$7:$C$1509,0),0))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SATUAN'!$C$7:$C$1509,0),0)),"",OFFSET('HARGA SATUAN'!$D$6,MATCH(C59,'HARGA SATUAN'!$C$7:$C$1509,0),0))</f>
        <v/>
      </c>
      <c r="E59" s="101">
        <f ca="1">IF(B59="+","Unit",IF(ISERROR(OFFSET('HARGA SATUAN'!$E$6,MATCH(C59,'HARGA SATUAN'!$C$7:$C$1509,0),0)),"",OFFSET('HARGA SATUAN'!$E$6,MATCH(C59,'HARGA SATUAN'!$C$7:$C$1509,0),0)))</f>
        <v>0</v>
      </c>
      <c r="F59" s="101" t="str">
        <f t="shared" ca="1" si="6"/>
        <v/>
      </c>
      <c r="G59" s="41">
        <f ca="1">IF(ISERROR(OFFSET('HARGA SATUAN'!$I$6,MATCH(C59,'HARGA SATUAN'!$C$7:$C$1509,0),0)),"",OFFSET('HARGA SATUAN'!$I$6,MATCH(C59,'HARGA SATUAN'!$C$7:$C$1509,0),0))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SATUAN'!$C$7:$C$1509,0),0)),"",OFFSET('HARGA SATUAN'!$D$6,MATCH(C60,'HARGA SATUAN'!$C$7:$C$1509,0),0))</f>
        <v/>
      </c>
      <c r="E60" s="101">
        <f ca="1">IF(B60="+","Unit",IF(ISERROR(OFFSET('HARGA SATUAN'!$E$6,MATCH(C60,'HARGA SATUAN'!$C$7:$C$1509,0),0)),"",OFFSET('HARGA SATUAN'!$E$6,MATCH(C60,'HARGA SATUAN'!$C$7:$C$1509,0),0)))</f>
        <v>0</v>
      </c>
      <c r="F60" s="101" t="str">
        <f t="shared" ca="1" si="6"/>
        <v/>
      </c>
      <c r="G60" s="41">
        <f ca="1">IF(ISERROR(OFFSET('HARGA SATUAN'!$I$6,MATCH(C60,'HARGA SATUAN'!$C$7:$C$1509,0),0)),"",OFFSET('HARGA SATUAN'!$I$6,MATCH(C60,'HARGA SATUAN'!$C$7:$C$1509,0),0))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SATUAN'!$C$7:$C$1509,0),0)),"",OFFSET('HARGA SATUAN'!$D$6,MATCH(C61,'HARGA SATUAN'!$C$7:$C$1509,0),0))</f>
        <v/>
      </c>
      <c r="E61" s="101">
        <f ca="1">IF(B61="+","Unit",IF(ISERROR(OFFSET('HARGA SATUAN'!$E$6,MATCH(C61,'HARGA SATUAN'!$C$7:$C$1509,0),0)),"",OFFSET('HARGA SATUAN'!$E$6,MATCH(C61,'HARGA SATUAN'!$C$7:$C$1509,0),0)))</f>
        <v>0</v>
      </c>
      <c r="F61" s="101" t="str">
        <f t="shared" ca="1" si="6"/>
        <v/>
      </c>
      <c r="G61" s="41">
        <f ca="1">IF(ISERROR(OFFSET('HARGA SATUAN'!$I$6,MATCH(C61,'HARGA SATUAN'!$C$7:$C$1509,0),0)),"",OFFSET('HARGA SATUAN'!$I$6,MATCH(C61,'HARGA SATUAN'!$C$7:$C$1509,0),0))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SATUAN'!$C$7:$C$1509,0),0)),"",OFFSET('HARGA SATUAN'!$D$6,MATCH(C62,'HARGA SATUAN'!$C$7:$C$1509,0),0))</f>
        <v/>
      </c>
      <c r="E62" s="101">
        <f ca="1">IF(B62="+","Unit",IF(ISERROR(OFFSET('HARGA SATUAN'!$E$6,MATCH(C62,'HARGA SATUAN'!$C$7:$C$1509,0),0)),"",OFFSET('HARGA SATUAN'!$E$6,MATCH(C62,'HARGA SATUAN'!$C$7:$C$1509,0),0)))</f>
        <v>0</v>
      </c>
      <c r="F62" s="101" t="str">
        <f t="shared" ca="1" si="6"/>
        <v/>
      </c>
      <c r="G62" s="41">
        <f ca="1">IF(ISERROR(OFFSET('HARGA SATUAN'!$I$6,MATCH(C62,'HARGA SATUAN'!$C$7:$C$1509,0),0)),"",OFFSET('HARGA SATUAN'!$I$6,MATCH(C62,'HARGA SATUAN'!$C$7:$C$1509,0),0))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SATUAN'!$C$7:$C$1509,0),0)),"",OFFSET('HARGA SATUAN'!$D$6,MATCH(C63,'HARGA SATUAN'!$C$7:$C$1509,0),0))</f>
        <v/>
      </c>
      <c r="E63" s="101">
        <f ca="1">IF(B63="+","Unit",IF(ISERROR(OFFSET('HARGA SATUAN'!$E$6,MATCH(C63,'HARGA SATUAN'!$C$7:$C$1509,0),0)),"",OFFSET('HARGA SATUAN'!$E$6,MATCH(C63,'HARGA SATUAN'!$C$7:$C$1509,0),0)))</f>
        <v>0</v>
      </c>
      <c r="F63" s="101" t="str">
        <f t="shared" ca="1" si="6"/>
        <v/>
      </c>
      <c r="G63" s="41">
        <f ca="1">IF(ISERROR(OFFSET('HARGA SATUAN'!$I$6,MATCH(C63,'HARGA SATUAN'!$C$7:$C$1509,0),0)),"",OFFSET('HARGA SATUAN'!$I$6,MATCH(C63,'HARGA SATUAN'!$C$7:$C$1509,0),0))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SATUAN'!$C$7:$C$1509,0),0)),"",OFFSET('HARGA SATUAN'!$D$6,MATCH(C64,'HARGA SATUAN'!$C$7:$C$1509,0),0))</f>
        <v/>
      </c>
      <c r="E64" s="101">
        <f ca="1">IF(B64="+","Unit",IF(ISERROR(OFFSET('HARGA SATUAN'!$E$6,MATCH(C64,'HARGA SATUAN'!$C$7:$C$1509,0),0)),"",OFFSET('HARGA SATUAN'!$E$6,MATCH(C64,'HARGA SATUAN'!$C$7:$C$1509,0),0)))</f>
        <v>0</v>
      </c>
      <c r="F64" s="101" t="str">
        <f t="shared" ca="1" si="6"/>
        <v/>
      </c>
      <c r="G64" s="41">
        <f ca="1">IF(ISERROR(OFFSET('HARGA SATUAN'!$I$6,MATCH(C64,'HARGA SATUAN'!$C$7:$C$1509,0),0)),"",OFFSET('HARGA SATUAN'!$I$6,MATCH(C64,'HARGA SATUAN'!$C$7:$C$1509,0),0))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SATUAN'!$C$7:$C$1509,0),0)),"",OFFSET('HARGA SATUAN'!$D$6,MATCH(C65,'HARGA SATUAN'!$C$7:$C$1509,0),0))</f>
        <v/>
      </c>
      <c r="E65" s="101">
        <f ca="1">IF(B65="+","Unit",IF(ISERROR(OFFSET('HARGA SATUAN'!$E$6,MATCH(C65,'HARGA SATUAN'!$C$7:$C$1509,0),0)),"",OFFSET('HARGA SATUAN'!$E$6,MATCH(C65,'HARGA SATUAN'!$C$7:$C$1509,0),0)))</f>
        <v>0</v>
      </c>
      <c r="F65" s="101" t="str">
        <f t="shared" ca="1" si="6"/>
        <v/>
      </c>
      <c r="G65" s="41">
        <f ca="1">IF(ISERROR(OFFSET('HARGA SATUAN'!$I$6,MATCH(C65,'HARGA SATUAN'!$C$7:$C$1509,0),0)),"",OFFSET('HARGA SATUAN'!$I$6,MATCH(C65,'HARGA SATUAN'!$C$7:$C$1509,0),0))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SATUAN'!$C$7:$C$1509,0),0)),"",OFFSET('HARGA SATUAN'!$D$6,MATCH(C66,'HARGA SATUAN'!$C$7:$C$1509,0),0))</f>
        <v/>
      </c>
      <c r="E66" s="101">
        <f ca="1">IF(B66="+","Unit",IF(ISERROR(OFFSET('HARGA SATUAN'!$E$6,MATCH(C66,'HARGA SATUAN'!$C$7:$C$1509,0),0)),"",OFFSET('HARGA SATUAN'!$E$6,MATCH(C66,'HARGA SATUAN'!$C$7:$C$1509,0),0)))</f>
        <v>0</v>
      </c>
      <c r="F66" s="101" t="str">
        <f t="shared" ca="1" si="6"/>
        <v/>
      </c>
      <c r="G66" s="41">
        <f ca="1">IF(ISERROR(OFFSET('HARGA SATUAN'!$I$6,MATCH(C66,'HARGA SATUAN'!$C$7:$C$1509,0),0)),"",OFFSET('HARGA SATUAN'!$I$6,MATCH(C66,'HARGA SATUAN'!$C$7:$C$1509,0),0))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SATUAN'!$C$7:$C$1509,0),0)),"",OFFSET('HARGA SATUAN'!$D$6,MATCH(C67,'HARGA SATUAN'!$C$7:$C$1509,0),0))</f>
        <v/>
      </c>
      <c r="E67" s="101">
        <f ca="1">IF(B67="+","Unit",IF(ISERROR(OFFSET('HARGA SATUAN'!$E$6,MATCH(C67,'HARGA SATUAN'!$C$7:$C$1509,0),0)),"",OFFSET('HARGA SATUAN'!$E$6,MATCH(C67,'HARGA SATUAN'!$C$7:$C$1509,0),0)))</f>
        <v>0</v>
      </c>
      <c r="F67" s="101" t="str">
        <f t="shared" ca="1" si="6"/>
        <v/>
      </c>
      <c r="G67" s="41">
        <f ca="1">IF(ISERROR(OFFSET('HARGA SATUAN'!$I$6,MATCH(C67,'HARGA SATUAN'!$C$7:$C$1509,0),0)),"",OFFSET('HARGA SATUAN'!$I$6,MATCH(C67,'HARGA SATUAN'!$C$7:$C$1509,0),0))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SATUAN'!$C$7:$C$1509,0),0)),"",OFFSET('HARGA SATUAN'!$D$6,MATCH(C68,'HARGA SATUAN'!$C$7:$C$1509,0),0))</f>
        <v/>
      </c>
      <c r="E68" s="101">
        <f ca="1">IF(B68="+","Unit",IF(ISERROR(OFFSET('HARGA SATUAN'!$E$6,MATCH(C68,'HARGA SATUAN'!$C$7:$C$1509,0),0)),"",OFFSET('HARGA SATUAN'!$E$6,MATCH(C68,'HARGA SATUAN'!$C$7:$C$1509,0),0)))</f>
        <v>0</v>
      </c>
      <c r="F68" s="101" t="str">
        <f t="shared" ca="1" si="6"/>
        <v/>
      </c>
      <c r="G68" s="41">
        <f ca="1">IF(ISERROR(OFFSET('HARGA SATUAN'!$I$6,MATCH(C68,'HARGA SATUAN'!$C$7:$C$1509,0),0)),"",OFFSET('HARGA SATUAN'!$I$6,MATCH(C68,'HARGA SATUAN'!$C$7:$C$1509,0),0))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SATUAN'!$C$7:$C$1509,0),0)),"",OFFSET('HARGA SATUAN'!$D$6,MATCH(C69,'HARGA SATUAN'!$C$7:$C$1509,0),0))</f>
        <v/>
      </c>
      <c r="E69" s="101">
        <f ca="1">IF(B69="+","Unit",IF(ISERROR(OFFSET('HARGA SATUAN'!$E$6,MATCH(C69,'HARGA SATUAN'!$C$7:$C$1509,0),0)),"",OFFSET('HARGA SATUAN'!$E$6,MATCH(C69,'HARGA SATUAN'!$C$7:$C$1509,0),0)))</f>
        <v>0</v>
      </c>
      <c r="F69" s="101" t="str">
        <f t="shared" ca="1" si="6"/>
        <v/>
      </c>
      <c r="G69" s="41">
        <f ca="1">IF(ISERROR(OFFSET('HARGA SATUAN'!$I$6,MATCH(C69,'HARGA SATUAN'!$C$7:$C$1509,0),0)),"",OFFSET('HARGA SATUAN'!$I$6,MATCH(C69,'HARGA SATUAN'!$C$7:$C$1509,0),0))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SATUAN'!$C$7:$C$1509,0),0)),"",OFFSET('HARGA SATUAN'!$D$6,MATCH(C70,'HARGA SATUAN'!$C$7:$C$1509,0),0))</f>
        <v/>
      </c>
      <c r="E70" s="101">
        <f ca="1">IF(B70="+","Unit",IF(ISERROR(OFFSET('HARGA SATUAN'!$E$6,MATCH(C70,'HARGA SATUAN'!$C$7:$C$1509,0),0)),"",OFFSET('HARGA SATUAN'!$E$6,MATCH(C70,'HARGA SATUAN'!$C$7:$C$1509,0),0)))</f>
        <v>0</v>
      </c>
      <c r="F70" s="101" t="str">
        <f t="shared" ca="1" si="6"/>
        <v/>
      </c>
      <c r="G70" s="41">
        <f ca="1">IF(ISERROR(OFFSET('HARGA SATUAN'!$I$6,MATCH(C70,'HARGA SATUAN'!$C$7:$C$1509,0),0)),"",OFFSET('HARGA SATUAN'!$I$6,MATCH(C70,'HARGA SATUAN'!$C$7:$C$1509,0),0))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SATUAN'!$C$7:$C$1509,0),0)),"",OFFSET('HARGA SATUAN'!$D$6,MATCH(C71,'HARGA SATUAN'!$C$7:$C$1509,0),0))</f>
        <v/>
      </c>
      <c r="E71" s="101">
        <f ca="1">IF(B71="+","Unit",IF(ISERROR(OFFSET('HARGA SATUAN'!$E$6,MATCH(C71,'HARGA SATUAN'!$C$7:$C$1509,0),0)),"",OFFSET('HARGA SATUAN'!$E$6,MATCH(C71,'HARGA SATUAN'!$C$7:$C$1509,0),0)))</f>
        <v>0</v>
      </c>
      <c r="F71" s="101" t="str">
        <f t="shared" ca="1" si="6"/>
        <v/>
      </c>
      <c r="G71" s="41">
        <f ca="1">IF(ISERROR(OFFSET('HARGA SATUAN'!$I$6,MATCH(C71,'HARGA SATUAN'!$C$7:$C$1509,0),0)),"",OFFSET('HARGA SATUAN'!$I$6,MATCH(C71,'HARGA SATUAN'!$C$7:$C$1509,0),0))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SATUAN'!$C$7:$C$1509,0),0)),"",OFFSET('HARGA SATUAN'!$D$6,MATCH(C72,'HARGA SATUAN'!$C$7:$C$1509,0),0))</f>
        <v/>
      </c>
      <c r="E72" s="101">
        <f ca="1">IF(B72="+","Unit",IF(ISERROR(OFFSET('HARGA SATUAN'!$E$6,MATCH(C72,'HARGA SATUAN'!$C$7:$C$1509,0),0)),"",OFFSET('HARGA SATUAN'!$E$6,MATCH(C72,'HARGA SATUAN'!$C$7:$C$1509,0),0)))</f>
        <v>0</v>
      </c>
      <c r="F72" s="101" t="str">
        <f t="shared" ca="1" si="6"/>
        <v/>
      </c>
      <c r="G72" s="41">
        <f ca="1">IF(ISERROR(OFFSET('HARGA SATUAN'!$I$6,MATCH(C72,'HARGA SATUAN'!$C$7:$C$1509,0),0)),"",OFFSET('HARGA SATUAN'!$I$6,MATCH(C72,'HARGA SATUAN'!$C$7:$C$1509,0),0))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SATUAN'!$C$7:$C$1509,0),0)),"",OFFSET('HARGA SATUAN'!$D$6,MATCH(C73,'HARGA SATUAN'!$C$7:$C$1509,0),0))</f>
        <v/>
      </c>
      <c r="E73" s="101">
        <f ca="1">IF(B73="+","Unit",IF(ISERROR(OFFSET('HARGA SATUAN'!$E$6,MATCH(C73,'HARGA SATUAN'!$C$7:$C$1509,0),0)),"",OFFSET('HARGA SATUAN'!$E$6,MATCH(C73,'HARGA SATUAN'!$C$7:$C$1509,0),0)))</f>
        <v>0</v>
      </c>
      <c r="F73" s="101" t="str">
        <f t="shared" ca="1" si="6"/>
        <v/>
      </c>
      <c r="G73" s="41">
        <f ca="1">IF(ISERROR(OFFSET('HARGA SATUAN'!$I$6,MATCH(C73,'HARGA SATUAN'!$C$7:$C$1509,0),0)),"",OFFSET('HARGA SATUAN'!$I$6,MATCH(C73,'HARGA SATUAN'!$C$7:$C$1509,0),0))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SATUAN'!$C$7:$C$1509,0),0)),"",OFFSET('HARGA SATUAN'!$D$6,MATCH(C74,'HARGA SATUAN'!$C$7:$C$1509,0),0))</f>
        <v/>
      </c>
      <c r="E74" s="101">
        <f ca="1">IF(B74="+","Unit",IF(ISERROR(OFFSET('HARGA SATUAN'!$E$6,MATCH(C74,'HARGA SATUAN'!$C$7:$C$1509,0),0)),"",OFFSET('HARGA SATUAN'!$E$6,MATCH(C74,'HARGA SATUAN'!$C$7:$C$1509,0),0)))</f>
        <v>0</v>
      </c>
      <c r="F74" s="101" t="str">
        <f t="shared" ca="1" si="6"/>
        <v/>
      </c>
      <c r="G74" s="41">
        <f ca="1">IF(ISERROR(OFFSET('HARGA SATUAN'!$I$6,MATCH(C74,'HARGA SATUAN'!$C$7:$C$1509,0),0)),"",OFFSET('HARGA SATUAN'!$I$6,MATCH(C74,'HARGA SATUAN'!$C$7:$C$1509,0),0))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SATUAN'!$C$7:$C$1509,0),0)),"",OFFSET('HARGA SATUAN'!$D$6,MATCH(C75,'HARGA SATUAN'!$C$7:$C$1509,0),0))</f>
        <v/>
      </c>
      <c r="E75" s="101">
        <f ca="1">IF(B75="+","Unit",IF(ISERROR(OFFSET('HARGA SATUAN'!$E$6,MATCH(C75,'HARGA SATUAN'!$C$7:$C$1509,0),0)),"",OFFSET('HARGA SATUAN'!$E$6,MATCH(C75,'HARGA SATUAN'!$C$7:$C$1509,0),0)))</f>
        <v>0</v>
      </c>
      <c r="F75" s="101" t="str">
        <f t="shared" ca="1" si="6"/>
        <v/>
      </c>
      <c r="G75" s="41">
        <f ca="1">IF(ISERROR(OFFSET('HARGA SATUAN'!$I$6,MATCH(C75,'HARGA SATUAN'!$C$7:$C$1509,0),0)),"",OFFSET('HARGA SATUAN'!$I$6,MATCH(C75,'HARGA SATUAN'!$C$7:$C$1509,0),0))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SATUAN'!$C$7:$C$1509,0),0)),"",OFFSET('HARGA SATUAN'!$D$6,MATCH(C76,'HARGA SATUAN'!$C$7:$C$1509,0),0))</f>
        <v/>
      </c>
      <c r="E76" s="101">
        <f ca="1">IF(B76="+","Unit",IF(ISERROR(OFFSET('HARGA SATUAN'!$E$6,MATCH(C76,'HARGA SATUAN'!$C$7:$C$1509,0),0)),"",OFFSET('HARGA SATUAN'!$E$6,MATCH(C76,'HARGA SATUAN'!$C$7:$C$1509,0),0)))</f>
        <v>0</v>
      </c>
      <c r="F76" s="101" t="str">
        <f t="shared" ca="1" si="6"/>
        <v/>
      </c>
      <c r="G76" s="41">
        <f ca="1">IF(ISERROR(OFFSET('HARGA SATUAN'!$I$6,MATCH(C76,'HARGA SATUAN'!$C$7:$C$1509,0),0)),"",OFFSET('HARGA SATUAN'!$I$6,MATCH(C76,'HARGA SATUAN'!$C$7:$C$1509,0),0))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SATUAN'!$C$7:$C$1509,0),0)),"",OFFSET('HARGA SATUAN'!$D$6,MATCH(C77,'HARGA SATUAN'!$C$7:$C$1509,0),0))</f>
        <v/>
      </c>
      <c r="E77" s="101">
        <f ca="1">IF(B77="+","Unit",IF(ISERROR(OFFSET('HARGA SATUAN'!$E$6,MATCH(C77,'HARGA SATUAN'!$C$7:$C$1509,0),0)),"",OFFSET('HARGA SATUAN'!$E$6,MATCH(C77,'HARGA SATUAN'!$C$7:$C$1509,0),0)))</f>
        <v>0</v>
      </c>
      <c r="F77" s="101" t="str">
        <f t="shared" ca="1" si="6"/>
        <v/>
      </c>
      <c r="G77" s="41">
        <f ca="1">IF(ISERROR(OFFSET('HARGA SATUAN'!$I$6,MATCH(C77,'HARGA SATUAN'!$C$7:$C$1509,0),0)),"",OFFSET('HARGA SATUAN'!$I$6,MATCH(C77,'HARGA SATUAN'!$C$7:$C$1509,0),0))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SATUAN'!$C$7:$C$1509,0),0)),"",OFFSET('HARGA SATUAN'!$D$6,MATCH(C78,'HARGA SATUAN'!$C$7:$C$1509,0),0))</f>
        <v/>
      </c>
      <c r="E78" s="101">
        <f ca="1">IF(B78="+","Unit",IF(ISERROR(OFFSET('HARGA SATUAN'!$E$6,MATCH(C78,'HARGA SATUAN'!$C$7:$C$1509,0),0)),"",OFFSET('HARGA SATUAN'!$E$6,MATCH(C78,'HARGA SATUAN'!$C$7:$C$1509,0),0)))</f>
        <v>0</v>
      </c>
      <c r="F78" s="101" t="str">
        <f t="shared" ca="1" si="6"/>
        <v/>
      </c>
      <c r="G78" s="41">
        <f ca="1">IF(ISERROR(OFFSET('HARGA SATUAN'!$I$6,MATCH(C78,'HARGA SATUAN'!$C$7:$C$1509,0),0)),"",OFFSET('HARGA SATUAN'!$I$6,MATCH(C78,'HARGA SATUAN'!$C$7:$C$1509,0),0))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SATUAN'!$C$7:$C$1509,0),0)),"",OFFSET('HARGA SATUAN'!$D$6,MATCH(C79,'HARGA SATUAN'!$C$7:$C$1509,0),0))</f>
        <v/>
      </c>
      <c r="E79" s="101">
        <f ca="1">IF(B79="+","Unit",IF(ISERROR(OFFSET('HARGA SATUAN'!$E$6,MATCH(C79,'HARGA SATUAN'!$C$7:$C$1509,0),0)),"",OFFSET('HARGA SATUAN'!$E$6,MATCH(C79,'HARGA SATUAN'!$C$7:$C$1509,0),0)))</f>
        <v>0</v>
      </c>
      <c r="F79" s="101" t="str">
        <f t="shared" ca="1" si="6"/>
        <v/>
      </c>
      <c r="G79" s="41">
        <f ca="1">IF(ISERROR(OFFSET('HARGA SATUAN'!$I$6,MATCH(C79,'HARGA SATUAN'!$C$7:$C$1509,0),0)),"",OFFSET('HARGA SATUAN'!$I$6,MATCH(C79,'HARGA SATUAN'!$C$7:$C$1509,0),0))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SATUAN'!$C$7:$C$1509,0),0)),"",OFFSET('HARGA SATUAN'!$D$6,MATCH(C80,'HARGA SATUAN'!$C$7:$C$1509,0),0))</f>
        <v/>
      </c>
      <c r="E80" s="101">
        <f ca="1">IF(B80="+","Unit",IF(ISERROR(OFFSET('HARGA SATUAN'!$E$6,MATCH(C80,'HARGA SATUAN'!$C$7:$C$1509,0),0)),"",OFFSET('HARGA SATUAN'!$E$6,MATCH(C80,'HARGA SATUAN'!$C$7:$C$1509,0),0)))</f>
        <v>0</v>
      </c>
      <c r="F80" s="101" t="str">
        <f t="shared" ca="1" si="6"/>
        <v/>
      </c>
      <c r="G80" s="41">
        <f ca="1">IF(ISERROR(OFFSET('HARGA SATUAN'!$I$6,MATCH(C80,'HARGA SATUAN'!$C$7:$C$1509,0),0)),"",OFFSET('HARGA SATUAN'!$I$6,MATCH(C80,'HARGA SATUAN'!$C$7:$C$1509,0),0))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SATUAN'!$C$7:$C$1509,0),0)),"",OFFSET('HARGA SATUAN'!$D$6,MATCH(C81,'HARGA SATUAN'!$C$7:$C$1509,0),0))</f>
        <v/>
      </c>
      <c r="E81" s="101">
        <f ca="1">IF(B81="+","Unit",IF(ISERROR(OFFSET('HARGA SATUAN'!$E$6,MATCH(C81,'HARGA SATUAN'!$C$7:$C$1509,0),0)),"",OFFSET('HARGA SATUAN'!$E$6,MATCH(C81,'HARGA SATUAN'!$C$7:$C$1509,0),0)))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SATUAN'!$C$7:$C$1509,0),0)),"",OFFSET('HARGA SATUAN'!$I$6,MATCH(C81,'HARGA SATUAN'!$C$7:$C$1509,0),0))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SATUAN'!$C$7:$C$1509,0),0)),"",OFFSET('HARGA SATUAN'!$D$6,MATCH(C82,'HARGA SATUAN'!$C$7:$C$1509,0),0))</f>
        <v/>
      </c>
      <c r="E82" s="101">
        <f ca="1">IF(B82="+","Unit",IF(ISERROR(OFFSET('HARGA SATUAN'!$E$6,MATCH(C82,'HARGA SATUAN'!$C$7:$C$1509,0),0)),"",OFFSET('HARGA SATUAN'!$E$6,MATCH(C82,'HARGA SATUAN'!$C$7:$C$1509,0),0)))</f>
        <v>0</v>
      </c>
      <c r="F82" s="101" t="str">
        <f t="shared" ca="1" si="13"/>
        <v/>
      </c>
      <c r="G82" s="41">
        <f ca="1">IF(ISERROR(OFFSET('HARGA SATUAN'!$I$6,MATCH(C82,'HARGA SATUAN'!$C$7:$C$1509,0),0)),"",OFFSET('HARGA SATUAN'!$I$6,MATCH(C82,'HARGA SATUAN'!$C$7:$C$1509,0),0))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SATUAN'!$C$7:$C$1509,0),0)),"",OFFSET('HARGA SATUAN'!$D$6,MATCH(C83,'HARGA SATUAN'!$C$7:$C$1509,0),0))</f>
        <v/>
      </c>
      <c r="E83" s="101">
        <f ca="1">IF(B83="+","Unit",IF(ISERROR(OFFSET('HARGA SATUAN'!$E$6,MATCH(C83,'HARGA SATUAN'!$C$7:$C$1509,0),0)),"",OFFSET('HARGA SATUAN'!$E$6,MATCH(C83,'HARGA SATUAN'!$C$7:$C$1509,0),0)))</f>
        <v>0</v>
      </c>
      <c r="F83" s="101" t="str">
        <f t="shared" ca="1" si="13"/>
        <v/>
      </c>
      <c r="G83" s="41">
        <f ca="1">IF(ISERROR(OFFSET('HARGA SATUAN'!$I$6,MATCH(C83,'HARGA SATUAN'!$C$7:$C$1509,0),0)),"",OFFSET('HARGA SATUAN'!$I$6,MATCH(C83,'HARGA SATUAN'!$C$7:$C$1509,0),0))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SATUAN'!$C$7:$C$1509,0),0)),"",OFFSET('HARGA SATUAN'!$D$6,MATCH(C84,'HARGA SATUAN'!$C$7:$C$1509,0),0))</f>
        <v/>
      </c>
      <c r="E84" s="101">
        <f ca="1">IF(B84="+","Unit",IF(ISERROR(OFFSET('HARGA SATUAN'!$E$6,MATCH(C84,'HARGA SATUAN'!$C$7:$C$1509,0),0)),"",OFFSET('HARGA SATUAN'!$E$6,MATCH(C84,'HARGA SATUAN'!$C$7:$C$1509,0),0)))</f>
        <v>0</v>
      </c>
      <c r="F84" s="101" t="str">
        <f t="shared" ca="1" si="13"/>
        <v/>
      </c>
      <c r="G84" s="41">
        <f ca="1">IF(ISERROR(OFFSET('HARGA SATUAN'!$I$6,MATCH(C84,'HARGA SATUAN'!$C$7:$C$1509,0),0)),"",OFFSET('HARGA SATUAN'!$I$6,MATCH(C84,'HARGA SATUAN'!$C$7:$C$1509,0),0))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SATUAN'!$C$7:$C$1509,0),0)),"",OFFSET('HARGA SATUAN'!$D$6,MATCH(C85,'HARGA SATUAN'!$C$7:$C$1509,0),0))</f>
        <v/>
      </c>
      <c r="E85" s="101">
        <f ca="1">IF(B85="+","Unit",IF(ISERROR(OFFSET('HARGA SATUAN'!$E$6,MATCH(C85,'HARGA SATUAN'!$C$7:$C$1509,0),0)),"",OFFSET('HARGA SATUAN'!$E$6,MATCH(C85,'HARGA SATUAN'!$C$7:$C$1509,0),0)))</f>
        <v>0</v>
      </c>
      <c r="F85" s="101" t="str">
        <f t="shared" ca="1" si="13"/>
        <v/>
      </c>
      <c r="G85" s="41">
        <f ca="1">IF(ISERROR(OFFSET('HARGA SATUAN'!$I$6,MATCH(C85,'HARGA SATUAN'!$C$7:$C$1509,0),0)),"",OFFSET('HARGA SATUAN'!$I$6,MATCH(C85,'HARGA SATUAN'!$C$7:$C$1509,0),0))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SATUAN'!$C$7:$C$1509,0),0)),"",OFFSET('HARGA SATUAN'!$D$6,MATCH(C86,'HARGA SATUAN'!$C$7:$C$1509,0),0))</f>
        <v/>
      </c>
      <c r="E86" s="101">
        <f ca="1">IF(B86="+","Unit",IF(ISERROR(OFFSET('HARGA SATUAN'!$E$6,MATCH(C86,'HARGA SATUAN'!$C$7:$C$1509,0),0)),"",OFFSET('HARGA SATUAN'!$E$6,MATCH(C86,'HARGA SATUAN'!$C$7:$C$1509,0),0)))</f>
        <v>0</v>
      </c>
      <c r="F86" s="101" t="str">
        <f t="shared" ca="1" si="13"/>
        <v/>
      </c>
      <c r="G86" s="41">
        <f ca="1">IF(ISERROR(OFFSET('HARGA SATUAN'!$I$6,MATCH(C86,'HARGA SATUAN'!$C$7:$C$1509,0),0)),"",OFFSET('HARGA SATUAN'!$I$6,MATCH(C86,'HARGA SATUAN'!$C$7:$C$1509,0),0))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SATUAN'!$C$7:$C$1509,0),0)),"",OFFSET('HARGA SATUAN'!$D$6,MATCH(C87,'HARGA SATUAN'!$C$7:$C$1509,0),0))</f>
        <v/>
      </c>
      <c r="E87" s="101">
        <f ca="1">IF(B87="+","Unit",IF(ISERROR(OFFSET('HARGA SATUAN'!$E$6,MATCH(C87,'HARGA SATUAN'!$C$7:$C$1509,0),0)),"",OFFSET('HARGA SATUAN'!$E$6,MATCH(C87,'HARGA SATUAN'!$C$7:$C$1509,0),0)))</f>
        <v>0</v>
      </c>
      <c r="F87" s="101" t="str">
        <f t="shared" ca="1" si="13"/>
        <v/>
      </c>
      <c r="G87" s="41">
        <f ca="1">IF(ISERROR(OFFSET('HARGA SATUAN'!$I$6,MATCH(C87,'HARGA SATUAN'!$C$7:$C$1509,0),0)),"",OFFSET('HARGA SATUAN'!$I$6,MATCH(C87,'HARGA SATUAN'!$C$7:$C$1509,0),0))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SATUAN'!$C$7:$C$1509,0),0)),"",OFFSET('HARGA SATUAN'!$D$6,MATCH(C88,'HARGA SATUAN'!$C$7:$C$1509,0),0))</f>
        <v/>
      </c>
      <c r="E88" s="101">
        <f ca="1">IF(B88="+","Unit",IF(ISERROR(OFFSET('HARGA SATUAN'!$E$6,MATCH(C88,'HARGA SATUAN'!$C$7:$C$1509,0),0)),"",OFFSET('HARGA SATUAN'!$E$6,MATCH(C88,'HARGA SATUAN'!$C$7:$C$1509,0),0)))</f>
        <v>0</v>
      </c>
      <c r="F88" s="101" t="str">
        <f t="shared" ca="1" si="13"/>
        <v/>
      </c>
      <c r="G88" s="41">
        <f ca="1">IF(ISERROR(OFFSET('HARGA SATUAN'!$I$6,MATCH(C88,'HARGA SATUAN'!$C$7:$C$1509,0),0)),"",OFFSET('HARGA SATUAN'!$I$6,MATCH(C88,'HARGA SATUAN'!$C$7:$C$1509,0),0))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SATUAN'!$C$7:$C$1509,0),0)),"",OFFSET('HARGA SATUAN'!$D$6,MATCH(C89,'HARGA SATUAN'!$C$7:$C$1509,0),0))</f>
        <v/>
      </c>
      <c r="E89" s="101">
        <f ca="1">IF(B89="+","Unit",IF(ISERROR(OFFSET('HARGA SATUAN'!$E$6,MATCH(C89,'HARGA SATUAN'!$C$7:$C$1509,0),0)),"",OFFSET('HARGA SATUAN'!$E$6,MATCH(C89,'HARGA SATUAN'!$C$7:$C$1509,0),0)))</f>
        <v>0</v>
      </c>
      <c r="F89" s="101" t="str">
        <f t="shared" ca="1" si="13"/>
        <v/>
      </c>
      <c r="G89" s="41">
        <f ca="1">IF(ISERROR(OFFSET('HARGA SATUAN'!$I$6,MATCH(C89,'HARGA SATUAN'!$C$7:$C$1509,0),0)),"",OFFSET('HARGA SATUAN'!$I$6,MATCH(C89,'HARGA SATUAN'!$C$7:$C$1509,0),0))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SATUAN'!$C$7:$C$1509,0),0)),"",OFFSET('HARGA SATUAN'!$D$6,MATCH(C90,'HARGA SATUAN'!$C$7:$C$1509,0),0))</f>
        <v/>
      </c>
      <c r="E90" s="101">
        <f ca="1">IF(B90="+","Unit",IF(ISERROR(OFFSET('HARGA SATUAN'!$E$6,MATCH(C90,'HARGA SATUAN'!$C$7:$C$1509,0),0)),"",OFFSET('HARGA SATUAN'!$E$6,MATCH(C90,'HARGA SATUAN'!$C$7:$C$1509,0),0)))</f>
        <v>0</v>
      </c>
      <c r="F90" s="101" t="str">
        <f t="shared" ca="1" si="13"/>
        <v/>
      </c>
      <c r="G90" s="41">
        <f ca="1">IF(ISERROR(OFFSET('HARGA SATUAN'!$I$6,MATCH(C90,'HARGA SATUAN'!$C$7:$C$1509,0),0)),"",OFFSET('HARGA SATUAN'!$I$6,MATCH(C90,'HARGA SATUAN'!$C$7:$C$1509,0),0))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SATUAN'!$C$7:$C$1509,0),0)),"",OFFSET('HARGA SATUAN'!$D$6,MATCH(C91,'HARGA SATUAN'!$C$7:$C$1509,0),0))</f>
        <v/>
      </c>
      <c r="E91" s="101">
        <f ca="1">IF(B91="+","Unit",IF(ISERROR(OFFSET('HARGA SATUAN'!$E$6,MATCH(C91,'HARGA SATUAN'!$C$7:$C$1509,0),0)),"",OFFSET('HARGA SATUAN'!$E$6,MATCH(C91,'HARGA SATUAN'!$C$7:$C$1509,0),0)))</f>
        <v>0</v>
      </c>
      <c r="F91" s="101" t="str">
        <f t="shared" ca="1" si="13"/>
        <v/>
      </c>
      <c r="G91" s="41">
        <f ca="1">IF(ISERROR(OFFSET('HARGA SATUAN'!$I$6,MATCH(C91,'HARGA SATUAN'!$C$7:$C$1509,0),0)),"",OFFSET('HARGA SATUAN'!$I$6,MATCH(C91,'HARGA SATUAN'!$C$7:$C$1509,0),0))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SATUAN'!$C$7:$C$1509,0),0)),"",OFFSET('HARGA SATUAN'!$D$6,MATCH(C92,'HARGA SATUAN'!$C$7:$C$1509,0),0))</f>
        <v/>
      </c>
      <c r="E92" s="101">
        <f ca="1">IF(B92="+","Unit",IF(ISERROR(OFFSET('HARGA SATUAN'!$E$6,MATCH(C92,'HARGA SATUAN'!$C$7:$C$1509,0),0)),"",OFFSET('HARGA SATUAN'!$E$6,MATCH(C92,'HARGA SATUAN'!$C$7:$C$1509,0),0)))</f>
        <v>0</v>
      </c>
      <c r="F92" s="101" t="str">
        <f t="shared" ca="1" si="13"/>
        <v/>
      </c>
      <c r="G92" s="41">
        <f ca="1">IF(ISERROR(OFFSET('HARGA SATUAN'!$I$6,MATCH(C92,'HARGA SATUAN'!$C$7:$C$1509,0),0)),"",OFFSET('HARGA SATUAN'!$I$6,MATCH(C92,'HARGA SATUAN'!$C$7:$C$1509,0),0))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SATUAN'!$C$7:$C$1509,0),0)),"",OFFSET('HARGA SATUAN'!$D$6,MATCH(C93,'HARGA SATUAN'!$C$7:$C$1509,0),0))</f>
        <v/>
      </c>
      <c r="E93" s="101">
        <f ca="1">IF(B93="+","Unit",IF(ISERROR(OFFSET('HARGA SATUAN'!$E$6,MATCH(C93,'HARGA SATUAN'!$C$7:$C$1509,0),0)),"",OFFSET('HARGA SATUAN'!$E$6,MATCH(C93,'HARGA SATUAN'!$C$7:$C$1509,0),0)))</f>
        <v>0</v>
      </c>
      <c r="F93" s="101" t="str">
        <f t="shared" ca="1" si="13"/>
        <v/>
      </c>
      <c r="G93" s="41">
        <f ca="1">IF(ISERROR(OFFSET('HARGA SATUAN'!$I$6,MATCH(C93,'HARGA SATUAN'!$C$7:$C$1509,0),0)),"",OFFSET('HARGA SATUAN'!$I$6,MATCH(C93,'HARGA SATUAN'!$C$7:$C$1509,0),0))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SATUAN'!$C$7:$C$1509,0),0)),"",OFFSET('HARGA SATUAN'!$D$6,MATCH(C94,'HARGA SATUAN'!$C$7:$C$1509,0),0))</f>
        <v/>
      </c>
      <c r="E94" s="101">
        <f ca="1">IF(B94="+","Unit",IF(ISERROR(OFFSET('HARGA SATUAN'!$E$6,MATCH(C94,'HARGA SATUAN'!$C$7:$C$1509,0),0)),"",OFFSET('HARGA SATUAN'!$E$6,MATCH(C94,'HARGA SATUAN'!$C$7:$C$1509,0),0)))</f>
        <v>0</v>
      </c>
      <c r="F94" s="101" t="str">
        <f t="shared" ca="1" si="13"/>
        <v/>
      </c>
      <c r="G94" s="41">
        <f ca="1">IF(ISERROR(OFFSET('HARGA SATUAN'!$I$6,MATCH(C94,'HARGA SATUAN'!$C$7:$C$1509,0),0)),"",OFFSET('HARGA SATUAN'!$I$6,MATCH(C94,'HARGA SATUAN'!$C$7:$C$1509,0),0))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SATUAN'!$C$7:$C$1509,0),0)),"",OFFSET('HARGA SATUAN'!$D$6,MATCH(C95,'HARGA SATUAN'!$C$7:$C$1509,0),0))</f>
        <v/>
      </c>
      <c r="E95" s="101">
        <f ca="1">IF(B95="+","Unit",IF(ISERROR(OFFSET('HARGA SATUAN'!$E$6,MATCH(C95,'HARGA SATUAN'!$C$7:$C$1509,0),0)),"",OFFSET('HARGA SATUAN'!$E$6,MATCH(C95,'HARGA SATUAN'!$C$7:$C$1509,0),0)))</f>
        <v>0</v>
      </c>
      <c r="F95" s="101" t="str">
        <f t="shared" ca="1" si="13"/>
        <v/>
      </c>
      <c r="G95" s="41">
        <f ca="1">IF(ISERROR(OFFSET('HARGA SATUAN'!$I$6,MATCH(C95,'HARGA SATUAN'!$C$7:$C$1509,0),0)),"",OFFSET('HARGA SATUAN'!$I$6,MATCH(C95,'HARGA SATUAN'!$C$7:$C$1509,0),0))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SATUAN'!$C$7:$C$1509,0),0)),"",OFFSET('HARGA SATUAN'!$D$6,MATCH(C96,'HARGA SATUAN'!$C$7:$C$1509,0),0))</f>
        <v/>
      </c>
      <c r="E96" s="101">
        <f ca="1">IF(B96="+","Unit",IF(ISERROR(OFFSET('HARGA SATUAN'!$E$6,MATCH(C96,'HARGA SATUAN'!$C$7:$C$1509,0),0)),"",OFFSET('HARGA SATUAN'!$E$6,MATCH(C96,'HARGA SATUAN'!$C$7:$C$1509,0),0)))</f>
        <v>0</v>
      </c>
      <c r="F96" s="101" t="str">
        <f t="shared" ca="1" si="13"/>
        <v/>
      </c>
      <c r="G96" s="41">
        <f ca="1">IF(ISERROR(OFFSET('HARGA SATUAN'!$I$6,MATCH(C96,'HARGA SATUAN'!$C$7:$C$1509,0),0)),"",OFFSET('HARGA SATUAN'!$I$6,MATCH(C96,'HARGA SATUAN'!$C$7:$C$1509,0),0))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SATUAN'!$C$7:$C$1509,0),0)),"",OFFSET('HARGA SATUAN'!$D$6,MATCH(C97,'HARGA SATUAN'!$C$7:$C$1509,0),0))</f>
        <v/>
      </c>
      <c r="E97" s="101">
        <f ca="1">IF(B97="+","Unit",IF(ISERROR(OFFSET('HARGA SATUAN'!$E$6,MATCH(C97,'HARGA SATUAN'!$C$7:$C$1509,0),0)),"",OFFSET('HARGA SATUAN'!$E$6,MATCH(C97,'HARGA SATUAN'!$C$7:$C$1509,0),0)))</f>
        <v>0</v>
      </c>
      <c r="F97" s="101" t="str">
        <f t="shared" ca="1" si="13"/>
        <v/>
      </c>
      <c r="G97" s="41">
        <f ca="1">IF(ISERROR(OFFSET('HARGA SATUAN'!$I$6,MATCH(C97,'HARGA SATUAN'!$C$7:$C$1509,0),0)),"",OFFSET('HARGA SATUAN'!$I$6,MATCH(C97,'HARGA SATUAN'!$C$7:$C$1509,0),0))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SATUAN'!$C$7:$C$1509,0),0)),"",OFFSET('HARGA SATUAN'!$D$6,MATCH(C98,'HARGA SATUAN'!$C$7:$C$1509,0),0))</f>
        <v/>
      </c>
      <c r="E98" s="101">
        <f ca="1">IF(B98="+","Unit",IF(ISERROR(OFFSET('HARGA SATUAN'!$E$6,MATCH(C98,'HARGA SATUAN'!$C$7:$C$1509,0),0)),"",OFFSET('HARGA SATUAN'!$E$6,MATCH(C98,'HARGA SATUAN'!$C$7:$C$1509,0),0)))</f>
        <v>0</v>
      </c>
      <c r="F98" s="101" t="str">
        <f t="shared" ca="1" si="13"/>
        <v/>
      </c>
      <c r="G98" s="41">
        <f ca="1">IF(ISERROR(OFFSET('HARGA SATUAN'!$I$6,MATCH(C98,'HARGA SATUAN'!$C$7:$C$1509,0),0)),"",OFFSET('HARGA SATUAN'!$I$6,MATCH(C98,'HARGA SATUAN'!$C$7:$C$1509,0),0))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SATUAN'!$C$7:$C$1509,0),0)),"",OFFSET('HARGA SATUAN'!$D$6,MATCH(C99,'HARGA SATUAN'!$C$7:$C$1509,0),0))</f>
        <v/>
      </c>
      <c r="E99" s="101">
        <f ca="1">IF(B99="+","Unit",IF(ISERROR(OFFSET('HARGA SATUAN'!$E$6,MATCH(C99,'HARGA SATUAN'!$C$7:$C$1509,0),0)),"",OFFSET('HARGA SATUAN'!$E$6,MATCH(C99,'HARGA SATUAN'!$C$7:$C$1509,0),0)))</f>
        <v>0</v>
      </c>
      <c r="F99" s="101" t="str">
        <f t="shared" ca="1" si="13"/>
        <v/>
      </c>
      <c r="G99" s="41">
        <f ca="1">IF(ISERROR(OFFSET('HARGA SATUAN'!$I$6,MATCH(C99,'HARGA SATUAN'!$C$7:$C$1509,0),0)),"",OFFSET('HARGA SATUAN'!$I$6,MATCH(C99,'HARGA SATUAN'!$C$7:$C$1509,0),0))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SATUAN'!$C$7:$C$1509,0),0)),"",OFFSET('HARGA SATUAN'!$D$6,MATCH(C100,'HARGA SATUAN'!$C$7:$C$1509,0),0))</f>
        <v/>
      </c>
      <c r="E100" s="101">
        <f ca="1">IF(B100="+","Unit",IF(ISERROR(OFFSET('HARGA SATUAN'!$E$6,MATCH(C100,'HARGA SATUAN'!$C$7:$C$1509,0),0)),"",OFFSET('HARGA SATUAN'!$E$6,MATCH(C100,'HARGA SATUAN'!$C$7:$C$1509,0),0)))</f>
        <v>0</v>
      </c>
      <c r="F100" s="101" t="str">
        <f t="shared" ca="1" si="13"/>
        <v/>
      </c>
      <c r="G100" s="41">
        <f ca="1">IF(ISERROR(OFFSET('HARGA SATUAN'!$I$6,MATCH(C100,'HARGA SATUAN'!$C$7:$C$1509,0),0)),"",OFFSET('HARGA SATUAN'!$I$6,MATCH(C100,'HARGA SATUAN'!$C$7:$C$1509,0),0))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SATUAN'!$C$7:$C$1509,0),0)),"",OFFSET('HARGA SATUAN'!$D$6,MATCH(C101,'HARGA SATUAN'!$C$7:$C$1509,0),0))</f>
        <v/>
      </c>
      <c r="E101" s="101">
        <f ca="1">IF(B101="+","Unit",IF(ISERROR(OFFSET('HARGA SATUAN'!$E$6,MATCH(C101,'HARGA SATUAN'!$C$7:$C$1509,0),0)),"",OFFSET('HARGA SATUAN'!$E$6,MATCH(C101,'HARGA SATUAN'!$C$7:$C$1509,0),0)))</f>
        <v>0</v>
      </c>
      <c r="F101" s="101" t="str">
        <f t="shared" ca="1" si="13"/>
        <v/>
      </c>
      <c r="G101" s="41">
        <f ca="1">IF(ISERROR(OFFSET('HARGA SATUAN'!$I$6,MATCH(C101,'HARGA SATUAN'!$C$7:$C$1509,0),0)),"",OFFSET('HARGA SATUAN'!$I$6,MATCH(C101,'HARGA SATUAN'!$C$7:$C$1509,0),0))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SATUAN'!$C$7:$C$1509,0),0)),"",OFFSET('HARGA SATUAN'!$D$6,MATCH(C102,'HARGA SATUAN'!$C$7:$C$1509,0),0))</f>
        <v/>
      </c>
      <c r="E102" s="101">
        <f ca="1">IF(B102="+","Unit",IF(ISERROR(OFFSET('HARGA SATUAN'!$E$6,MATCH(C102,'HARGA SATUAN'!$C$7:$C$1509,0),0)),"",OFFSET('HARGA SATUAN'!$E$6,MATCH(C102,'HARGA SATUAN'!$C$7:$C$1509,0),0)))</f>
        <v>0</v>
      </c>
      <c r="F102" s="101" t="str">
        <f t="shared" ca="1" si="13"/>
        <v/>
      </c>
      <c r="G102" s="41">
        <f ca="1">IF(ISERROR(OFFSET('HARGA SATUAN'!$I$6,MATCH(C102,'HARGA SATUAN'!$C$7:$C$1509,0),0)),"",OFFSET('HARGA SATUAN'!$I$6,MATCH(C102,'HARGA SATUAN'!$C$7:$C$1509,0),0))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SATUAN'!$C$7:$C$1509,0),0)),"",OFFSET('HARGA SATUAN'!$D$6,MATCH(C103,'HARGA SATUAN'!$C$7:$C$1509,0),0))</f>
        <v/>
      </c>
      <c r="E103" s="101">
        <f ca="1">IF(B103="+","Unit",IF(ISERROR(OFFSET('HARGA SATUAN'!$E$6,MATCH(C103,'HARGA SATUAN'!$C$7:$C$1509,0),0)),"",OFFSET('HARGA SATUAN'!$E$6,MATCH(C103,'HARGA SATUAN'!$C$7:$C$1509,0),0)))</f>
        <v>0</v>
      </c>
      <c r="F103" s="101" t="str">
        <f t="shared" ca="1" si="13"/>
        <v/>
      </c>
      <c r="G103" s="41">
        <f ca="1">IF(ISERROR(OFFSET('HARGA SATUAN'!$I$6,MATCH(C103,'HARGA SATUAN'!$C$7:$C$1509,0),0)),"",OFFSET('HARGA SATUAN'!$I$6,MATCH(C103,'HARGA SATUAN'!$C$7:$C$1509,0),0))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SATUAN'!$C$7:$C$1509,0),0)),"",OFFSET('HARGA SATUAN'!$D$6,MATCH(C104,'HARGA SATUAN'!$C$7:$C$1509,0),0))</f>
        <v/>
      </c>
      <c r="E104" s="101">
        <f ca="1">IF(B104="+","Unit",IF(ISERROR(OFFSET('HARGA SATUAN'!$E$6,MATCH(C104,'HARGA SATUAN'!$C$7:$C$1509,0),0)),"",OFFSET('HARGA SATUAN'!$E$6,MATCH(C104,'HARGA SATUAN'!$C$7:$C$1509,0),0)))</f>
        <v>0</v>
      </c>
      <c r="F104" s="101" t="str">
        <f t="shared" ca="1" si="13"/>
        <v/>
      </c>
      <c r="G104" s="41">
        <f ca="1">IF(ISERROR(OFFSET('HARGA SATUAN'!$I$6,MATCH(C104,'HARGA SATUAN'!$C$7:$C$1509,0),0)),"",OFFSET('HARGA SATUAN'!$I$6,MATCH(C104,'HARGA SATUAN'!$C$7:$C$1509,0),0))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SATUAN'!$C$7:$C$1509,0),0)),"",OFFSET('HARGA SATUAN'!$D$6,MATCH(C105,'HARGA SATUAN'!$C$7:$C$1509,0),0))</f>
        <v/>
      </c>
      <c r="E105" s="101">
        <f ca="1">IF(B105="+","Unit",IF(ISERROR(OFFSET('HARGA SATUAN'!$E$6,MATCH(C105,'HARGA SATUAN'!$C$7:$C$1509,0),0)),"",OFFSET('HARGA SATUAN'!$E$6,MATCH(C105,'HARGA SATUAN'!$C$7:$C$1509,0),0)))</f>
        <v>0</v>
      </c>
      <c r="F105" s="101" t="str">
        <f t="shared" ca="1" si="13"/>
        <v/>
      </c>
      <c r="G105" s="41">
        <f ca="1">IF(ISERROR(OFFSET('HARGA SATUAN'!$I$6,MATCH(C105,'HARGA SATUAN'!$C$7:$C$1509,0),0)),"",OFFSET('HARGA SATUAN'!$I$6,MATCH(C105,'HARGA SATUAN'!$C$7:$C$1509,0),0))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SATUAN'!$C$7:$C$1509,0),0)),"",OFFSET('HARGA SATUAN'!$D$6,MATCH(C106,'HARGA SATUAN'!$C$7:$C$1509,0),0))</f>
        <v/>
      </c>
      <c r="E106" s="101">
        <f ca="1">IF(B106="+","Unit",IF(ISERROR(OFFSET('HARGA SATUAN'!$E$6,MATCH(C106,'HARGA SATUAN'!$C$7:$C$1509,0),0)),"",OFFSET('HARGA SATUAN'!$E$6,MATCH(C106,'HARGA SATUAN'!$C$7:$C$1509,0),0)))</f>
        <v>0</v>
      </c>
      <c r="F106" s="101" t="str">
        <f t="shared" ca="1" si="13"/>
        <v/>
      </c>
      <c r="G106" s="41">
        <f ca="1">IF(ISERROR(OFFSET('HARGA SATUAN'!$I$6,MATCH(C106,'HARGA SATUAN'!$C$7:$C$1509,0),0)),"",OFFSET('HARGA SATUAN'!$I$6,MATCH(C106,'HARGA SATUAN'!$C$7:$C$1509,0),0))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SATUAN'!$C$7:$C$1509,0),0)),"",OFFSET('HARGA SATUAN'!$D$6,MATCH(C107,'HARGA SATUAN'!$C$7:$C$1509,0),0))</f>
        <v/>
      </c>
      <c r="E107" s="101">
        <f ca="1">IF(B107="+","Unit",IF(ISERROR(OFFSET('HARGA SATUAN'!$E$6,MATCH(C107,'HARGA SATUAN'!$C$7:$C$1509,0),0)),"",OFFSET('HARGA SATUAN'!$E$6,MATCH(C107,'HARGA SATUAN'!$C$7:$C$1509,0),0)))</f>
        <v>0</v>
      </c>
      <c r="F107" s="101" t="str">
        <f t="shared" ca="1" si="13"/>
        <v/>
      </c>
      <c r="G107" s="41">
        <f ca="1">IF(ISERROR(OFFSET('HARGA SATUAN'!$I$6,MATCH(C107,'HARGA SATUAN'!$C$7:$C$1509,0),0)),"",OFFSET('HARGA SATUAN'!$I$6,MATCH(C107,'HARGA SATUAN'!$C$7:$C$1509,0),0))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SATUAN'!$C$7:$C$1509,0),0)),"",OFFSET('HARGA SATUAN'!$D$6,MATCH(C108,'HARGA SATUAN'!$C$7:$C$1509,0),0))</f>
        <v/>
      </c>
      <c r="E108" s="101">
        <f ca="1">IF(B108="+","Unit",IF(ISERROR(OFFSET('HARGA SATUAN'!$E$6,MATCH(C108,'HARGA SATUAN'!$C$7:$C$1509,0),0)),"",OFFSET('HARGA SATUAN'!$E$6,MATCH(C108,'HARGA SATUAN'!$C$7:$C$1509,0),0)))</f>
        <v>0</v>
      </c>
      <c r="F108" s="101" t="str">
        <f t="shared" ca="1" si="13"/>
        <v/>
      </c>
      <c r="G108" s="41">
        <f ca="1">IF(ISERROR(OFFSET('HARGA SATUAN'!$I$6,MATCH(C108,'HARGA SATUAN'!$C$7:$C$1509,0),0)),"",OFFSET('HARGA SATUAN'!$I$6,MATCH(C108,'HARGA SATUAN'!$C$7:$C$1509,0),0))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SATUAN'!$C$7:$C$1509,0),0)),"",OFFSET('HARGA SATUAN'!$D$6,MATCH(C109,'HARGA SATUAN'!$C$7:$C$1509,0),0))</f>
        <v/>
      </c>
      <c r="E109" s="101">
        <f ca="1">IF(B109="+","Unit",IF(ISERROR(OFFSET('HARGA SATUAN'!$E$6,MATCH(C109,'HARGA SATUAN'!$C$7:$C$1509,0),0)),"",OFFSET('HARGA SATUAN'!$E$6,MATCH(C109,'HARGA SATUAN'!$C$7:$C$1509,0),0)))</f>
        <v>0</v>
      </c>
      <c r="F109" s="101" t="str">
        <f t="shared" ca="1" si="13"/>
        <v/>
      </c>
      <c r="G109" s="41">
        <f ca="1">IF(ISERROR(OFFSET('HARGA SATUAN'!$I$6,MATCH(C109,'HARGA SATUAN'!$C$7:$C$1509,0),0)),"",OFFSET('HARGA SATUAN'!$I$6,MATCH(C109,'HARGA SATUAN'!$C$7:$C$1509,0),0))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SATUAN'!$C$7:$C$1509,0),0)),"",OFFSET('HARGA SATUAN'!$D$6,MATCH(C110,'HARGA SATUAN'!$C$7:$C$1509,0),0))</f>
        <v/>
      </c>
      <c r="E110" s="101">
        <f ca="1">IF(B110="+","Unit",IF(ISERROR(OFFSET('HARGA SATUAN'!$E$6,MATCH(C110,'HARGA SATUAN'!$C$7:$C$1509,0),0)),"",OFFSET('HARGA SATUAN'!$E$6,MATCH(C110,'HARGA SATUAN'!$C$7:$C$1509,0),0)))</f>
        <v>0</v>
      </c>
      <c r="F110" s="101" t="str">
        <f t="shared" ca="1" si="13"/>
        <v/>
      </c>
      <c r="G110" s="41">
        <f ca="1">IF(ISERROR(OFFSET('HARGA SATUAN'!$I$6,MATCH(C110,'HARGA SATUAN'!$C$7:$C$1509,0),0)),"",OFFSET('HARGA SATUAN'!$I$6,MATCH(C110,'HARGA SATUAN'!$C$7:$C$1509,0),0))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SATUAN'!$C$7:$C$1509,0),0)),"",OFFSET('HARGA SATUAN'!$D$6,MATCH(C111,'HARGA SATUAN'!$C$7:$C$1509,0),0))</f>
        <v/>
      </c>
      <c r="E111" s="101">
        <f ca="1">IF(B111="+","Unit",IF(ISERROR(OFFSET('HARGA SATUAN'!$E$6,MATCH(C111,'HARGA SATUAN'!$C$7:$C$1509,0),0)),"",OFFSET('HARGA SATUAN'!$E$6,MATCH(C111,'HARGA SATUAN'!$C$7:$C$1509,0),0)))</f>
        <v>0</v>
      </c>
      <c r="F111" s="101" t="str">
        <f t="shared" ca="1" si="13"/>
        <v/>
      </c>
      <c r="G111" s="41">
        <f ca="1">IF(ISERROR(OFFSET('HARGA SATUAN'!$I$6,MATCH(C111,'HARGA SATUAN'!$C$7:$C$1509,0),0)),"",OFFSET('HARGA SATUAN'!$I$6,MATCH(C111,'HARGA SATUAN'!$C$7:$C$1509,0),0))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SATUAN'!$C$7:$C$1509,0),0)),"",OFFSET('HARGA SATUAN'!$D$6,MATCH(C112,'HARGA SATUAN'!$C$7:$C$1509,0),0))</f>
        <v/>
      </c>
      <c r="E112" s="101">
        <f ca="1">IF(B112="+","Unit",IF(ISERROR(OFFSET('HARGA SATUAN'!$E$6,MATCH(C112,'HARGA SATUAN'!$C$7:$C$1509,0),0)),"",OFFSET('HARGA SATUAN'!$E$6,MATCH(C112,'HARGA SATUAN'!$C$7:$C$1509,0),0)))</f>
        <v>0</v>
      </c>
      <c r="F112" s="101" t="str">
        <f t="shared" ca="1" si="13"/>
        <v/>
      </c>
      <c r="G112" s="41">
        <f ca="1">IF(ISERROR(OFFSET('HARGA SATUAN'!$I$6,MATCH(C112,'HARGA SATUAN'!$C$7:$C$1509,0),0)),"",OFFSET('HARGA SATUAN'!$I$6,MATCH(C112,'HARGA SATUAN'!$C$7:$C$1509,0),0))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SATUAN'!$C$7:$C$1509,0),0)),"",OFFSET('HARGA SATUAN'!$D$6,MATCH(C113,'HARGA SATUAN'!$C$7:$C$1509,0),0))</f>
        <v/>
      </c>
      <c r="E113" s="101">
        <f ca="1">IF(B113="+","Unit",IF(ISERROR(OFFSET('HARGA SATUAN'!$E$6,MATCH(C113,'HARGA SATUAN'!$C$7:$C$1509,0),0)),"",OFFSET('HARGA SATUAN'!$E$6,MATCH(C113,'HARGA SATUAN'!$C$7:$C$1509,0),0)))</f>
        <v>0</v>
      </c>
      <c r="F113" s="101" t="str">
        <f t="shared" ca="1" si="13"/>
        <v/>
      </c>
      <c r="G113" s="41">
        <f ca="1">IF(ISERROR(OFFSET('HARGA SATUAN'!$I$6,MATCH(C113,'HARGA SATUAN'!$C$7:$C$1509,0),0)),"",OFFSET('HARGA SATUAN'!$I$6,MATCH(C113,'HARGA SATUAN'!$C$7:$C$1509,0),0))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SATUAN'!$C$7:$C$1509,0),0)),"",OFFSET('HARGA SATUAN'!$D$6,MATCH(C114,'HARGA SATUAN'!$C$7:$C$1509,0),0))</f>
        <v/>
      </c>
      <c r="E114" s="101">
        <f ca="1">IF(B114="+","Unit",IF(ISERROR(OFFSET('HARGA SATUAN'!$E$6,MATCH(C114,'HARGA SATUAN'!$C$7:$C$1509,0),0)),"",OFFSET('HARGA SATUAN'!$E$6,MATCH(C114,'HARGA SATUAN'!$C$7:$C$1509,0),0)))</f>
        <v>0</v>
      </c>
      <c r="F114" s="101" t="str">
        <f t="shared" ca="1" si="13"/>
        <v/>
      </c>
      <c r="G114" s="41">
        <f ca="1">IF(ISERROR(OFFSET('HARGA SATUAN'!$I$6,MATCH(C114,'HARGA SATUAN'!$C$7:$C$1509,0),0)),"",OFFSET('HARGA SATUAN'!$I$6,MATCH(C114,'HARGA SATUAN'!$C$7:$C$1509,0),0))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SATUAN'!$C$7:$C$1509,0),0)),"",OFFSET('HARGA SATUAN'!$D$6,MATCH(C115,'HARGA SATUAN'!$C$7:$C$1509,0),0))</f>
        <v/>
      </c>
      <c r="E115" s="101">
        <f ca="1">IF(B115="+","Unit",IF(ISERROR(OFFSET('HARGA SATUAN'!$E$6,MATCH(C115,'HARGA SATUAN'!$C$7:$C$1509,0),0)),"",OFFSET('HARGA SATUAN'!$E$6,MATCH(C115,'HARGA SATUAN'!$C$7:$C$1509,0),0)))</f>
        <v>0</v>
      </c>
      <c r="F115" s="101" t="str">
        <f t="shared" ca="1" si="13"/>
        <v/>
      </c>
      <c r="G115" s="41">
        <f ca="1">IF(ISERROR(OFFSET('HARGA SATUAN'!$I$6,MATCH(C115,'HARGA SATUAN'!$C$7:$C$1509,0),0)),"",OFFSET('HARGA SATUAN'!$I$6,MATCH(C115,'HARGA SATUAN'!$C$7:$C$1509,0),0))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SATUAN'!$C$7:$C$1509,0),0)),"",OFFSET('HARGA SATUAN'!$D$6,MATCH(C116,'HARGA SATUAN'!$C$7:$C$1509,0),0))</f>
        <v/>
      </c>
      <c r="E116" s="101">
        <f ca="1">IF(B116="+","Unit",IF(ISERROR(OFFSET('HARGA SATUAN'!$E$6,MATCH(C116,'HARGA SATUAN'!$C$7:$C$1509,0),0)),"",OFFSET('HARGA SATUAN'!$E$6,MATCH(C116,'HARGA SATUAN'!$C$7:$C$1509,0),0)))</f>
        <v>0</v>
      </c>
      <c r="F116" s="101" t="str">
        <f t="shared" ca="1" si="13"/>
        <v/>
      </c>
      <c r="G116" s="41">
        <f ca="1">IF(ISERROR(OFFSET('HARGA SATUAN'!$I$6,MATCH(C116,'HARGA SATUAN'!$C$7:$C$1509,0),0)),"",OFFSET('HARGA SATUAN'!$I$6,MATCH(C116,'HARGA SATUAN'!$C$7:$C$1509,0),0))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SATUAN'!$C$7:$C$1509,0),0)),"",OFFSET('HARGA SATUAN'!$D$6,MATCH(C117,'HARGA SATUAN'!$C$7:$C$1509,0),0))</f>
        <v/>
      </c>
      <c r="E117" s="101">
        <f ca="1">IF(B117="+","Unit",IF(ISERROR(OFFSET('HARGA SATUAN'!$E$6,MATCH(C117,'HARGA SATUAN'!$C$7:$C$1509,0),0)),"",OFFSET('HARGA SATUAN'!$E$6,MATCH(C117,'HARGA SATUAN'!$C$7:$C$1509,0),0)))</f>
        <v>0</v>
      </c>
      <c r="F117" s="101" t="str">
        <f t="shared" ca="1" si="13"/>
        <v/>
      </c>
      <c r="G117" s="41">
        <f ca="1">IF(ISERROR(OFFSET('HARGA SATUAN'!$I$6,MATCH(C117,'HARGA SATUAN'!$C$7:$C$1509,0),0)),"",OFFSET('HARGA SATUAN'!$I$6,MATCH(C117,'HARGA SATUAN'!$C$7:$C$1509,0),0))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SATUAN'!$C$7:$C$1509,0),0)),"",OFFSET('HARGA SATUAN'!$D$6,MATCH(C118,'HARGA SATUAN'!$C$7:$C$1509,0),0))</f>
        <v/>
      </c>
      <c r="E118" s="101">
        <f ca="1">IF(B118="+","Unit",IF(ISERROR(OFFSET('HARGA SATUAN'!$E$6,MATCH(C118,'HARGA SATUAN'!$C$7:$C$1509,0),0)),"",OFFSET('HARGA SATUAN'!$E$6,MATCH(C118,'HARGA SATUAN'!$C$7:$C$1509,0),0)))</f>
        <v>0</v>
      </c>
      <c r="F118" s="101" t="str">
        <f t="shared" ca="1" si="13"/>
        <v/>
      </c>
      <c r="G118" s="41">
        <f ca="1">IF(ISERROR(OFFSET('HARGA SATUAN'!$I$6,MATCH(C118,'HARGA SATUAN'!$C$7:$C$1509,0),0)),"",OFFSET('HARGA SATUAN'!$I$6,MATCH(C118,'HARGA SATUAN'!$C$7:$C$1509,0),0))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SATUAN'!$C$7:$C$1509,0),0)),"",OFFSET('HARGA SATUAN'!$D$6,MATCH(C119,'HARGA SATUAN'!$C$7:$C$1509,0),0))</f>
        <v/>
      </c>
      <c r="E119" s="101">
        <f ca="1">IF(B119="+","Unit",IF(ISERROR(OFFSET('HARGA SATUAN'!$E$6,MATCH(C119,'HARGA SATUAN'!$C$7:$C$1509,0),0)),"",OFFSET('HARGA SATUAN'!$E$6,MATCH(C119,'HARGA SATUAN'!$C$7:$C$1509,0),0)))</f>
        <v>0</v>
      </c>
      <c r="F119" s="101" t="str">
        <f t="shared" ca="1" si="13"/>
        <v/>
      </c>
      <c r="G119" s="41">
        <f ca="1">IF(ISERROR(OFFSET('HARGA SATUAN'!$I$6,MATCH(C119,'HARGA SATUAN'!$C$7:$C$1509,0),0)),"",OFFSET('HARGA SATUAN'!$I$6,MATCH(C119,'HARGA SATUAN'!$C$7:$C$1509,0),0))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SATUAN'!$C$7:$C$1509,0),0)),"",OFFSET('HARGA SATUAN'!$D$6,MATCH(C120,'HARGA SATUAN'!$C$7:$C$1509,0),0))</f>
        <v/>
      </c>
      <c r="E120" s="101">
        <f ca="1">IF(B120="+","Unit",IF(ISERROR(OFFSET('HARGA SATUAN'!$E$6,MATCH(C120,'HARGA SATUAN'!$C$7:$C$1509,0),0)),"",OFFSET('HARGA SATUAN'!$E$6,MATCH(C120,'HARGA SATUAN'!$C$7:$C$1509,0),0)))</f>
        <v>0</v>
      </c>
      <c r="F120" s="101" t="str">
        <f t="shared" ca="1" si="13"/>
        <v/>
      </c>
      <c r="G120" s="41">
        <f ca="1">IF(ISERROR(OFFSET('HARGA SATUAN'!$I$6,MATCH(C120,'HARGA SATUAN'!$C$7:$C$1509,0),0)),"",OFFSET('HARGA SATUAN'!$I$6,MATCH(C120,'HARGA SATUAN'!$C$7:$C$1509,0),0))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SATUAN'!$C$7:$C$1509,0),0)),"",OFFSET('HARGA SATUAN'!$D$6,MATCH(C121,'HARGA SATUAN'!$C$7:$C$1509,0),0))</f>
        <v/>
      </c>
      <c r="E121" s="101">
        <f ca="1">IF(B121="+","Unit",IF(ISERROR(OFFSET('HARGA SATUAN'!$E$6,MATCH(C121,'HARGA SATUAN'!$C$7:$C$1509,0),0)),"",OFFSET('HARGA SATUAN'!$E$6,MATCH(C121,'HARGA SATUAN'!$C$7:$C$1509,0),0)))</f>
        <v>0</v>
      </c>
      <c r="F121" s="101" t="str">
        <f t="shared" ca="1" si="13"/>
        <v/>
      </c>
      <c r="G121" s="41">
        <f ca="1">IF(ISERROR(OFFSET('HARGA SATUAN'!$I$6,MATCH(C121,'HARGA SATUAN'!$C$7:$C$1509,0),0)),"",OFFSET('HARGA SATUAN'!$I$6,MATCH(C121,'HARGA SATUAN'!$C$7:$C$1509,0),0))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SATUAN'!$C$7:$C$1509,0),0)),"",OFFSET('HARGA SATUAN'!$D$6,MATCH(C122,'HARGA SATUAN'!$C$7:$C$1509,0),0))</f>
        <v/>
      </c>
      <c r="E122" s="101">
        <f ca="1">IF(B122="+","Unit",IF(ISERROR(OFFSET('HARGA SATUAN'!$E$6,MATCH(C122,'HARGA SATUAN'!$C$7:$C$1509,0),0)),"",OFFSET('HARGA SATUAN'!$E$6,MATCH(C122,'HARGA SATUAN'!$C$7:$C$1509,0),0)))</f>
        <v>0</v>
      </c>
      <c r="F122" s="101" t="str">
        <f t="shared" ca="1" si="13"/>
        <v/>
      </c>
      <c r="G122" s="41">
        <f ca="1">IF(ISERROR(OFFSET('HARGA SATUAN'!$I$6,MATCH(C122,'HARGA SATUAN'!$C$7:$C$1509,0),0)),"",OFFSET('HARGA SATUAN'!$I$6,MATCH(C122,'HARGA SATUAN'!$C$7:$C$1509,0),0))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SATUAN'!$C$7:$C$1509,0),0)),"",OFFSET('HARGA SATUAN'!$D$6,MATCH(C123,'HARGA SATUAN'!$C$7:$C$1509,0),0))</f>
        <v/>
      </c>
      <c r="E123" s="101">
        <f ca="1">IF(B123="+","Unit",IF(ISERROR(OFFSET('HARGA SATUAN'!$E$6,MATCH(C123,'HARGA SATUAN'!$C$7:$C$1509,0),0)),"",OFFSET('HARGA SATUAN'!$E$6,MATCH(C123,'HARGA SATUAN'!$C$7:$C$1509,0),0)))</f>
        <v>0</v>
      </c>
      <c r="F123" s="101" t="str">
        <f t="shared" ca="1" si="13"/>
        <v/>
      </c>
      <c r="G123" s="41">
        <f ca="1">IF(ISERROR(OFFSET('HARGA SATUAN'!$I$6,MATCH(C123,'HARGA SATUAN'!$C$7:$C$1509,0),0)),"",OFFSET('HARGA SATUAN'!$I$6,MATCH(C123,'HARGA SATUAN'!$C$7:$C$1509,0),0))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SATUAN'!$C$7:$C$1509,0),0)),"",OFFSET('HARGA SATUAN'!$D$6,MATCH(C124,'HARGA SATUAN'!$C$7:$C$1509,0),0))</f>
        <v/>
      </c>
      <c r="E124" s="101">
        <f ca="1">IF(B124="+","Unit",IF(ISERROR(OFFSET('HARGA SATUAN'!$E$6,MATCH(C124,'HARGA SATUAN'!$C$7:$C$1509,0),0)),"",OFFSET('HARGA SATUAN'!$E$6,MATCH(C124,'HARGA SATUAN'!$C$7:$C$1509,0),0)))</f>
        <v>0</v>
      </c>
      <c r="F124" s="101" t="str">
        <f t="shared" ca="1" si="13"/>
        <v/>
      </c>
      <c r="G124" s="41">
        <f ca="1">IF(ISERROR(OFFSET('HARGA SATUAN'!$I$6,MATCH(C124,'HARGA SATUAN'!$C$7:$C$1509,0),0)),"",OFFSET('HARGA SATUAN'!$I$6,MATCH(C124,'HARGA SATUAN'!$C$7:$C$1509,0),0))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SATUAN'!$C$7:$C$1509,0),0)),"",OFFSET('HARGA SATUAN'!$D$6,MATCH(C125,'HARGA SATUAN'!$C$7:$C$1509,0),0))</f>
        <v/>
      </c>
      <c r="E125" s="101">
        <f ca="1">IF(B125="+","Unit",IF(ISERROR(OFFSET('HARGA SATUAN'!$E$6,MATCH(C125,'HARGA SATUAN'!$C$7:$C$1509,0),0)),"",OFFSET('HARGA SATUAN'!$E$6,MATCH(C125,'HARGA SATUAN'!$C$7:$C$1509,0),0)))</f>
        <v>0</v>
      </c>
      <c r="F125" s="101" t="str">
        <f t="shared" ca="1" si="13"/>
        <v/>
      </c>
      <c r="G125" s="41">
        <f ca="1">IF(ISERROR(OFFSET('HARGA SATUAN'!$I$6,MATCH(C125,'HARGA SATUAN'!$C$7:$C$1509,0),0)),"",OFFSET('HARGA SATUAN'!$I$6,MATCH(C125,'HARGA SATUAN'!$C$7:$C$1509,0),0))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SATUAN'!$C$7:$C$1509,0),0)),"",OFFSET('HARGA SATUAN'!$D$6,MATCH(C126,'HARGA SATUAN'!$C$7:$C$1509,0),0))</f>
        <v/>
      </c>
      <c r="E126" s="101">
        <f ca="1">IF(B126="+","Unit",IF(ISERROR(OFFSET('HARGA SATUAN'!$E$6,MATCH(C126,'HARGA SATUAN'!$C$7:$C$1509,0),0)),"",OFFSET('HARGA SATUAN'!$E$6,MATCH(C126,'HARGA SATUAN'!$C$7:$C$1509,0),0)))</f>
        <v>0</v>
      </c>
      <c r="F126" s="101" t="str">
        <f t="shared" ca="1" si="13"/>
        <v/>
      </c>
      <c r="G126" s="41">
        <f ca="1">IF(ISERROR(OFFSET('HARGA SATUAN'!$I$6,MATCH(C126,'HARGA SATUAN'!$C$7:$C$1509,0),0)),"",OFFSET('HARGA SATUAN'!$I$6,MATCH(C126,'HARGA SATUAN'!$C$7:$C$1509,0),0))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SATUAN'!$C$7:$C$1509,0),0)),"",OFFSET('HARGA SATUAN'!$D$6,MATCH(C127,'HARGA SATUAN'!$C$7:$C$1509,0),0))</f>
        <v/>
      </c>
      <c r="E127" s="101">
        <f ca="1">IF(B127="+","Unit",IF(ISERROR(OFFSET('HARGA SATUAN'!$E$6,MATCH(C127,'HARGA SATUAN'!$C$7:$C$1509,0),0)),"",OFFSET('HARGA SATUAN'!$E$6,MATCH(C127,'HARGA SATUAN'!$C$7:$C$1509,0),0)))</f>
        <v>0</v>
      </c>
      <c r="F127" s="101" t="str">
        <f t="shared" ca="1" si="13"/>
        <v/>
      </c>
      <c r="G127" s="41">
        <f ca="1">IF(ISERROR(OFFSET('HARGA SATUAN'!$I$6,MATCH(C127,'HARGA SATUAN'!$C$7:$C$1509,0),0)),"",OFFSET('HARGA SATUAN'!$I$6,MATCH(C127,'HARGA SATUAN'!$C$7:$C$1509,0),0))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SATUAN'!$C$7:$C$1509,0),0)),"",OFFSET('HARGA SATUAN'!$D$6,MATCH(C128,'HARGA SATUAN'!$C$7:$C$1509,0),0))</f>
        <v/>
      </c>
      <c r="E128" s="101">
        <f ca="1">IF(B128="+","Unit",IF(ISERROR(OFFSET('HARGA SATUAN'!$E$6,MATCH(C128,'HARGA SATUAN'!$C$7:$C$1509,0),0)),"",OFFSET('HARGA SATUAN'!$E$6,MATCH(C128,'HARGA SATUAN'!$C$7:$C$1509,0),0)))</f>
        <v>0</v>
      </c>
      <c r="F128" s="101" t="str">
        <f t="shared" ca="1" si="13"/>
        <v/>
      </c>
      <c r="G128" s="41">
        <f ca="1">IF(ISERROR(OFFSET('HARGA SATUAN'!$I$6,MATCH(C128,'HARGA SATUAN'!$C$7:$C$1509,0),0)),"",OFFSET('HARGA SATUAN'!$I$6,MATCH(C128,'HARGA SATUAN'!$C$7:$C$1509,0),0))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SATUAN'!$C$7:$C$1509,0),0)),"",OFFSET('HARGA SATUAN'!$D$6,MATCH(C129,'HARGA SATUAN'!$C$7:$C$1509,0),0))</f>
        <v/>
      </c>
      <c r="E129" s="101">
        <f ca="1">IF(B129="+","Unit",IF(ISERROR(OFFSET('HARGA SATUAN'!$E$6,MATCH(C129,'HARGA SATUAN'!$C$7:$C$1509,0),0)),"",OFFSET('HARGA SATUAN'!$E$6,MATCH(C129,'HARGA SATUAN'!$C$7:$C$1509,0),0)))</f>
        <v>0</v>
      </c>
      <c r="F129" s="101" t="str">
        <f t="shared" ca="1" si="13"/>
        <v/>
      </c>
      <c r="G129" s="41">
        <f ca="1">IF(ISERROR(OFFSET('HARGA SATUAN'!$I$6,MATCH(C129,'HARGA SATUAN'!$C$7:$C$1509,0),0)),"",OFFSET('HARGA SATUAN'!$I$6,MATCH(C129,'HARGA SATUAN'!$C$7:$C$1509,0),0))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SATUAN'!$C$7:$C$1509,0),0)),"",OFFSET('HARGA SATUAN'!$D$6,MATCH(C130,'HARGA SATUAN'!$C$7:$C$1509,0),0))</f>
        <v/>
      </c>
      <c r="E130" s="101">
        <f ca="1">IF(B130="+","Unit",IF(ISERROR(OFFSET('HARGA SATUAN'!$E$6,MATCH(C130,'HARGA SATUAN'!$C$7:$C$1509,0),0)),"",OFFSET('HARGA SATUAN'!$E$6,MATCH(C130,'HARGA SATUAN'!$C$7:$C$1509,0),0)))</f>
        <v>0</v>
      </c>
      <c r="F130" s="101" t="str">
        <f t="shared" ca="1" si="13"/>
        <v/>
      </c>
      <c r="G130" s="41">
        <f ca="1">IF(ISERROR(OFFSET('HARGA SATUAN'!$I$6,MATCH(C130,'HARGA SATUAN'!$C$7:$C$1509,0),0)),"",OFFSET('HARGA SATUAN'!$I$6,MATCH(C130,'HARGA SATUAN'!$C$7:$C$1509,0),0))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SATUAN'!$C$7:$C$1509,0),0)),"",OFFSET('HARGA SATUAN'!$D$6,MATCH(C131,'HARGA SATUAN'!$C$7:$C$1509,0),0))</f>
        <v/>
      </c>
      <c r="E131" s="101">
        <f ca="1">IF(B131="+","Unit",IF(ISERROR(OFFSET('HARGA SATUAN'!$E$6,MATCH(C131,'HARGA SATUAN'!$C$7:$C$1509,0),0)),"",OFFSET('HARGA SATUAN'!$E$6,MATCH(C131,'HARGA SATUAN'!$C$7:$C$1509,0),0)))</f>
        <v>0</v>
      </c>
      <c r="F131" s="101" t="str">
        <f t="shared" ca="1" si="13"/>
        <v/>
      </c>
      <c r="G131" s="41">
        <f ca="1">IF(ISERROR(OFFSET('HARGA SATUAN'!$I$6,MATCH(C131,'HARGA SATUAN'!$C$7:$C$1509,0),0)),"",OFFSET('HARGA SATUAN'!$I$6,MATCH(C131,'HARGA SATUAN'!$C$7:$C$1509,0),0))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SATUAN'!$C$7:$C$1509,0),0)),"",OFFSET('HARGA SATUAN'!$D$6,MATCH(C132,'HARGA SATUAN'!$C$7:$C$1509,0),0))</f>
        <v/>
      </c>
      <c r="E132" s="101">
        <f ca="1">IF(B132="+","Unit",IF(ISERROR(OFFSET('HARGA SATUAN'!$E$6,MATCH(C132,'HARGA SATUAN'!$C$7:$C$1509,0),0)),"",OFFSET('HARGA SATUAN'!$E$6,MATCH(C132,'HARGA SATUAN'!$C$7:$C$1509,0),0)))</f>
        <v>0</v>
      </c>
      <c r="F132" s="101" t="str">
        <f t="shared" ca="1" si="13"/>
        <v/>
      </c>
      <c r="G132" s="41">
        <f ca="1">IF(ISERROR(OFFSET('HARGA SATUAN'!$I$6,MATCH(C132,'HARGA SATUAN'!$C$7:$C$1509,0),0)),"",OFFSET('HARGA SATUAN'!$I$6,MATCH(C132,'HARGA SATUAN'!$C$7:$C$1509,0),0))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SATUAN'!$C$7:$C$1509,0),0)),"",OFFSET('HARGA SATUAN'!$D$6,MATCH(C133,'HARGA SATUAN'!$C$7:$C$1509,0),0))</f>
        <v/>
      </c>
      <c r="E133" s="101">
        <f ca="1">IF(B133="+","Unit",IF(ISERROR(OFFSET('HARGA SATUAN'!$E$6,MATCH(C133,'HARGA SATUAN'!$C$7:$C$1509,0),0)),"",OFFSET('HARGA SATUAN'!$E$6,MATCH(C133,'HARGA SATUAN'!$C$7:$C$1509,0),0)))</f>
        <v>0</v>
      </c>
      <c r="F133" s="101" t="str">
        <f t="shared" ca="1" si="13"/>
        <v/>
      </c>
      <c r="G133" s="41">
        <f ca="1">IF(ISERROR(OFFSET('HARGA SATUAN'!$I$6,MATCH(C133,'HARGA SATUAN'!$C$7:$C$1509,0),0)),"",OFFSET('HARGA SATUAN'!$I$6,MATCH(C133,'HARGA SATUAN'!$C$7:$C$1509,0),0))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SATUAN'!$C$7:$C$1509,0),0)),"",OFFSET('HARGA SATUAN'!$D$6,MATCH(C134,'HARGA SATUAN'!$C$7:$C$1509,0),0))</f>
        <v/>
      </c>
      <c r="E134" s="101">
        <f ca="1">IF(B134="+","Unit",IF(ISERROR(OFFSET('HARGA SATUAN'!$E$6,MATCH(C134,'HARGA SATUAN'!$C$7:$C$1509,0),0)),"",OFFSET('HARGA SATUAN'!$E$6,MATCH(C134,'HARGA SATUAN'!$C$7:$C$1509,0),0)))</f>
        <v>0</v>
      </c>
      <c r="F134" s="101" t="str">
        <f t="shared" ca="1" si="13"/>
        <v/>
      </c>
      <c r="G134" s="41">
        <f ca="1">IF(ISERROR(OFFSET('HARGA SATUAN'!$I$6,MATCH(C134,'HARGA SATUAN'!$C$7:$C$1509,0),0)),"",OFFSET('HARGA SATUAN'!$I$6,MATCH(C134,'HARGA SATUAN'!$C$7:$C$1509,0),0))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SATUAN'!$C$7:$C$1509,0),0)),"",OFFSET('HARGA SATUAN'!$D$6,MATCH(C135,'HARGA SATUAN'!$C$7:$C$1509,0),0))</f>
        <v/>
      </c>
      <c r="E135" s="101">
        <f ca="1">IF(B135="+","Unit",IF(ISERROR(OFFSET('HARGA SATUAN'!$E$6,MATCH(C135,'HARGA SATUAN'!$C$7:$C$1509,0),0)),"",OFFSET('HARGA SATUAN'!$E$6,MATCH(C135,'HARGA SATUAN'!$C$7:$C$1509,0),0)))</f>
        <v>0</v>
      </c>
      <c r="F135" s="101" t="str">
        <f t="shared" ca="1" si="13"/>
        <v/>
      </c>
      <c r="G135" s="41">
        <f ca="1">IF(ISERROR(OFFSET('HARGA SATUAN'!$I$6,MATCH(C135,'HARGA SATUAN'!$C$7:$C$1509,0),0)),"",OFFSET('HARGA SATUAN'!$I$6,MATCH(C135,'HARGA SATUAN'!$C$7:$C$1509,0),0))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SATUAN'!$C$7:$C$1509,0),0)),"",OFFSET('HARGA SATUAN'!$D$6,MATCH(C136,'HARGA SATUAN'!$C$7:$C$1509,0),0))</f>
        <v/>
      </c>
      <c r="E136" s="101">
        <f ca="1">IF(B136="+","Unit",IF(ISERROR(OFFSET('HARGA SATUAN'!$E$6,MATCH(C136,'HARGA SATUAN'!$C$7:$C$1509,0),0)),"",OFFSET('HARGA SATUAN'!$E$6,MATCH(C136,'HARGA SATUAN'!$C$7:$C$1509,0),0)))</f>
        <v>0</v>
      </c>
      <c r="F136" s="101" t="str">
        <f t="shared" ca="1" si="13"/>
        <v/>
      </c>
      <c r="G136" s="41">
        <f ca="1">IF(ISERROR(OFFSET('HARGA SATUAN'!$I$6,MATCH(C136,'HARGA SATUAN'!$C$7:$C$1509,0),0)),"",OFFSET('HARGA SATUAN'!$I$6,MATCH(C136,'HARGA SATUAN'!$C$7:$C$1509,0),0))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SATUAN'!$C$7:$C$1509,0),0)),"",OFFSET('HARGA SATUAN'!$D$6,MATCH(C137,'HARGA SATUAN'!$C$7:$C$1509,0),0))</f>
        <v/>
      </c>
      <c r="E137" s="101">
        <f ca="1">IF(B137="+","Unit",IF(ISERROR(OFFSET('HARGA SATUAN'!$E$6,MATCH(C137,'HARGA SATUAN'!$C$7:$C$1509,0),0)),"",OFFSET('HARGA SATUAN'!$E$6,MATCH(C137,'HARGA SATUAN'!$C$7:$C$1509,0),0)))</f>
        <v>0</v>
      </c>
      <c r="F137" s="101" t="str">
        <f t="shared" ca="1" si="13"/>
        <v/>
      </c>
      <c r="G137" s="41">
        <f ca="1">IF(ISERROR(OFFSET('HARGA SATUAN'!$I$6,MATCH(C137,'HARGA SATUAN'!$C$7:$C$1509,0),0)),"",OFFSET('HARGA SATUAN'!$I$6,MATCH(C137,'HARGA SATUAN'!$C$7:$C$1509,0),0))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SATUAN'!$C$7:$C$1509,0),0)),"",OFFSET('HARGA SATUAN'!$D$6,MATCH(C138,'HARGA SATUAN'!$C$7:$C$1509,0),0))</f>
        <v/>
      </c>
      <c r="E138" s="101">
        <f ca="1">IF(B138="+","Unit",IF(ISERROR(OFFSET('HARGA SATUAN'!$E$6,MATCH(C138,'HARGA SATUAN'!$C$7:$C$1509,0),0)),"",OFFSET('HARGA SATUAN'!$E$6,MATCH(C138,'HARGA SATUAN'!$C$7:$C$1509,0),0)))</f>
        <v>0</v>
      </c>
      <c r="F138" s="101" t="str">
        <f t="shared" ca="1" si="13"/>
        <v/>
      </c>
      <c r="G138" s="41">
        <f ca="1">IF(ISERROR(OFFSET('HARGA SATUAN'!$I$6,MATCH(C138,'HARGA SATUAN'!$C$7:$C$1509,0),0)),"",OFFSET('HARGA SATUAN'!$I$6,MATCH(C138,'HARGA SATUAN'!$C$7:$C$1509,0),0))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SATUAN'!$C$7:$C$1509,0),0)),"",OFFSET('HARGA SATUAN'!$D$6,MATCH(C139,'HARGA SATUAN'!$C$7:$C$1509,0),0))</f>
        <v/>
      </c>
      <c r="E139" s="101">
        <f ca="1">IF(B139="+","Unit",IF(ISERROR(OFFSET('HARGA SATUAN'!$E$6,MATCH(C139,'HARGA SATUAN'!$C$7:$C$1509,0),0)),"",OFFSET('HARGA SATUAN'!$E$6,MATCH(C139,'HARGA SATUAN'!$C$7:$C$1509,0),0)))</f>
        <v>0</v>
      </c>
      <c r="F139" s="101" t="str">
        <f t="shared" ca="1" si="13"/>
        <v/>
      </c>
      <c r="G139" s="41">
        <f ca="1">IF(ISERROR(OFFSET('HARGA SATUAN'!$I$6,MATCH(C139,'HARGA SATUAN'!$C$7:$C$1509,0),0)),"",OFFSET('HARGA SATUAN'!$I$6,MATCH(C139,'HARGA SATUAN'!$C$7:$C$1509,0),0))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SATUAN'!$C$7:$C$1509,0),0)),"",OFFSET('HARGA SATUAN'!$D$6,MATCH(C140,'HARGA SATUAN'!$C$7:$C$1509,0),0))</f>
        <v/>
      </c>
      <c r="E140" s="101">
        <f ca="1">IF(B140="+","Unit",IF(ISERROR(OFFSET('HARGA SATUAN'!$E$6,MATCH(C140,'HARGA SATUAN'!$C$7:$C$1509,0),0)),"",OFFSET('HARGA SATUAN'!$E$6,MATCH(C140,'HARGA SATUAN'!$C$7:$C$1509,0),0)))</f>
        <v>0</v>
      </c>
      <c r="F140" s="101" t="str">
        <f t="shared" ca="1" si="13"/>
        <v/>
      </c>
      <c r="G140" s="41">
        <f ca="1">IF(ISERROR(OFFSET('HARGA SATUAN'!$I$6,MATCH(C140,'HARGA SATUAN'!$C$7:$C$1509,0),0)),"",OFFSET('HARGA SATUAN'!$I$6,MATCH(C140,'HARGA SATUAN'!$C$7:$C$1509,0),0))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SATUAN'!$C$7:$C$1509,0),0)),"",OFFSET('HARGA SATUAN'!$D$6,MATCH(C141,'HARGA SATUAN'!$C$7:$C$1509,0),0))</f>
        <v/>
      </c>
      <c r="E141" s="101">
        <f ca="1">IF(B141="+","Unit",IF(ISERROR(OFFSET('HARGA SATUAN'!$E$6,MATCH(C141,'HARGA SATUAN'!$C$7:$C$1509,0),0)),"",OFFSET('HARGA SATUAN'!$E$6,MATCH(C141,'HARGA SATUAN'!$C$7:$C$1509,0),0)))</f>
        <v>0</v>
      </c>
      <c r="F141" s="101" t="str">
        <f t="shared" ca="1" si="13"/>
        <v/>
      </c>
      <c r="G141" s="41">
        <f ca="1">IF(ISERROR(OFFSET('HARGA SATUAN'!$I$6,MATCH(C141,'HARGA SATUAN'!$C$7:$C$1509,0),0)),"",OFFSET('HARGA SATUAN'!$I$6,MATCH(C141,'HARGA SATUAN'!$C$7:$C$1509,0),0))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SATUAN'!$C$7:$C$1509,0),0)),"",OFFSET('HARGA SATUAN'!$D$6,MATCH(C142,'HARGA SATUAN'!$C$7:$C$1509,0),0))</f>
        <v/>
      </c>
      <c r="E142" s="101">
        <f ca="1">IF(B142="+","Unit",IF(ISERROR(OFFSET('HARGA SATUAN'!$E$6,MATCH(C142,'HARGA SATUAN'!$C$7:$C$1509,0),0)),"",OFFSET('HARGA SATUAN'!$E$6,MATCH(C142,'HARGA SATUAN'!$C$7:$C$1509,0),0)))</f>
        <v>0</v>
      </c>
      <c r="F142" s="101" t="str">
        <f t="shared" ca="1" si="13"/>
        <v/>
      </c>
      <c r="G142" s="41">
        <f ca="1">IF(ISERROR(OFFSET('HARGA SATUAN'!$I$6,MATCH(C142,'HARGA SATUAN'!$C$7:$C$1509,0),0)),"",OFFSET('HARGA SATUAN'!$I$6,MATCH(C142,'HARGA SATUAN'!$C$7:$C$1509,0),0))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SATUAN'!$C$7:$C$1509,0),0)),"",OFFSET('HARGA SATUAN'!$D$6,MATCH(C143,'HARGA SATUAN'!$C$7:$C$1509,0),0))</f>
        <v/>
      </c>
      <c r="E143" s="101">
        <f ca="1">IF(B143="+","Unit",IF(ISERROR(OFFSET('HARGA SATUAN'!$E$6,MATCH(C143,'HARGA SATUAN'!$C$7:$C$1509,0),0)),"",OFFSET('HARGA SATUAN'!$E$6,MATCH(C143,'HARGA SATUAN'!$C$7:$C$1509,0),0)))</f>
        <v>0</v>
      </c>
      <c r="F143" s="101" t="str">
        <f t="shared" ca="1" si="13"/>
        <v/>
      </c>
      <c r="G143" s="41">
        <f ca="1">IF(ISERROR(OFFSET('HARGA SATUAN'!$I$6,MATCH(C143,'HARGA SATUAN'!$C$7:$C$1509,0),0)),"",OFFSET('HARGA SATUAN'!$I$6,MATCH(C143,'HARGA SATUAN'!$C$7:$C$1509,0),0))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SATUAN'!$C$7:$C$1509,0),0)),"",OFFSET('HARGA SATUAN'!$D$6,MATCH(C144,'HARGA SATUAN'!$C$7:$C$1509,0),0))</f>
        <v/>
      </c>
      <c r="E144" s="101">
        <f ca="1">IF(B144="+","Unit",IF(ISERROR(OFFSET('HARGA SATUAN'!$E$6,MATCH(C144,'HARGA SATUAN'!$C$7:$C$1509,0),0)),"",OFFSET('HARGA SATUAN'!$E$6,MATCH(C144,'HARGA SATUAN'!$C$7:$C$1509,0),0)))</f>
        <v>0</v>
      </c>
      <c r="F144" s="101" t="str">
        <f t="shared" ca="1" si="13"/>
        <v/>
      </c>
      <c r="G144" s="41">
        <f ca="1">IF(ISERROR(OFFSET('HARGA SATUAN'!$I$6,MATCH(C144,'HARGA SATUAN'!$C$7:$C$1509,0),0)),"",OFFSET('HARGA SATUAN'!$I$6,MATCH(C144,'HARGA SATUAN'!$C$7:$C$1509,0),0))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SATUAN'!$C$7:$C$1509,0),0)),"",OFFSET('HARGA SATUAN'!$D$6,MATCH(C145,'HARGA SATUAN'!$C$7:$C$1509,0),0))</f>
        <v/>
      </c>
      <c r="E145" s="101">
        <f ca="1">IF(B145="+","Unit",IF(ISERROR(OFFSET('HARGA SATUAN'!$E$6,MATCH(C145,'HARGA SATUAN'!$C$7:$C$1509,0),0)),"",OFFSET('HARGA SATUAN'!$E$6,MATCH(C145,'HARGA SATUAN'!$C$7:$C$1509,0),0)))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SATUAN'!$C$7:$C$1509,0),0)),"",OFFSET('HARGA SATUAN'!$I$6,MATCH(C145,'HARGA SATUAN'!$C$7:$C$1509,0),0))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SATUAN'!$C$7:$C$1509,0),0)),"",OFFSET('HARGA SATUAN'!$D$6,MATCH(C146,'HARGA SATUAN'!$C$7:$C$1509,0),0))</f>
        <v/>
      </c>
      <c r="E146" s="101">
        <f ca="1">IF(B146="+","Unit",IF(ISERROR(OFFSET('HARGA SATUAN'!$E$6,MATCH(C146,'HARGA SATUAN'!$C$7:$C$1509,0),0)),"",OFFSET('HARGA SATUAN'!$E$6,MATCH(C146,'HARGA SATUAN'!$C$7:$C$1509,0),0)))</f>
        <v>0</v>
      </c>
      <c r="F146" s="101" t="str">
        <f t="shared" ca="1" si="20"/>
        <v/>
      </c>
      <c r="G146" s="41">
        <f ca="1">IF(ISERROR(OFFSET('HARGA SATUAN'!$I$6,MATCH(C146,'HARGA SATUAN'!$C$7:$C$1509,0),0)),"",OFFSET('HARGA SATUAN'!$I$6,MATCH(C146,'HARGA SATUAN'!$C$7:$C$1509,0),0))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SATUAN'!$C$7:$C$1509,0),0)),"",OFFSET('HARGA SATUAN'!$D$6,MATCH(C147,'HARGA SATUAN'!$C$7:$C$1509,0),0))</f>
        <v/>
      </c>
      <c r="E147" s="101">
        <f ca="1">IF(B147="+","Unit",IF(ISERROR(OFFSET('HARGA SATUAN'!$E$6,MATCH(C147,'HARGA SATUAN'!$C$7:$C$1509,0),0)),"",OFFSET('HARGA SATUAN'!$E$6,MATCH(C147,'HARGA SATUAN'!$C$7:$C$1509,0),0)))</f>
        <v>0</v>
      </c>
      <c r="F147" s="101" t="str">
        <f t="shared" ca="1" si="20"/>
        <v/>
      </c>
      <c r="G147" s="41">
        <f ca="1">IF(ISERROR(OFFSET('HARGA SATUAN'!$I$6,MATCH(C147,'HARGA SATUAN'!$C$7:$C$1509,0),0)),"",OFFSET('HARGA SATUAN'!$I$6,MATCH(C147,'HARGA SATUAN'!$C$7:$C$1509,0),0))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SATUAN'!$C$7:$C$1509,0),0)),"",OFFSET('HARGA SATUAN'!$D$6,MATCH(C148,'HARGA SATUAN'!$C$7:$C$1509,0),0))</f>
        <v/>
      </c>
      <c r="E148" s="101">
        <f ca="1">IF(B148="+","Unit",IF(ISERROR(OFFSET('HARGA SATUAN'!$E$6,MATCH(C148,'HARGA SATUAN'!$C$7:$C$1509,0),0)),"",OFFSET('HARGA SATUAN'!$E$6,MATCH(C148,'HARGA SATUAN'!$C$7:$C$1509,0),0)))</f>
        <v>0</v>
      </c>
      <c r="F148" s="101" t="str">
        <f t="shared" ca="1" si="20"/>
        <v/>
      </c>
      <c r="G148" s="41">
        <f ca="1">IF(ISERROR(OFFSET('HARGA SATUAN'!$I$6,MATCH(C148,'HARGA SATUAN'!$C$7:$C$1509,0),0)),"",OFFSET('HARGA SATUAN'!$I$6,MATCH(C148,'HARGA SATUAN'!$C$7:$C$1509,0),0))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SATUAN'!$C$7:$C$1509,0),0)),"",OFFSET('HARGA SATUAN'!$D$6,MATCH(C149,'HARGA SATUAN'!$C$7:$C$1509,0),0))</f>
        <v/>
      </c>
      <c r="E149" s="101">
        <f ca="1">IF(B149="+","Unit",IF(ISERROR(OFFSET('HARGA SATUAN'!$E$6,MATCH(C149,'HARGA SATUAN'!$C$7:$C$1509,0),0)),"",OFFSET('HARGA SATUAN'!$E$6,MATCH(C149,'HARGA SATUAN'!$C$7:$C$1509,0),0)))</f>
        <v>0</v>
      </c>
      <c r="F149" s="101" t="str">
        <f t="shared" ca="1" si="20"/>
        <v/>
      </c>
      <c r="G149" s="41">
        <f ca="1">IF(ISERROR(OFFSET('HARGA SATUAN'!$I$6,MATCH(C149,'HARGA SATUAN'!$C$7:$C$1509,0),0)),"",OFFSET('HARGA SATUAN'!$I$6,MATCH(C149,'HARGA SATUAN'!$C$7:$C$1509,0),0))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SATUAN'!$C$7:$C$1509,0),0)),"",OFFSET('HARGA SATUAN'!$D$6,MATCH(C150,'HARGA SATUAN'!$C$7:$C$1509,0),0))</f>
        <v/>
      </c>
      <c r="E150" s="101">
        <f ca="1">IF(B150="+","Unit",IF(ISERROR(OFFSET('HARGA SATUAN'!$E$6,MATCH(C150,'HARGA SATUAN'!$C$7:$C$1509,0),0)),"",OFFSET('HARGA SATUAN'!$E$6,MATCH(C150,'HARGA SATUAN'!$C$7:$C$1509,0),0)))</f>
        <v>0</v>
      </c>
      <c r="F150" s="101" t="str">
        <f t="shared" ca="1" si="20"/>
        <v/>
      </c>
      <c r="G150" s="41">
        <f ca="1">IF(ISERROR(OFFSET('HARGA SATUAN'!$I$6,MATCH(C150,'HARGA SATUAN'!$C$7:$C$1509,0),0)),"",OFFSET('HARGA SATUAN'!$I$6,MATCH(C150,'HARGA SATUAN'!$C$7:$C$1509,0),0))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SATUAN'!$C$7:$C$1509,0),0)),"",OFFSET('HARGA SATUAN'!$D$6,MATCH(C151,'HARGA SATUAN'!$C$7:$C$1509,0),0))</f>
        <v/>
      </c>
      <c r="E151" s="101">
        <f ca="1">IF(B151="+","Unit",IF(ISERROR(OFFSET('HARGA SATUAN'!$E$6,MATCH(C151,'HARGA SATUAN'!$C$7:$C$1509,0),0)),"",OFFSET('HARGA SATUAN'!$E$6,MATCH(C151,'HARGA SATUAN'!$C$7:$C$1509,0),0)))</f>
        <v>0</v>
      </c>
      <c r="F151" s="101" t="str">
        <f t="shared" ca="1" si="20"/>
        <v/>
      </c>
      <c r="G151" s="41">
        <f ca="1">IF(ISERROR(OFFSET('HARGA SATUAN'!$I$6,MATCH(C151,'HARGA SATUAN'!$C$7:$C$1509,0),0)),"",OFFSET('HARGA SATUAN'!$I$6,MATCH(C151,'HARGA SATUAN'!$C$7:$C$1509,0),0))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SATUAN'!$C$7:$C$1509,0),0)),"",OFFSET('HARGA SATUAN'!$D$6,MATCH(C152,'HARGA SATUAN'!$C$7:$C$1509,0),0))</f>
        <v/>
      </c>
      <c r="E152" s="101">
        <f ca="1">IF(B152="+","Unit",IF(ISERROR(OFFSET('HARGA SATUAN'!$E$6,MATCH(C152,'HARGA SATUAN'!$C$7:$C$1509,0),0)),"",OFFSET('HARGA SATUAN'!$E$6,MATCH(C152,'HARGA SATUAN'!$C$7:$C$1509,0),0)))</f>
        <v>0</v>
      </c>
      <c r="F152" s="101" t="str">
        <f t="shared" ca="1" si="20"/>
        <v/>
      </c>
      <c r="G152" s="41">
        <f ca="1">IF(ISERROR(OFFSET('HARGA SATUAN'!$I$6,MATCH(C152,'HARGA SATUAN'!$C$7:$C$1509,0),0)),"",OFFSET('HARGA SATUAN'!$I$6,MATCH(C152,'HARGA SATUAN'!$C$7:$C$1509,0),0))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SATUAN'!$C$7:$C$1509,0),0)),"",OFFSET('HARGA SATUAN'!$D$6,MATCH(C153,'HARGA SATUAN'!$C$7:$C$1509,0),0))</f>
        <v/>
      </c>
      <c r="E153" s="101">
        <f ca="1">IF(B153="+","Unit",IF(ISERROR(OFFSET('HARGA SATUAN'!$E$6,MATCH(C153,'HARGA SATUAN'!$C$7:$C$1509,0),0)),"",OFFSET('HARGA SATUAN'!$E$6,MATCH(C153,'HARGA SATUAN'!$C$7:$C$1509,0),0)))</f>
        <v>0</v>
      </c>
      <c r="F153" s="101" t="str">
        <f t="shared" ca="1" si="20"/>
        <v/>
      </c>
      <c r="G153" s="41">
        <f ca="1">IF(ISERROR(OFFSET('HARGA SATUAN'!$I$6,MATCH(C153,'HARGA SATUAN'!$C$7:$C$1509,0),0)),"",OFFSET('HARGA SATUAN'!$I$6,MATCH(C153,'HARGA SATUAN'!$C$7:$C$1509,0),0))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SATUAN'!$C$7:$C$1509,0),0)),"",OFFSET('HARGA SATUAN'!$D$6,MATCH(C154,'HARGA SATUAN'!$C$7:$C$1509,0),0))</f>
        <v/>
      </c>
      <c r="E154" s="101">
        <f ca="1">IF(B154="+","Unit",IF(ISERROR(OFFSET('HARGA SATUAN'!$E$6,MATCH(C154,'HARGA SATUAN'!$C$7:$C$1509,0),0)),"",OFFSET('HARGA SATUAN'!$E$6,MATCH(C154,'HARGA SATUAN'!$C$7:$C$1509,0),0)))</f>
        <v>0</v>
      </c>
      <c r="F154" s="101" t="str">
        <f t="shared" ca="1" si="20"/>
        <v/>
      </c>
      <c r="G154" s="41">
        <f ca="1">IF(ISERROR(OFFSET('HARGA SATUAN'!$I$6,MATCH(C154,'HARGA SATUAN'!$C$7:$C$1509,0),0)),"",OFFSET('HARGA SATUAN'!$I$6,MATCH(C154,'HARGA SATUAN'!$C$7:$C$1509,0),0))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SATUAN'!$C$7:$C$1509,0),0)),"",OFFSET('HARGA SATUAN'!$D$6,MATCH(C155,'HARGA SATUAN'!$C$7:$C$1509,0),0))</f>
        <v/>
      </c>
      <c r="E155" s="101">
        <f ca="1">IF(B155="+","Unit",IF(ISERROR(OFFSET('HARGA SATUAN'!$E$6,MATCH(C155,'HARGA SATUAN'!$C$7:$C$1509,0),0)),"",OFFSET('HARGA SATUAN'!$E$6,MATCH(C155,'HARGA SATUAN'!$C$7:$C$1509,0),0)))</f>
        <v>0</v>
      </c>
      <c r="F155" s="101" t="str">
        <f t="shared" ca="1" si="20"/>
        <v/>
      </c>
      <c r="G155" s="41">
        <f ca="1">IF(ISERROR(OFFSET('HARGA SATUAN'!$I$6,MATCH(C155,'HARGA SATUAN'!$C$7:$C$1509,0),0)),"",OFFSET('HARGA SATUAN'!$I$6,MATCH(C155,'HARGA SATUAN'!$C$7:$C$1509,0),0))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SATUAN'!$C$7:$C$1509,0),0)),"",OFFSET('HARGA SATUAN'!$D$6,MATCH(C156,'HARGA SATUAN'!$C$7:$C$1509,0),0))</f>
        <v/>
      </c>
      <c r="E156" s="101">
        <f ca="1">IF(B156="+","Unit",IF(ISERROR(OFFSET('HARGA SATUAN'!$E$6,MATCH(C156,'HARGA SATUAN'!$C$7:$C$1509,0),0)),"",OFFSET('HARGA SATUAN'!$E$6,MATCH(C156,'HARGA SATUAN'!$C$7:$C$1509,0),0)))</f>
        <v>0</v>
      </c>
      <c r="F156" s="101" t="str">
        <f t="shared" ca="1" si="20"/>
        <v/>
      </c>
      <c r="G156" s="41">
        <f ca="1">IF(ISERROR(OFFSET('HARGA SATUAN'!$I$6,MATCH(C156,'HARGA SATUAN'!$C$7:$C$1509,0),0)),"",OFFSET('HARGA SATUAN'!$I$6,MATCH(C156,'HARGA SATUAN'!$C$7:$C$1509,0),0))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SATUAN'!$C$7:$C$1509,0),0)),"",OFFSET('HARGA SATUAN'!$D$6,MATCH(C157,'HARGA SATUAN'!$C$7:$C$1509,0),0))</f>
        <v/>
      </c>
      <c r="E157" s="101">
        <f ca="1">IF(B157="+","Unit",IF(ISERROR(OFFSET('HARGA SATUAN'!$E$6,MATCH(C157,'HARGA SATUAN'!$C$7:$C$1509,0),0)),"",OFFSET('HARGA SATUAN'!$E$6,MATCH(C157,'HARGA SATUAN'!$C$7:$C$1509,0),0)))</f>
        <v>0</v>
      </c>
      <c r="F157" s="101" t="str">
        <f t="shared" ca="1" si="20"/>
        <v/>
      </c>
      <c r="G157" s="41">
        <f ca="1">IF(ISERROR(OFFSET('HARGA SATUAN'!$I$6,MATCH(C157,'HARGA SATUAN'!$C$7:$C$1509,0),0)),"",OFFSET('HARGA SATUAN'!$I$6,MATCH(C157,'HARGA SATUAN'!$C$7:$C$1509,0),0))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SATUAN'!$C$7:$C$1509,0),0)),"",OFFSET('HARGA SATUAN'!$D$6,MATCH(C158,'HARGA SATUAN'!$C$7:$C$1509,0),0))</f>
        <v/>
      </c>
      <c r="E158" s="101">
        <f ca="1">IF(B158="+","Unit",IF(ISERROR(OFFSET('HARGA SATUAN'!$E$6,MATCH(C158,'HARGA SATUAN'!$C$7:$C$1509,0),0)),"",OFFSET('HARGA SATUAN'!$E$6,MATCH(C158,'HARGA SATUAN'!$C$7:$C$1509,0),0)))</f>
        <v>0</v>
      </c>
      <c r="F158" s="101" t="str">
        <f t="shared" ca="1" si="20"/>
        <v/>
      </c>
      <c r="G158" s="41">
        <f ca="1">IF(ISERROR(OFFSET('HARGA SATUAN'!$I$6,MATCH(C158,'HARGA SATUAN'!$C$7:$C$1509,0),0)),"",OFFSET('HARGA SATUAN'!$I$6,MATCH(C158,'HARGA SATUAN'!$C$7:$C$1509,0),0))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SATUAN'!$C$7:$C$1509,0),0)),"",OFFSET('HARGA SATUAN'!$D$6,MATCH(C159,'HARGA SATUAN'!$C$7:$C$1509,0),0))</f>
        <v/>
      </c>
      <c r="E159" s="101">
        <f ca="1">IF(B159="+","Unit",IF(ISERROR(OFFSET('HARGA SATUAN'!$E$6,MATCH(C159,'HARGA SATUAN'!$C$7:$C$1509,0),0)),"",OFFSET('HARGA SATUAN'!$E$6,MATCH(C159,'HARGA SATUAN'!$C$7:$C$1509,0),0)))</f>
        <v>0</v>
      </c>
      <c r="F159" s="101" t="str">
        <f t="shared" ca="1" si="20"/>
        <v/>
      </c>
      <c r="G159" s="41">
        <f ca="1">IF(ISERROR(OFFSET('HARGA SATUAN'!$I$6,MATCH(C159,'HARGA SATUAN'!$C$7:$C$1509,0),0)),"",OFFSET('HARGA SATUAN'!$I$6,MATCH(C159,'HARGA SATUAN'!$C$7:$C$1509,0),0))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SATUAN'!$C$7:$C$1509,0),0)),"",OFFSET('HARGA SATUAN'!$D$6,MATCH(C160,'HARGA SATUAN'!$C$7:$C$1509,0),0))</f>
        <v/>
      </c>
      <c r="E160" s="101">
        <f ca="1">IF(B160="+","Unit",IF(ISERROR(OFFSET('HARGA SATUAN'!$E$6,MATCH(C160,'HARGA SATUAN'!$C$7:$C$1509,0),0)),"",OFFSET('HARGA SATUAN'!$E$6,MATCH(C160,'HARGA SATUAN'!$C$7:$C$1509,0),0)))</f>
        <v>0</v>
      </c>
      <c r="F160" s="101" t="str">
        <f t="shared" ca="1" si="20"/>
        <v/>
      </c>
      <c r="G160" s="41">
        <f ca="1">IF(ISERROR(OFFSET('HARGA SATUAN'!$I$6,MATCH(C160,'HARGA SATUAN'!$C$7:$C$1509,0),0)),"",OFFSET('HARGA SATUAN'!$I$6,MATCH(C160,'HARGA SATUAN'!$C$7:$C$1509,0),0))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SATUAN'!$C$7:$C$1509,0),0)),"",OFFSET('HARGA SATUAN'!$D$6,MATCH(C161,'HARGA SATUAN'!$C$7:$C$1509,0),0))</f>
        <v/>
      </c>
      <c r="E161" s="101">
        <f ca="1">IF(B161="+","Unit",IF(ISERROR(OFFSET('HARGA SATUAN'!$E$6,MATCH(C161,'HARGA SATUAN'!$C$7:$C$1509,0),0)),"",OFFSET('HARGA SATUAN'!$E$6,MATCH(C161,'HARGA SATUAN'!$C$7:$C$1509,0),0)))</f>
        <v>0</v>
      </c>
      <c r="F161" s="101" t="str">
        <f t="shared" ca="1" si="20"/>
        <v/>
      </c>
      <c r="G161" s="41">
        <f ca="1">IF(ISERROR(OFFSET('HARGA SATUAN'!$I$6,MATCH(C161,'HARGA SATUAN'!$C$7:$C$1509,0),0)),"",OFFSET('HARGA SATUAN'!$I$6,MATCH(C161,'HARGA SATUAN'!$C$7:$C$1509,0),0))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SATUAN'!$C$7:$C$1509,0),0)),"",OFFSET('HARGA SATUAN'!$D$6,MATCH(C162,'HARGA SATUAN'!$C$7:$C$1509,0),0))</f>
        <v/>
      </c>
      <c r="E162" s="101">
        <f ca="1">IF(B162="+","Unit",IF(ISERROR(OFFSET('HARGA SATUAN'!$E$6,MATCH(C162,'HARGA SATUAN'!$C$7:$C$1509,0),0)),"",OFFSET('HARGA SATUAN'!$E$6,MATCH(C162,'HARGA SATUAN'!$C$7:$C$1509,0),0)))</f>
        <v>0</v>
      </c>
      <c r="F162" s="101" t="str">
        <f t="shared" ca="1" si="20"/>
        <v/>
      </c>
      <c r="G162" s="41">
        <f ca="1">IF(ISERROR(OFFSET('HARGA SATUAN'!$I$6,MATCH(C162,'HARGA SATUAN'!$C$7:$C$1509,0),0)),"",OFFSET('HARGA SATUAN'!$I$6,MATCH(C162,'HARGA SATUAN'!$C$7:$C$1509,0),0))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SATUAN'!$C$7:$C$1509,0),0)),"",OFFSET('HARGA SATUAN'!$D$6,MATCH(C163,'HARGA SATUAN'!$C$7:$C$1509,0),0))</f>
        <v/>
      </c>
      <c r="E163" s="101">
        <f ca="1">IF(B163="+","Unit",IF(ISERROR(OFFSET('HARGA SATUAN'!$E$6,MATCH(C163,'HARGA SATUAN'!$C$7:$C$1509,0),0)),"",OFFSET('HARGA SATUAN'!$E$6,MATCH(C163,'HARGA SATUAN'!$C$7:$C$1509,0),0)))</f>
        <v>0</v>
      </c>
      <c r="F163" s="101" t="str">
        <f t="shared" ca="1" si="20"/>
        <v/>
      </c>
      <c r="G163" s="41">
        <f ca="1">IF(ISERROR(OFFSET('HARGA SATUAN'!$I$6,MATCH(C163,'HARGA SATUAN'!$C$7:$C$1509,0),0)),"",OFFSET('HARGA SATUAN'!$I$6,MATCH(C163,'HARGA SATUAN'!$C$7:$C$1509,0),0))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SATUAN'!$C$7:$C$1509,0),0)),"",OFFSET('HARGA SATUAN'!$D$6,MATCH(C164,'HARGA SATUAN'!$C$7:$C$1509,0),0))</f>
        <v/>
      </c>
      <c r="E164" s="101">
        <f ca="1">IF(B164="+","Unit",IF(ISERROR(OFFSET('HARGA SATUAN'!$E$6,MATCH(C164,'HARGA SATUAN'!$C$7:$C$1509,0),0)),"",OFFSET('HARGA SATUAN'!$E$6,MATCH(C164,'HARGA SATUAN'!$C$7:$C$1509,0),0)))</f>
        <v>0</v>
      </c>
      <c r="F164" s="101" t="str">
        <f t="shared" ca="1" si="20"/>
        <v/>
      </c>
      <c r="G164" s="41">
        <f ca="1">IF(ISERROR(OFFSET('HARGA SATUAN'!$I$6,MATCH(C164,'HARGA SATUAN'!$C$7:$C$1509,0),0)),"",OFFSET('HARGA SATUAN'!$I$6,MATCH(C164,'HARGA SATUAN'!$C$7:$C$1509,0),0))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SATUAN'!$C$7:$C$1509,0),0)),"",OFFSET('HARGA SATUAN'!$D$6,MATCH(C165,'HARGA SATUAN'!$C$7:$C$1509,0),0))</f>
        <v/>
      </c>
      <c r="E165" s="101">
        <f ca="1">IF(B165="+","Unit",IF(ISERROR(OFFSET('HARGA SATUAN'!$E$6,MATCH(C165,'HARGA SATUAN'!$C$7:$C$1509,0),0)),"",OFFSET('HARGA SATUAN'!$E$6,MATCH(C165,'HARGA SATUAN'!$C$7:$C$1509,0),0)))</f>
        <v>0</v>
      </c>
      <c r="F165" s="101" t="str">
        <f t="shared" ca="1" si="20"/>
        <v/>
      </c>
      <c r="G165" s="41">
        <f ca="1">IF(ISERROR(OFFSET('HARGA SATUAN'!$I$6,MATCH(C165,'HARGA SATUAN'!$C$7:$C$1509,0),0)),"",OFFSET('HARGA SATUAN'!$I$6,MATCH(C165,'HARGA SATUAN'!$C$7:$C$1509,0),0))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69" t="s">
        <v>984</v>
      </c>
      <c r="D168" s="569"/>
      <c r="E168" s="569"/>
      <c r="F168" s="569"/>
      <c r="G168" s="77" t="s">
        <v>9</v>
      </c>
      <c r="H168" s="55">
        <f ca="1">SUM(H14:H167)</f>
        <v>224836700</v>
      </c>
      <c r="I168" s="55">
        <f ca="1">SUM(I14:I167)</f>
        <v>0</v>
      </c>
      <c r="J168" s="55">
        <f ca="1">SUM(J14:J167)</f>
        <v>0</v>
      </c>
      <c r="K168" s="55">
        <f ca="1">SUM(K14:K167)</f>
        <v>224836700</v>
      </c>
      <c r="L168" s="44"/>
      <c r="R168" s="99"/>
      <c r="S168" s="99"/>
      <c r="T168" s="99"/>
    </row>
    <row r="169" spans="1:20" s="36" customFormat="1">
      <c r="A169" s="30"/>
      <c r="B169" s="56"/>
      <c r="C169" s="570" t="s">
        <v>455</v>
      </c>
      <c r="D169" s="570"/>
      <c r="E169" s="570"/>
      <c r="F169" s="570"/>
      <c r="G169" s="59" t="s">
        <v>9</v>
      </c>
      <c r="H169" s="60">
        <f ca="1">H168*0.1</f>
        <v>22483670</v>
      </c>
      <c r="I169" s="60">
        <f ca="1">I168*0.1</f>
        <v>0</v>
      </c>
      <c r="J169" s="60">
        <f ca="1">J168*0.1</f>
        <v>0</v>
      </c>
      <c r="K169" s="60">
        <f ca="1">K168*0.1</f>
        <v>22483670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61" t="s">
        <v>456</v>
      </c>
      <c r="D170" s="561"/>
      <c r="E170" s="561"/>
      <c r="F170" s="561"/>
      <c r="G170" s="61" t="s">
        <v>9</v>
      </c>
      <c r="H170" s="78">
        <f ca="1">SUM(H168:H169)</f>
        <v>247320370</v>
      </c>
      <c r="I170" s="78">
        <f ca="1">SUM(I168:I169)</f>
        <v>0</v>
      </c>
      <c r="J170" s="61">
        <f ca="1">SUM(J168:J169)</f>
        <v>0</v>
      </c>
      <c r="K170" s="61">
        <f ca="1">SUM(K168:K169)</f>
        <v>247320370</v>
      </c>
      <c r="L170" s="44"/>
      <c r="R170" s="99"/>
      <c r="S170" s="99"/>
      <c r="T170" s="99"/>
    </row>
    <row r="171" spans="1:20" s="36" customFormat="1">
      <c r="A171" s="30"/>
      <c r="B171" s="562" t="e">
        <f ca="1">"Terbilang : ( "&amp;L172&amp;" Rupiah )"</f>
        <v>#NAME?</v>
      </c>
      <c r="C171" s="563"/>
      <c r="D171" s="563"/>
      <c r="E171" s="563"/>
      <c r="F171" s="563"/>
      <c r="G171" s="563"/>
      <c r="H171" s="563"/>
      <c r="I171" s="563"/>
      <c r="J171" s="563"/>
      <c r="K171" s="564"/>
      <c r="L171" s="44"/>
      <c r="R171" s="58"/>
      <c r="S171" s="58"/>
      <c r="T171" s="58"/>
    </row>
    <row r="172" spans="1:20" s="36" customFormat="1">
      <c r="A172" s="30"/>
      <c r="B172" s="565"/>
      <c r="C172" s="566"/>
      <c r="D172" s="566"/>
      <c r="E172" s="566"/>
      <c r="F172" s="566"/>
      <c r="G172" s="566"/>
      <c r="H172" s="566"/>
      <c r="I172" s="566"/>
      <c r="J172" s="566"/>
      <c r="K172" s="567"/>
      <c r="L172" s="62" t="e">
        <f ca="1">PROPER([163]!terbilang(K170))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56"/>
      <c r="I175" s="556"/>
      <c r="J175" s="557"/>
      <c r="K175" s="557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56"/>
      <c r="I176" s="556"/>
      <c r="J176" s="557"/>
      <c r="K176" s="557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56"/>
      <c r="I177" s="556"/>
      <c r="J177" s="557"/>
      <c r="K177" s="557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56"/>
      <c r="I182" s="556"/>
      <c r="J182" s="557"/>
      <c r="K182" s="557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1112</v>
      </c>
    </row>
    <row r="224" spans="2:7" hidden="1">
      <c r="B224" s="151">
        <v>1</v>
      </c>
      <c r="C224" s="72" t="str">
        <f ca="1">IF(ISERROR(OFFSET('HARGA SATUAN'!$C$6,MATCH('REKAP MDU'!B224,'HARGA SATUAN'!$L$7:$L$1472,0),0)),"",OFFSET('HARGA SATUAN'!$C$6,MATCH('REKAP MDU'!B224,'HARGA SATUAN'!$L$7:$L$1472,0),0))</f>
        <v>KWH MPB; 1P;230V;5(60)A;1;2W</v>
      </c>
      <c r="D224" s="72">
        <f ca="1">SUMIFS('RAB Standart'!$F$14:$F$169,'RAB Standart'!$C$14:$C$169,C224)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SATUAN'!$L$7:$L$1472,0),0)),"",OFFSET('HARGA SATUAN'!$C$6,MATCH('REKAP MDU'!B225,'HARGA SATUAN'!$L$7:$L$1472,0),0))</f>
        <v>KWH Elektronik; 1P; 2W; 230 V; 5(40) A; kls 1 (combo); register drum</v>
      </c>
      <c r="D225" s="72">
        <f ca="1">SUMIFS('RAB Standart'!$F$14:$F$169,'RAB Standart'!$C$14:$C$169,C225)</f>
        <v>1</v>
      </c>
      <c r="E225" s="24">
        <f t="shared" ref="E225:E288" ca="1" si="21">IF(D225=0,0,1)</f>
        <v>1</v>
      </c>
      <c r="F225" s="24">
        <f ca="1">IF(D225=0,0,SUM($E$223:E225))</f>
        <v>1</v>
      </c>
    </row>
    <row r="226" spans="2:6" hidden="1">
      <c r="B226" s="151">
        <v>3</v>
      </c>
      <c r="C226" s="72" t="str">
        <f ca="1">IF(ISERROR(OFFSET('HARGA SATUAN'!$C$6,MATCH('REKAP MDU'!B226,'HARGA SATUAN'!$L$7:$L$1472,0),0)),"",OFFSET('HARGA SATUAN'!$C$6,MATCH('REKAP MDU'!B226,'HARGA SATUAN'!$L$7:$L$1472,0),0))</f>
        <v>KWH Elektronik; 1P; 2W; 230 V; 5(100) A; kls 1 termasuk modem 3G/4G</v>
      </c>
      <c r="D226" s="72">
        <f ca="1">SUMIFS('RAB Standart'!$F$14:$F$169,'RAB Standart'!$C$14:$C$169,C226)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SATUAN'!$L$7:$L$1472,0),0)),"",OFFSET('HARGA SATUAN'!$C$6,MATCH('REKAP MDU'!B227,'HARGA SATUAN'!$L$7:$L$1472,0),0))</f>
        <v>KWH Elektronik; 3P; 4W; 57.7-100V/220-400V; 5 A; kls 0.2 (meter pembanding)</v>
      </c>
      <c r="D227" s="72">
        <f ca="1">SUMIFS('RAB Standart'!$F$14:$F$169,'RAB Standart'!$C$14:$C$169,C227)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SATUAN'!$L$7:$L$1472,0),0)),"",OFFSET('HARGA SATUAN'!$C$6,MATCH('REKAP MDU'!B228,'HARGA SATUAN'!$L$7:$L$1472,0),0))</f>
        <v>KWH Elektronik; 3P; 4W; 220/380V; 5(80) A; kls 1 (Pengukuran Langsung)</v>
      </c>
      <c r="D228" s="72">
        <f ca="1">SUMIFS('RAB Standart'!$F$14:$F$169,'RAB Standart'!$C$14:$C$169,C228)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SATUAN'!$L$7:$L$1472,0),0)),"",OFFSET('HARGA SATUAN'!$C$6,MATCH('REKAP MDU'!B229,'HARGA SATUAN'!$L$7:$L$1472,0),0))</f>
        <v>KWH Elektronik; 3P; 4W; 57.7-100V/220-400V; 5(10) A; kls 0.5 (Pengukuran Tidak Langsung)</v>
      </c>
      <c r="D229" s="72">
        <f ca="1">SUMIFS('RAB Standart'!$F$14:$F$169,'RAB Standart'!$C$14:$C$169,C229)</f>
        <v>1</v>
      </c>
      <c r="E229" s="24">
        <f t="shared" ca="1" si="21"/>
        <v>1</v>
      </c>
      <c r="F229" s="24">
        <f ca="1">IF(D229=0,0,SUM($E$223:E229))</f>
        <v>2</v>
      </c>
    </row>
    <row r="230" spans="2:6" hidden="1">
      <c r="B230" s="151">
        <v>7</v>
      </c>
      <c r="C230" s="72" t="str">
        <f ca="1">IF(ISERROR(OFFSET('HARGA SATUAN'!$C$6,MATCH('REKAP MDU'!B230,'HARGA SATUAN'!$L$7:$L$1472,0),0)),"",OFFSET('HARGA SATUAN'!$C$6,MATCH('REKAP MDU'!B230,'HARGA SATUAN'!$L$7:$L$1472,0),0))</f>
        <v>KWH Elektronik; 3P; 4W; 220/380V; 5(10); kls 1 (Pengukuran Tidak Langsung)</v>
      </c>
      <c r="D230" s="72">
        <f ca="1">SUMIFS('RAB Standart'!$F$14:$F$169,'RAB Standart'!$C$14:$C$169,C230)</f>
        <v>0</v>
      </c>
      <c r="E230" s="24">
        <f t="shared" ca="1" si="21"/>
        <v>0</v>
      </c>
      <c r="F230" s="24">
        <f ca="1">IF(D230=0,0,SUM($E$223:E230))</f>
        <v>0</v>
      </c>
    </row>
    <row r="231" spans="2:6" hidden="1">
      <c r="B231" s="23">
        <v>8</v>
      </c>
      <c r="C231" s="72" t="str">
        <f ca="1">IF(ISERROR(OFFSET('HARGA SATUAN'!$C$6,MATCH('REKAP MDU'!B231,'HARGA SATUAN'!$L$7:$L$1472,0),0)),"",OFFSET('HARGA SATUAN'!$C$6,MATCH('REKAP MDU'!B231,'HARGA SATUAN'!$L$7:$L$1472,0),0))</f>
        <v>MCB 1 Fasa 2 A</v>
      </c>
      <c r="D231" s="72">
        <f ca="1">SUMIFS('RAB Standart'!$F$14:$F$169,'RAB Standart'!$C$14:$C$169,C231)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SATUAN'!$L$7:$L$1472,0),0)),"",OFFSET('HARGA SATUAN'!$C$6,MATCH('REKAP MDU'!B232,'HARGA SATUAN'!$L$7:$L$1472,0),0))</f>
        <v>MCB 1 Fasa 4 A</v>
      </c>
      <c r="D232" s="72">
        <f ca="1">SUMIFS('RAB Standart'!$F$14:$F$169,'RAB Standart'!$C$14:$C$169,C232)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SATUAN'!$L$7:$L$1472,0),0)),"",OFFSET('HARGA SATUAN'!$C$6,MATCH('REKAP MDU'!B233,'HARGA SATUAN'!$L$7:$L$1472,0),0))</f>
        <v>MCB 1 Fasa 6 A</v>
      </c>
      <c r="D233" s="72">
        <f ca="1">SUMIFS('RAB Standart'!$F$14:$F$169,'RAB Standart'!$C$14:$C$169,C233)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SATUAN'!$L$7:$L$1472,0),0)),"",OFFSET('HARGA SATUAN'!$C$6,MATCH('REKAP MDU'!B234,'HARGA SATUAN'!$L$7:$L$1472,0),0))</f>
        <v>MCB 1 Fasa 10 A</v>
      </c>
      <c r="D234" s="72">
        <f ca="1">SUMIFS('RAB Standart'!$F$14:$F$169,'RAB Standart'!$C$14:$C$169,C234)</f>
        <v>1</v>
      </c>
      <c r="E234" s="24">
        <f t="shared" ca="1" si="21"/>
        <v>1</v>
      </c>
      <c r="F234" s="24">
        <f ca="1">IF(D234=0,0,SUM($E$223:E234))</f>
        <v>3</v>
      </c>
    </row>
    <row r="235" spans="2:6" hidden="1">
      <c r="B235" s="23">
        <v>12</v>
      </c>
      <c r="C235" s="72" t="str">
        <f ca="1">IF(ISERROR(OFFSET('HARGA SATUAN'!$C$6,MATCH('REKAP MDU'!B235,'HARGA SATUAN'!$L$7:$L$1472,0),0)),"",OFFSET('HARGA SATUAN'!$C$6,MATCH('REKAP MDU'!B235,'HARGA SATUAN'!$L$7:$L$1472,0),0))</f>
        <v>MCB 1 Fasa 16 A</v>
      </c>
      <c r="D235" s="72">
        <f ca="1">SUMIFS('RAB Standart'!$F$14:$F$169,'RAB Standart'!$C$14:$C$169,C235)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SATUAN'!$L$7:$L$1472,0),0)),"",OFFSET('HARGA SATUAN'!$C$6,MATCH('REKAP MDU'!B236,'HARGA SATUAN'!$L$7:$L$1472,0),0))</f>
        <v>MCB 1 Fasa 20 A</v>
      </c>
      <c r="D236" s="72">
        <f ca="1">SUMIFS('RAB Standart'!$F$14:$F$169,'RAB Standart'!$C$14:$C$169,C236)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SATUAN'!$L$7:$L$1472,0),0)),"",OFFSET('HARGA SATUAN'!$C$6,MATCH('REKAP MDU'!B237,'HARGA SATUAN'!$L$7:$L$1472,0),0))</f>
        <v>MCB 1 Fasa 25 A</v>
      </c>
      <c r="D237" s="72">
        <f ca="1">SUMIFS('RAB Standart'!$F$14:$F$169,'RAB Standart'!$C$14:$C$169,C237)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SATUAN'!$L$7:$L$1472,0),0)),"",OFFSET('HARGA SATUAN'!$C$6,MATCH('REKAP MDU'!B238,'HARGA SATUAN'!$L$7:$L$1472,0),0))</f>
        <v>MCB 1 Fasa 35 A</v>
      </c>
      <c r="D238" s="72">
        <f ca="1">SUMIFS('RAB Standart'!$F$14:$F$169,'RAB Standart'!$C$14:$C$169,C238)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SATUAN'!$L$7:$L$1472,0),0)),"",OFFSET('HARGA SATUAN'!$C$6,MATCH('REKAP MDU'!B239,'HARGA SATUAN'!$L$7:$L$1472,0),0))</f>
        <v>MCB 1 Fasa 50 A</v>
      </c>
      <c r="D239" s="72">
        <f ca="1">SUMIFS('RAB Standart'!$F$14:$F$169,'RAB Standart'!$C$14:$C$169,C239)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SATUAN'!$L$7:$L$1472,0),0)),"",OFFSET('HARGA SATUAN'!$C$6,MATCH('REKAP MDU'!B240,'HARGA SATUAN'!$L$7:$L$1472,0),0))</f>
        <v>MCB 3 Fasa 10 A</v>
      </c>
      <c r="D240" s="72">
        <f ca="1">SUMIFS('RAB Standart'!$F$14:$F$169,'RAB Standart'!$C$14:$C$169,C240)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SATUAN'!$L$7:$L$1472,0),0)),"",OFFSET('HARGA SATUAN'!$C$6,MATCH('REKAP MDU'!B241,'HARGA SATUAN'!$L$7:$L$1472,0),0))</f>
        <v>MCB 3 Fasa 16 A</v>
      </c>
      <c r="D241" s="72">
        <f ca="1">SUMIFS('RAB Standart'!$F$14:$F$169,'RAB Standart'!$C$14:$C$169,C241)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SATUAN'!$L$7:$L$1472,0),0)),"",OFFSET('HARGA SATUAN'!$C$6,MATCH('REKAP MDU'!B242,'HARGA SATUAN'!$L$7:$L$1472,0),0))</f>
        <v>MCB 3 Fasa 20 A</v>
      </c>
      <c r="D242" s="72">
        <f ca="1">SUMIFS('RAB Standart'!$F$14:$F$169,'RAB Standart'!$C$14:$C$169,C242)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SATUAN'!$L$7:$L$1472,0),0)),"",OFFSET('HARGA SATUAN'!$C$6,MATCH('REKAP MDU'!B243,'HARGA SATUAN'!$L$7:$L$1472,0),0))</f>
        <v>MCB 3 Fasa 25 A</v>
      </c>
      <c r="D243" s="72">
        <f ca="1">SUMIFS('RAB Standart'!$F$14:$F$169,'RAB Standart'!$C$14:$C$169,C243)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SATUAN'!$L$7:$L$1472,0),0)),"",OFFSET('HARGA SATUAN'!$C$6,MATCH('REKAP MDU'!B244,'HARGA SATUAN'!$L$7:$L$1472,0),0))</f>
        <v>MCB 3 Fasa 35 A</v>
      </c>
      <c r="D244" s="72">
        <f ca="1">SUMIFS('RAB Standart'!$F$14:$F$169,'RAB Standart'!$C$14:$C$169,C244)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SATUAN'!$L$7:$L$1472,0),0)),"",OFFSET('HARGA SATUAN'!$C$6,MATCH('REKAP MDU'!B245,'HARGA SATUAN'!$L$7:$L$1472,0),0))</f>
        <v>CT TM Indoor Tipe Blok 10/5-5A</v>
      </c>
      <c r="D245" s="72">
        <f ca="1">SUMIFS('RAB Standart'!$F$14:$F$169,'RAB Standart'!$C$14:$C$169,C245)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SATUAN'!$L$7:$L$1472,0),0)),"",OFFSET('HARGA SATUAN'!$C$6,MATCH('REKAP MDU'!B246,'HARGA SATUAN'!$L$7:$L$1472,0),0))</f>
        <v>CT TM Indoor Tipe Blok 15/5-5A</v>
      </c>
      <c r="D246" s="72">
        <f ca="1">SUMIFS('RAB Standart'!$F$14:$F$169,'RAB Standart'!$C$14:$C$169,C246)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SATUAN'!$L$7:$L$1472,0),0)),"",OFFSET('HARGA SATUAN'!$C$6,MATCH('REKAP MDU'!B247,'HARGA SATUAN'!$L$7:$L$1472,0),0))</f>
        <v>CT TM Indoor Tipe Blok 20/5-5A</v>
      </c>
      <c r="D247" s="72">
        <f ca="1">SUMIFS('RAB Standart'!$F$14:$F$169,'RAB Standart'!$C$14:$C$169,C247)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SATUAN'!$L$7:$L$1472,0),0)),"",OFFSET('HARGA SATUAN'!$C$6,MATCH('REKAP MDU'!B248,'HARGA SATUAN'!$L$7:$L$1472,0),0))</f>
        <v>CT TM Indoor Tipe Blok 30/5-5A</v>
      </c>
      <c r="D248" s="72">
        <f ca="1">SUMIFS('RAB Standart'!$F$14:$F$169,'RAB Standart'!$C$14:$C$169,C248)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SATUAN'!$L$7:$L$1472,0),0)),"",OFFSET('HARGA SATUAN'!$C$6,MATCH('REKAP MDU'!B249,'HARGA SATUAN'!$L$7:$L$1472,0),0))</f>
        <v>CT TM Indoor Tipe Blok 40/5-5A</v>
      </c>
      <c r="D249" s="72">
        <f ca="1">SUMIFS('RAB Standart'!$F$14:$F$169,'RAB Standart'!$C$14:$C$169,C249)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SATUAN'!$L$7:$L$1472,0),0)),"",OFFSET('HARGA SATUAN'!$C$6,MATCH('REKAP MDU'!B250,'HARGA SATUAN'!$L$7:$L$1472,0),0))</f>
        <v>CT TM Indoor Tipe Blok 50/5-5A</v>
      </c>
      <c r="D250" s="72">
        <f ca="1">SUMIFS('RAB Standart'!$F$14:$F$169,'RAB Standart'!$C$14:$C$169,C250)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SATUAN'!$L$7:$L$1472,0),0)),"",OFFSET('HARGA SATUAN'!$C$6,MATCH('REKAP MDU'!B251,'HARGA SATUAN'!$L$7:$L$1472,0),0))</f>
        <v>CT TM Indoor Tipe Blok 60/5-5A</v>
      </c>
      <c r="D251" s="72">
        <f ca="1">SUMIFS('RAB Standart'!$F$14:$F$169,'RAB Standart'!$C$14:$C$169,C251)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SATUAN'!$L$7:$L$1472,0),0)),"",OFFSET('HARGA SATUAN'!$C$6,MATCH('REKAP MDU'!B252,'HARGA SATUAN'!$L$7:$L$1472,0),0))</f>
        <v>CT TM Indoor Tipe Blok 75/5-5A</v>
      </c>
      <c r="D252" s="72">
        <f ca="1">SUMIFS('RAB Standart'!$F$14:$F$169,'RAB Standart'!$C$14:$C$169,C252)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SATUAN'!$L$7:$L$1472,0),0)),"",OFFSET('HARGA SATUAN'!$C$6,MATCH('REKAP MDU'!B253,'HARGA SATUAN'!$L$7:$L$1472,0),0))</f>
        <v>CT TM Indoor Tipe Blok 80/5-5A</v>
      </c>
      <c r="D253" s="72">
        <f ca="1">SUMIFS('RAB Standart'!$F$14:$F$169,'RAB Standart'!$C$14:$C$169,C253)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SATUAN'!$L$7:$L$1472,0),0)),"",OFFSET('HARGA SATUAN'!$C$6,MATCH('REKAP MDU'!B254,'HARGA SATUAN'!$L$7:$L$1472,0),0))</f>
        <v>CT TM Indoor Tipe Blok 100/5-5A</v>
      </c>
      <c r="D254" s="72">
        <f ca="1">SUMIFS('RAB Standart'!$F$14:$F$169,'RAB Standart'!$C$14:$C$169,C254)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SATUAN'!$L$7:$L$1472,0),0)),"",OFFSET('HARGA SATUAN'!$C$6,MATCH('REKAP MDU'!B255,'HARGA SATUAN'!$L$7:$L$1472,0),0))</f>
        <v>CT TM Indoor Tipe Blok 150/5-5A</v>
      </c>
      <c r="D255" s="72">
        <f ca="1">SUMIFS('RAB Standart'!$F$14:$F$169,'RAB Standart'!$C$14:$C$169,C255)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SATUAN'!$L$7:$L$1472,0),0)),"",OFFSET('HARGA SATUAN'!$C$6,MATCH('REKAP MDU'!B256,'HARGA SATUAN'!$L$7:$L$1472,0),0))</f>
        <v>CT TM Indoor Tipe Blok 200/5-5A</v>
      </c>
      <c r="D256" s="72">
        <f ca="1">SUMIFS('RAB Standart'!$F$14:$F$169,'RAB Standart'!$C$14:$C$169,C256)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SATUAN'!$L$7:$L$1472,0),0)),"",OFFSET('HARGA SATUAN'!$C$6,MATCH('REKAP MDU'!B257,'HARGA SATUAN'!$L$7:$L$1472,0),0))</f>
        <v>CT TM Indoor Tipe Blok 250/5-5A</v>
      </c>
      <c r="D257" s="72">
        <f ca="1">SUMIFS('RAB Standart'!$F$14:$F$169,'RAB Standart'!$C$14:$C$169,C257)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SATUAN'!$L$7:$L$1472,0),0)),"",OFFSET('HARGA SATUAN'!$C$6,MATCH('REKAP MDU'!B258,'HARGA SATUAN'!$L$7:$L$1472,0),0))</f>
        <v>CT TM Indoor Tipe Blok 300/5-5A</v>
      </c>
      <c r="D258" s="72">
        <f ca="1">SUMIFS('RAB Standart'!$F$14:$F$169,'RAB Standart'!$C$14:$C$169,C258)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SATUAN'!$L$7:$L$1472,0),0)),"",OFFSET('HARGA SATUAN'!$C$6,MATCH('REKAP MDU'!B259,'HARGA SATUAN'!$L$7:$L$1472,0),0))</f>
        <v>CT TM Indoor Tipe Blok 400/5-5A</v>
      </c>
      <c r="D259" s="72">
        <f ca="1">SUMIFS('RAB Standart'!$F$14:$F$169,'RAB Standart'!$C$14:$C$169,C259)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SATUAN'!$L$7:$L$1472,0),0)),"",OFFSET('HARGA SATUAN'!$C$6,MATCH('REKAP MDU'!B260,'HARGA SATUAN'!$L$7:$L$1472,0),0))</f>
        <v>CT TM Indoor Tipe Blok 500/5-5A</v>
      </c>
      <c r="D260" s="72">
        <f ca="1">SUMIFS('RAB Standart'!$F$14:$F$169,'RAB Standart'!$C$14:$C$169,C260)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SATUAN'!$L$7:$L$1472,0),0)),"",OFFSET('HARGA SATUAN'!$C$6,MATCH('REKAP MDU'!B261,'HARGA SATUAN'!$L$7:$L$1472,0),0))</f>
        <v>CT TM Indoor Tipe Blok 600/5-5A</v>
      </c>
      <c r="D261" s="72">
        <f ca="1">SUMIFS('RAB Standart'!$F$14:$F$169,'RAB Standart'!$C$14:$C$169,C261)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SATUAN'!$L$7:$L$1472,0),0)),"",OFFSET('HARGA SATUAN'!$C$6,MATCH('REKAP MDU'!B262,'HARGA SATUAN'!$L$7:$L$1472,0),0))</f>
        <v>CT TM Indoor Tipe Blok 750/5-5A</v>
      </c>
      <c r="D262" s="72">
        <f ca="1">SUMIFS('RAB Standart'!$F$14:$F$169,'RAB Standart'!$C$14:$C$169,C262)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SATUAN'!$L$7:$L$1472,0),0)),"",OFFSET('HARGA SATUAN'!$C$6,MATCH('REKAP MDU'!B263,'HARGA SATUAN'!$L$7:$L$1472,0),0))</f>
        <v>CT TM Indoor Tipe Blok 800/5-5A</v>
      </c>
      <c r="D263" s="72">
        <f ca="1">SUMIFS('RAB Standart'!$F$14:$F$169,'RAB Standart'!$C$14:$C$169,C263)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SATUAN'!$L$7:$L$1472,0),0)),"",OFFSET('HARGA SATUAN'!$C$6,MATCH('REKAP MDU'!B264,'HARGA SATUAN'!$L$7:$L$1472,0),0))</f>
        <v>CT TM Indoor Tipe Blok 1000/5-5A</v>
      </c>
      <c r="D264" s="72">
        <f ca="1">SUMIFS('RAB Standart'!$F$14:$F$169,'RAB Standart'!$C$14:$C$169,C264)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SATUAN'!$L$7:$L$1472,0),0)),"",OFFSET('HARGA SATUAN'!$C$6,MATCH('REKAP MDU'!B265,'HARGA SATUAN'!$L$7:$L$1472,0),0))</f>
        <v>CT TM Indoor Tipe Ring 50/5-5A</v>
      </c>
      <c r="D265" s="72">
        <f ca="1">SUMIFS('RAB Standart'!$F$14:$F$169,'RAB Standart'!$C$14:$C$169,C265)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SATUAN'!$L$7:$L$1472,0),0)),"",OFFSET('HARGA SATUAN'!$C$6,MATCH('REKAP MDU'!B266,'HARGA SATUAN'!$L$7:$L$1472,0),0))</f>
        <v>CT TM Indoor Tipe Ring 100/5-5A</v>
      </c>
      <c r="D266" s="72">
        <f ca="1">SUMIFS('RAB Standart'!$F$14:$F$169,'RAB Standart'!$C$14:$C$169,C266)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SATUAN'!$L$7:$L$1472,0),0)),"",OFFSET('HARGA SATUAN'!$C$6,MATCH('REKAP MDU'!B267,'HARGA SATUAN'!$L$7:$L$1472,0),0))</f>
        <v>CT TM Outdoor  10/5</v>
      </c>
      <c r="D267" s="72">
        <f ca="1">SUMIFS('RAB Standart'!$F$14:$F$169,'RAB Standart'!$C$14:$C$169,C267)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SATUAN'!$L$7:$L$1472,0),0)),"",OFFSET('HARGA SATUAN'!$C$6,MATCH('REKAP MDU'!B268,'HARGA SATUAN'!$L$7:$L$1472,0),0))</f>
        <v>CT TM Outdoor  15/5</v>
      </c>
      <c r="D268" s="72">
        <f ca="1">SUMIFS('RAB Standart'!$F$14:$F$169,'RAB Standart'!$C$14:$C$169,C268)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SATUAN'!$L$7:$L$1472,0),0)),"",OFFSET('HARGA SATUAN'!$C$6,MATCH('REKAP MDU'!B269,'HARGA SATUAN'!$L$7:$L$1472,0),0))</f>
        <v>CT TM Outdoor  20/5</v>
      </c>
      <c r="D269" s="72">
        <f ca="1">SUMIFS('RAB Standart'!$F$14:$F$169,'RAB Standart'!$C$14:$C$169,C269)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SATUAN'!$L$7:$L$1472,0),0)),"",OFFSET('HARGA SATUAN'!$C$6,MATCH('REKAP MDU'!B270,'HARGA SATUAN'!$L$7:$L$1472,0),0))</f>
        <v>CT TM Outdoor  25/5</v>
      </c>
      <c r="D270" s="72">
        <f ca="1">SUMIFS('RAB Standart'!$F$14:$F$169,'RAB Standart'!$C$14:$C$169,C270)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SATUAN'!$L$7:$L$1472,0),0)),"",OFFSET('HARGA SATUAN'!$C$6,MATCH('REKAP MDU'!B271,'HARGA SATUAN'!$L$7:$L$1472,0),0))</f>
        <v>CT TM Outdoor  30/5</v>
      </c>
      <c r="D271" s="72">
        <f ca="1">SUMIFS('RAB Standart'!$F$14:$F$169,'RAB Standart'!$C$14:$C$169,C271)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SATUAN'!$L$7:$L$1472,0),0)),"",OFFSET('HARGA SATUAN'!$C$6,MATCH('REKAP MDU'!B272,'HARGA SATUAN'!$L$7:$L$1472,0),0))</f>
        <v>CT TM Outdoor  40/5</v>
      </c>
      <c r="D272" s="72">
        <f ca="1">SUMIFS('RAB Standart'!$F$14:$F$169,'RAB Standart'!$C$14:$C$169,C272)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SATUAN'!$L$7:$L$1472,0),0)),"",OFFSET('HARGA SATUAN'!$C$6,MATCH('REKAP MDU'!B273,'HARGA SATUAN'!$L$7:$L$1472,0),0))</f>
        <v>CT TM Outdoor  50/5</v>
      </c>
      <c r="D273" s="72">
        <f ca="1">SUMIFS('RAB Standart'!$F$14:$F$169,'RAB Standart'!$C$14:$C$169,C273)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SATUAN'!$L$7:$L$1472,0),0)),"",OFFSET('HARGA SATUAN'!$C$6,MATCH('REKAP MDU'!B274,'HARGA SATUAN'!$L$7:$L$1472,0),0))</f>
        <v>CT TM Outdoor  60/5</v>
      </c>
      <c r="D274" s="72">
        <f ca="1">SUMIFS('RAB Standart'!$F$14:$F$169,'RAB Standart'!$C$14:$C$169,C274)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SATUAN'!$L$7:$L$1472,0),0)),"",OFFSET('HARGA SATUAN'!$C$6,MATCH('REKAP MDU'!B275,'HARGA SATUAN'!$L$7:$L$1472,0),0))</f>
        <v>CT TM Outdoor  75/5</v>
      </c>
      <c r="D275" s="72">
        <f ca="1">SUMIFS('RAB Standart'!$F$14:$F$169,'RAB Standart'!$C$14:$C$169,C275)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SATUAN'!$L$7:$L$1472,0),0)),"",OFFSET('HARGA SATUAN'!$C$6,MATCH('REKAP MDU'!B276,'HARGA SATUAN'!$L$7:$L$1472,0),0))</f>
        <v>CT TM Outdoor 80/5</v>
      </c>
      <c r="D276" s="72">
        <f ca="1">SUMIFS('RAB Standart'!$F$14:$F$169,'RAB Standart'!$C$14:$C$169,C276)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SATUAN'!$L$7:$L$1472,0),0)),"",OFFSET('HARGA SATUAN'!$C$6,MATCH('REKAP MDU'!B277,'HARGA SATUAN'!$L$7:$L$1472,0),0))</f>
        <v>CT TM Outdoor 100/5</v>
      </c>
      <c r="D277" s="72">
        <f ca="1">SUMIFS('RAB Standart'!$F$14:$F$169,'RAB Standart'!$C$14:$C$169,C277)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SATUAN'!$L$7:$L$1472,0),0)),"",OFFSET('HARGA SATUAN'!$C$6,MATCH('REKAP MDU'!B278,'HARGA SATUAN'!$L$7:$L$1472,0),0))</f>
        <v>CT TM Outdoor 150/5</v>
      </c>
      <c r="D278" s="72">
        <f ca="1">SUMIFS('RAB Standart'!$F$14:$F$169,'RAB Standart'!$C$14:$C$169,C278)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SATUAN'!$L$7:$L$1472,0),0)),"",OFFSET('HARGA SATUAN'!$C$6,MATCH('REKAP MDU'!B279,'HARGA SATUAN'!$L$7:$L$1472,0),0))</f>
        <v>CT TM Outdoor 200/5</v>
      </c>
      <c r="D279" s="72">
        <f ca="1">SUMIFS('RAB Standart'!$F$14:$F$169,'RAB Standart'!$C$14:$C$169,C279)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SATUAN'!$L$7:$L$1472,0),0)),"",OFFSET('HARGA SATUAN'!$C$6,MATCH('REKAP MDU'!B280,'HARGA SATUAN'!$L$7:$L$1472,0),0))</f>
        <v>CT TM Outdoor 250/5</v>
      </c>
      <c r="D280" s="72">
        <f ca="1">SUMIFS('RAB Standart'!$F$14:$F$169,'RAB Standart'!$C$14:$C$169,C280)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SATUAN'!$L$7:$L$1472,0),0)),"",OFFSET('HARGA SATUAN'!$C$6,MATCH('REKAP MDU'!B281,'HARGA SATUAN'!$L$7:$L$1472,0),0))</f>
        <v>CT TM Outdoor 300/5</v>
      </c>
      <c r="D281" s="72">
        <f ca="1">SUMIFS('RAB Standart'!$F$14:$F$169,'RAB Standart'!$C$14:$C$169,C281)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SATUAN'!$L$7:$L$1472,0),0)),"",OFFSET('HARGA SATUAN'!$C$6,MATCH('REKAP MDU'!B282,'HARGA SATUAN'!$L$7:$L$1472,0),0))</f>
        <v>CT TM Outdoor 400/5</v>
      </c>
      <c r="D282" s="72">
        <f ca="1">SUMIFS('RAB Standart'!$F$14:$F$169,'RAB Standart'!$C$14:$C$169,C282)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SATUAN'!$L$7:$L$1472,0),0)),"",OFFSET('HARGA SATUAN'!$C$6,MATCH('REKAP MDU'!B283,'HARGA SATUAN'!$L$7:$L$1472,0),0))</f>
        <v>PT Indoor (ratio 20.000/v3 : 100/v3) Class 0.2s</v>
      </c>
      <c r="D283" s="72">
        <f ca="1">SUMIFS('RAB Standart'!$F$14:$F$169,'RAB Standart'!$C$14:$C$169,C283)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SATUAN'!$L$7:$L$1472,0),0)),"",OFFSET('HARGA SATUAN'!$C$6,MATCH('REKAP MDU'!B284,'HARGA SATUAN'!$L$7:$L$1472,0),0))</f>
        <v>PT Outdoor (ratio 20.000/v3 : 100/v3) Class 0.2s</v>
      </c>
      <c r="D284" s="72">
        <f ca="1">SUMIFS('RAB Standart'!$F$14:$F$169,'RAB Standart'!$C$14:$C$169,C284)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SATUAN'!$L$7:$L$1472,0),0)),"",OFFSET('HARGA SATUAN'!$C$6,MATCH('REKAP MDU'!B285,'HARGA SATUAN'!$L$7:$L$1472,0),0))</f>
        <v>Smart Box Langsung Daya 3.9 kVA MCCB 6 A</v>
      </c>
      <c r="D285" s="72">
        <f ca="1">SUMIFS('RAB Standart'!$F$14:$F$169,'RAB Standart'!$C$14:$C$169,C285)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SATUAN'!$L$7:$L$1472,0),0)),"",OFFSET('HARGA SATUAN'!$C$6,MATCH('REKAP MDU'!B286,'HARGA SATUAN'!$L$7:$L$1472,0),0))</f>
        <v>Smart Box Langsung Daya 6.6 kVA MCCB 10 A</v>
      </c>
      <c r="D286" s="72">
        <f ca="1">SUMIFS('RAB Standart'!$F$14:$F$169,'RAB Standart'!$C$14:$C$169,C286)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SATUAN'!$L$7:$L$1472,0),0)),"",OFFSET('HARGA SATUAN'!$C$6,MATCH('REKAP MDU'!B287,'HARGA SATUAN'!$L$7:$L$1472,0),0))</f>
        <v>Smart Box Langsung Daya 10.6 kVA MCCB 16 A</v>
      </c>
      <c r="D287" s="72">
        <f ca="1">SUMIFS('RAB Standart'!$F$14:$F$169,'RAB Standart'!$C$14:$C$169,C287)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SATUAN'!$L$7:$L$1472,0),0)),"",OFFSET('HARGA SATUAN'!$C$6,MATCH('REKAP MDU'!B288,'HARGA SATUAN'!$L$7:$L$1472,0),0))</f>
        <v>Smart Box Langsung Daya 13.2 kVA MCCB 20 A</v>
      </c>
      <c r="D288" s="72">
        <f ca="1">SUMIFS('RAB Standart'!$F$14:$F$169,'RAB Standart'!$C$14:$C$169,C288)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SATUAN'!$L$7:$L$1472,0),0)),"",OFFSET('HARGA SATUAN'!$C$6,MATCH('REKAP MDU'!B289,'HARGA SATUAN'!$L$7:$L$1472,0),0))</f>
        <v>Smart Box Langsung Daya 16.5 kVA MCCB 25 A</v>
      </c>
      <c r="D289" s="72">
        <f ca="1">SUMIFS('RAB Standart'!$F$14:$F$169,'RAB Standart'!$C$14:$C$169,C289)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SATUAN'!$L$7:$L$1472,0),0)),"",OFFSET('HARGA SATUAN'!$C$6,MATCH('REKAP MDU'!B290,'HARGA SATUAN'!$L$7:$L$1472,0),0))</f>
        <v>Smart Box Langsung Daya 23 kVA MCCB 35 A</v>
      </c>
      <c r="D290" s="72">
        <f ca="1">SUMIFS('RAB Standart'!$F$14:$F$169,'RAB Standart'!$C$14:$C$169,C290)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SATUAN'!$L$7:$L$1472,0),0)),"",OFFSET('HARGA SATUAN'!$C$6,MATCH('REKAP MDU'!B291,'HARGA SATUAN'!$L$7:$L$1472,0),0))</f>
        <v>Smart Box Langsung Daya 33 kVA MCCB 50 A</v>
      </c>
      <c r="D291" s="72">
        <f ca="1">SUMIFS('RAB Standart'!$F$14:$F$169,'RAB Standart'!$C$14:$C$169,C291)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SATUAN'!$L$7:$L$1472,0),0)),"",OFFSET('HARGA SATUAN'!$C$6,MATCH('REKAP MDU'!B292,'HARGA SATUAN'!$L$7:$L$1472,0),0))</f>
        <v>Smart Box Langsung Daya 41.5 kVA MCCB 63 A</v>
      </c>
      <c r="D292" s="72">
        <f ca="1">SUMIFS('RAB Standart'!$F$14:$F$169,'RAB Standart'!$C$14:$C$169,C292)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SATUAN'!$L$7:$L$1472,0),0)),"",OFFSET('HARGA SATUAN'!$C$6,MATCH('REKAP MDU'!B293,'HARGA SATUAN'!$L$7:$L$1472,0),0))</f>
        <v>Smart Box Tidak Langsung Daya 53 kVA MCCB 80 A</v>
      </c>
      <c r="D293" s="72">
        <f ca="1">SUMIFS('RAB Standart'!$F$14:$F$169,'RAB Standart'!$C$14:$C$169,C293)</f>
        <v>0</v>
      </c>
      <c r="E293" s="24">
        <f t="shared" ca="1" si="22"/>
        <v>0</v>
      </c>
      <c r="F293" s="24">
        <f ca="1">IF(D293=0,0,SUM($E$223:E293))</f>
        <v>0</v>
      </c>
    </row>
    <row r="294" spans="2:6" hidden="1">
      <c r="B294" s="151">
        <v>71</v>
      </c>
      <c r="C294" s="72" t="str">
        <f ca="1">IF(ISERROR(OFFSET('HARGA SATUAN'!$C$6,MATCH('REKAP MDU'!B294,'HARGA SATUAN'!$L$7:$L$1472,0),0)),"",OFFSET('HARGA SATUAN'!$C$6,MATCH('REKAP MDU'!B294,'HARGA SATUAN'!$L$7:$L$1472,0),0))</f>
        <v>Smart Box Tidak Langsung Daya 66 kVA MCCB 100 A</v>
      </c>
      <c r="D294" s="72">
        <f ca="1">SUMIFS('RAB Standart'!$F$14:$F$169,'RAB Standart'!$C$14:$C$169,C294)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SATUAN'!$L$7:$L$1472,0),0)),"",OFFSET('HARGA SATUAN'!$C$6,MATCH('REKAP MDU'!B295,'HARGA SATUAN'!$L$7:$L$1472,0),0))</f>
        <v>Smart Box Tidak Langsung Daya 82.5 kVA MCCB 125 A</v>
      </c>
      <c r="D295" s="72">
        <f ca="1">SUMIFS('RAB Standart'!$F$14:$F$169,'RAB Standart'!$C$14:$C$169,C295)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SATUAN'!$L$7:$L$1472,0),0)),"",OFFSET('HARGA SATUAN'!$C$6,MATCH('REKAP MDU'!B296,'HARGA SATUAN'!$L$7:$L$1472,0),0))</f>
        <v>Smart Box Tidak Langsung Daya 105 kVA MCCB 160 A</v>
      </c>
      <c r="D296" s="72">
        <f ca="1">SUMIFS('RAB Standart'!$F$14:$F$169,'RAB Standart'!$C$14:$C$169,C296)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SATUAN'!$L$7:$L$1472,0),0)),"",OFFSET('HARGA SATUAN'!$C$6,MATCH('REKAP MDU'!B297,'HARGA SATUAN'!$L$7:$L$1472,0),0))</f>
        <v>Smart Box Tidak Langsung Daya 131 kVA MCCB 200 A</v>
      </c>
      <c r="D297" s="72">
        <f ca="1">SUMIFS('RAB Standart'!$F$14:$F$169,'RAB Standart'!$C$14:$C$169,C297)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SATUAN'!$L$7:$L$1472,0),0)),"",OFFSET('HARGA SATUAN'!$C$6,MATCH('REKAP MDU'!B298,'HARGA SATUAN'!$L$7:$L$1472,0),0))</f>
        <v>Smart Box Tidak Langsung Daya 147 kVA MCCB 225 A</v>
      </c>
      <c r="D298" s="72">
        <f ca="1">SUMIFS('RAB Standart'!$F$14:$F$169,'RAB Standart'!$C$14:$C$169,C298)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SATUAN'!$L$7:$L$1472,0),0)),"",OFFSET('HARGA SATUAN'!$C$6,MATCH('REKAP MDU'!B299,'HARGA SATUAN'!$L$7:$L$1472,0),0))</f>
        <v>Smart Box Tidak Langsung Daya 164 kVA MCCB 250 A</v>
      </c>
      <c r="D299" s="72">
        <f ca="1">SUMIFS('RAB Standart'!$F$14:$F$169,'RAB Standart'!$C$14:$C$169,C299)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SATUAN'!$L$7:$L$1472,0),0)),"",OFFSET('HARGA SATUAN'!$C$6,MATCH('REKAP MDU'!B300,'HARGA SATUAN'!$L$7:$L$1472,0),0))</f>
        <v>Smart Box Tidak Langsung Daya 197 kVA MCCB 300 A</v>
      </c>
      <c r="D300" s="72">
        <f ca="1">SUMIFS('RAB Standart'!$F$14:$F$169,'RAB Standart'!$C$14:$C$169,C300)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SATUAN'!$L$7:$L$1472,0),0)),"",OFFSET('HARGA SATUAN'!$C$6,MATCH('REKAP MDU'!B301,'HARGA SATUAN'!$L$7:$L$1472,0),0))</f>
        <v>Smart Box Tidak Langsung Daya TM</v>
      </c>
      <c r="D301" s="72">
        <f ca="1">SUMIFS('RAB Standart'!$F$14:$F$169,'RAB Standart'!$C$14:$C$169,C301)</f>
        <v>1</v>
      </c>
      <c r="E301" s="24">
        <f t="shared" ca="1" si="22"/>
        <v>1</v>
      </c>
      <c r="F301" s="24">
        <f ca="1">IF(D301=0,0,SUM($E$223:E301))</f>
        <v>4</v>
      </c>
    </row>
    <row r="302" spans="2:6" hidden="1">
      <c r="B302" s="151">
        <v>79</v>
      </c>
      <c r="C302" s="72" t="str">
        <f ca="1">IF(ISERROR(OFFSET('HARGA SATUAN'!$C$6,MATCH('REKAP MDU'!B302,'HARGA SATUAN'!$L$7:$L$1472,0),0)),"",OFFSET('HARGA SATUAN'!$C$6,MATCH('REKAP MDU'!B302,'HARGA SATUAN'!$L$7:$L$1472,0),0))</f>
        <v>Air Insulated LBS Manual;24KV;630A;Min-16KA</v>
      </c>
      <c r="D302" s="72">
        <f ca="1">SUMIFS('RAB Standart'!$F$14:$F$169,'RAB Standart'!$C$14:$C$169,C302)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SATUAN'!$L$7:$L$1472,0),0)),"",OFFSET('HARGA SATUAN'!$C$6,MATCH('REKAP MDU'!B303,'HARGA SATUAN'!$L$7:$L$1472,0),0))</f>
        <v>Air Insulated LBS Motorized;24KV;630A;Min-16KA</v>
      </c>
      <c r="D303" s="72">
        <f ca="1">SUMIFS('RAB Standart'!$F$14:$F$169,'RAB Standart'!$C$14:$C$169,C303)</f>
        <v>1</v>
      </c>
      <c r="E303" s="24">
        <f t="shared" ca="1" si="22"/>
        <v>1</v>
      </c>
      <c r="F303" s="24">
        <f ca="1">IF(D303=0,0,SUM($E$223:E303))</f>
        <v>5</v>
      </c>
    </row>
    <row r="304" spans="2:6" hidden="1">
      <c r="B304" s="151">
        <v>81</v>
      </c>
      <c r="C304" s="72" t="str">
        <f ca="1">IF(ISERROR(OFFSET('HARGA SATUAN'!$C$6,MATCH('REKAP MDU'!B304,'HARGA SATUAN'!$L$7:$L$1472,0),0)),"",OFFSET('HARGA SATUAN'!$C$6,MATCH('REKAP MDU'!B304,'HARGA SATUAN'!$L$7:$L$1472,0),0))</f>
        <v>Air Insulated CBOG Motorized+Metering;20KV;630A;Min-16KA</v>
      </c>
      <c r="D304" s="72">
        <f ca="1">SUMIFS('RAB Standart'!$F$14:$F$169,'RAB Standart'!$C$14:$C$169,C304)</f>
        <v>1</v>
      </c>
      <c r="E304" s="24">
        <f t="shared" ca="1" si="22"/>
        <v>1</v>
      </c>
      <c r="F304" s="24">
        <f ca="1">IF(D304=0,0,SUM($E$223:E304))</f>
        <v>6</v>
      </c>
    </row>
    <row r="305" spans="2:6" hidden="1">
      <c r="B305" s="23">
        <v>82</v>
      </c>
      <c r="C305" s="72" t="str">
        <f ca="1">IF(ISERROR(OFFSET('HARGA SATUAN'!$C$6,MATCH('REKAP MDU'!B305,'HARGA SATUAN'!$L$7:$L$1472,0),0)),"",OFFSET('HARGA SATUAN'!$C$6,MATCH('REKAP MDU'!B305,'HARGA SATUAN'!$L$7:$L$1472,0),0))</f>
        <v>Fully Gas Insulated LBS Motorized;24KV;630A;Min-16KA</v>
      </c>
      <c r="D305" s="72">
        <f ca="1">SUMIFS('RAB Standart'!$F$14:$F$169,'RAB Standart'!$C$14:$C$169,C305)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SATUAN'!$L$7:$L$1472,0),0)),"",OFFSET('HARGA SATUAN'!$C$6,MATCH('REKAP MDU'!B306,'HARGA SATUAN'!$L$7:$L$1472,0),0))</f>
        <v>Fully Gas Insulated CBOG Motorized+Metering;20KV;630A;Min-16KA</v>
      </c>
      <c r="D306" s="72">
        <f ca="1">SUMIFS('RAB Standart'!$F$14:$F$169,'RAB Standart'!$C$14:$C$169,C306)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SATUAN'!$L$7:$L$1472,0),0)),"",OFFSET('HARGA SATUAN'!$C$6,MATCH('REKAP MDU'!B307,'HARGA SATUAN'!$L$7:$L$1472,0),0))</f>
        <v>Fully Gas Insulated LBS Manual;24KV;630A;Min-16KA</v>
      </c>
      <c r="D307" s="72">
        <f ca="1">SUMIFS('RAB Standart'!$F$14:$F$169,'RAB Standart'!$C$14:$C$169,C307)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SATUAN'!$L$7:$L$1472,0),0)),"",OFFSET('HARGA SATUAN'!$C$6,MATCH('REKAP MDU'!B308,'HARGA SATUAN'!$L$7:$L$1472,0),0))</f>
        <v>Automatic Change Over (ACO) TM</v>
      </c>
      <c r="D308" s="72">
        <f ca="1">SUMIFS('RAB Standart'!$F$14:$F$169,'RAB Standart'!$C$14:$C$169,C308)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SATUAN'!$L$7:$L$1472,0),0)),"",OFFSET('HARGA SATUAN'!$C$6,MATCH('REKAP MDU'!B309,'HARGA SATUAN'!$L$7:$L$1472,0),0))</f>
        <v>Automatic Change Over (ACO) TR</v>
      </c>
      <c r="D309" s="72">
        <f ca="1">SUMIFS('RAB Standart'!$F$14:$F$169,'RAB Standart'!$C$14:$C$169,C309)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SATUAN'!$L$7:$L$1472,0),0)),"",OFFSET('HARGA SATUAN'!$C$6,MATCH('REKAP MDU'!B310,'HARGA SATUAN'!$L$7:$L$1472,0),0))</f>
        <v>Metaclad;Outgoing;20kV;630A;25kA - GI</v>
      </c>
      <c r="D310" s="72">
        <f ca="1">SUMIFS('RAB Standart'!$F$14:$F$169,'RAB Standart'!$C$14:$C$169,C310)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SATUAN'!$L$7:$L$1472,0),0)),"",OFFSET('HARGA SATUAN'!$C$6,MATCH('REKAP MDU'!B311,'HARGA SATUAN'!$L$7:$L$1472,0),0))</f>
        <v>Metaclad;Couple;20kV;2000A;25kA - GI</v>
      </c>
      <c r="D311" s="72">
        <f ca="1">SUMIFS('RAB Standart'!$F$14:$F$169,'RAB Standart'!$C$14:$C$169,C311)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SATUAN'!$L$7:$L$1472,0),0)),"",OFFSET('HARGA SATUAN'!$C$6,MATCH('REKAP MDU'!B312,'HARGA SATUAN'!$L$7:$L$1472,0),0))</f>
        <v>Trafo 1 Fasa CSP 50 kVA</v>
      </c>
      <c r="D312" s="72">
        <f ca="1">SUMIFS('RAB Standart'!$F$14:$F$169,'RAB Standart'!$C$14:$C$169,C312)</f>
        <v>1</v>
      </c>
      <c r="E312" s="24">
        <f t="shared" ca="1" si="22"/>
        <v>1</v>
      </c>
      <c r="F312" s="24">
        <f ca="1">IF(D312=0,0,SUM($E$223:E312))</f>
        <v>7</v>
      </c>
    </row>
    <row r="313" spans="2:6" hidden="1">
      <c r="B313" s="23">
        <v>90</v>
      </c>
      <c r="C313" s="72" t="str">
        <f ca="1">IF(ISERROR(OFFSET('HARGA SATUAN'!$C$6,MATCH('REKAP MDU'!B313,'HARGA SATUAN'!$L$7:$L$1472,0),0)),"",OFFSET('HARGA SATUAN'!$C$6,MATCH('REKAP MDU'!B313,'HARGA SATUAN'!$L$7:$L$1472,0),0))</f>
        <v>Trafo 3 phasa 50 kVA YNyn0</v>
      </c>
      <c r="D313" s="72">
        <f ca="1">SUMIFS('RAB Standart'!$F$14:$F$169,'RAB Standart'!$C$14:$C$169,C313)</f>
        <v>0</v>
      </c>
      <c r="E313" s="24">
        <f t="shared" ca="1" si="22"/>
        <v>0</v>
      </c>
      <c r="F313" s="24">
        <f ca="1">IF(D313=0,0,SUM($E$223:E313))</f>
        <v>0</v>
      </c>
    </row>
    <row r="314" spans="2:6" hidden="1">
      <c r="B314" s="151">
        <v>91</v>
      </c>
      <c r="C314" s="72" t="str">
        <f ca="1">IF(ISERROR(OFFSET('HARGA SATUAN'!$C$6,MATCH('REKAP MDU'!B314,'HARGA SATUAN'!$L$7:$L$1472,0),0)),"",OFFSET('HARGA SATUAN'!$C$6,MATCH('REKAP MDU'!B314,'HARGA SATUAN'!$L$7:$L$1472,0),0))</f>
        <v>Trafo 3 phasa 100 kVA YNyn0</v>
      </c>
      <c r="D314" s="72">
        <f ca="1">SUMIFS('RAB Standart'!$F$14:$F$169,'RAB Standart'!$C$14:$C$169,C314)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SATUAN'!$L$7:$L$1472,0),0)),"",OFFSET('HARGA SATUAN'!$C$6,MATCH('REKAP MDU'!B315,'HARGA SATUAN'!$L$7:$L$1472,0),0))</f>
        <v>Trafo 3 phasa 160 kVA YNyn0</v>
      </c>
      <c r="D315" s="72">
        <f ca="1">SUMIFS('RAB Standart'!$F$14:$F$169,'RAB Standart'!$C$14:$C$169,C315)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SATUAN'!$L$7:$L$1472,0),0)),"",OFFSET('HARGA SATUAN'!$C$6,MATCH('REKAP MDU'!B316,'HARGA SATUAN'!$L$7:$L$1472,0),0))</f>
        <v>Trafo 3 phasa 50 kVA Yzn5</v>
      </c>
      <c r="D316" s="72">
        <f ca="1">SUMIFS('RAB Standart'!$F$14:$F$169,'RAB Standart'!$C$14:$C$169,C316)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SATUAN'!$L$7:$L$1472,0),0)),"",OFFSET('HARGA SATUAN'!$C$6,MATCH('REKAP MDU'!B317,'HARGA SATUAN'!$L$7:$L$1472,0),0))</f>
        <v>Trafo 3 phasa 100 kVA Yzn5</v>
      </c>
      <c r="D317" s="72">
        <f ca="1">SUMIFS('RAB Standart'!$F$14:$F$169,'RAB Standart'!$C$14:$C$169,C317)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SATUAN'!$L$7:$L$1472,0),0)),"",OFFSET('HARGA SATUAN'!$C$6,MATCH('REKAP MDU'!B318,'HARGA SATUAN'!$L$7:$L$1472,0),0))</f>
        <v>Trafo 3 phasa 160 kVA Yzn5</v>
      </c>
      <c r="D318" s="72">
        <f ca="1">SUMIFS('RAB Standart'!$F$14:$F$169,'RAB Standart'!$C$14:$C$169,C318)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SATUAN'!$L$7:$L$1472,0),0)),"",OFFSET('HARGA SATUAN'!$C$6,MATCH('REKAP MDU'!B319,'HARGA SATUAN'!$L$7:$L$1472,0),0))</f>
        <v>Trafo 3 phasa 200 kVA Dyn5</v>
      </c>
      <c r="D319" s="72">
        <f ca="1">SUMIFS('RAB Standart'!$F$14:$F$169,'RAB Standart'!$C$14:$C$169,C319)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SATUAN'!$L$7:$L$1472,0),0)),"",OFFSET('HARGA SATUAN'!$C$6,MATCH('REKAP MDU'!B320,'HARGA SATUAN'!$L$7:$L$1472,0),0))</f>
        <v>Trafo 3 phasa 250 kVA DYn5</v>
      </c>
      <c r="D320" s="72">
        <f ca="1">SUMIFS('RAB Standart'!$F$14:$F$169,'RAB Standart'!$C$14:$C$169,C320)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SATUAN'!$L$7:$L$1472,0),0)),"",OFFSET('HARGA SATUAN'!$C$6,MATCH('REKAP MDU'!B321,'HARGA SATUAN'!$L$7:$L$1472,0),0))</f>
        <v>Trafo 3 phasa 400 kVA DYn5 OD</v>
      </c>
      <c r="D321" s="72">
        <f ca="1">SUMIFS('RAB Standart'!$F$14:$F$169,'RAB Standart'!$C$14:$C$169,C321)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SATUAN'!$L$7:$L$1472,0),0)),"",OFFSET('HARGA SATUAN'!$C$6,MATCH('REKAP MDU'!B322,'HARGA SATUAN'!$L$7:$L$1472,0),0))</f>
        <v>LVCB 2 Jurusan 250 A MCCB</v>
      </c>
      <c r="D322" s="72">
        <f ca="1">SUMIFS('RAB Standart'!$F$14:$F$169,'RAB Standart'!$C$14:$C$169,C322)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SATUAN'!$L$7:$L$1472,0),0)),"",OFFSET('HARGA SATUAN'!$C$6,MATCH('REKAP MDU'!B323,'HARGA SATUAN'!$L$7:$L$1472,0),0))</f>
        <v>LVCB 2 Jurusan 250 A LBS</v>
      </c>
      <c r="D323" s="72">
        <f ca="1">SUMIFS('RAB Standart'!$F$14:$F$169,'RAB Standart'!$C$14:$C$169,C323)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SATUAN'!$L$7:$L$1472,0),0)),"",OFFSET('HARGA SATUAN'!$C$6,MATCH('REKAP MDU'!B324,'HARGA SATUAN'!$L$7:$L$1472,0),0))</f>
        <v>LVCB 2 Jurusan 400 A LBS</v>
      </c>
      <c r="D324" s="72">
        <f ca="1">SUMIFS('RAB Standart'!$F$14:$F$169,'RAB Standart'!$C$14:$C$169,C324)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SATUAN'!$L$7:$L$1472,0),0)),"",OFFSET('HARGA SATUAN'!$C$6,MATCH('REKAP MDU'!B325,'HARGA SATUAN'!$L$7:$L$1472,0),0))</f>
        <v>LVCB 4 Jurusan 400 A LBS</v>
      </c>
      <c r="D325" s="72">
        <f ca="1">SUMIFS('RAB Standart'!$F$14:$F$169,'RAB Standart'!$C$14:$C$169,C325)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SATUAN'!$L$7:$L$1472,0),0)),"",OFFSET('HARGA SATUAN'!$C$6,MATCH('REKAP MDU'!B326,'HARGA SATUAN'!$L$7:$L$1472,0),0))</f>
        <v>LVCB 4 Jurusan 630 A LBS</v>
      </c>
      <c r="D326" s="72">
        <f ca="1">SUMIFS('RAB Standart'!$F$14:$F$169,'RAB Standart'!$C$14:$C$169,C326)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SATUAN'!$L$7:$L$1472,0),0)),"",OFFSET('HARGA SATUAN'!$C$6,MATCH('REKAP MDU'!B327,'HARGA SATUAN'!$L$7:$L$1472,0),0))</f>
        <v>FCO Polymer</v>
      </c>
      <c r="D327" s="72">
        <f ca="1">SUMIFS('RAB Standart'!$F$14:$F$169,'RAB Standart'!$C$14:$C$169,C327)</f>
        <v>0</v>
      </c>
      <c r="E327" s="24">
        <f t="shared" ca="1" si="22"/>
        <v>0</v>
      </c>
      <c r="F327" s="24">
        <f ca="1">IF(D327=0,0,SUM($E$223:E327))</f>
        <v>0</v>
      </c>
    </row>
    <row r="328" spans="2:6" hidden="1">
      <c r="B328" s="151">
        <v>105</v>
      </c>
      <c r="C328" s="72" t="str">
        <f ca="1">IF(ISERROR(OFFSET('HARGA SATUAN'!$C$6,MATCH('REKAP MDU'!B328,'HARGA SATUAN'!$L$7:$L$1472,0),0)),"",OFFSET('HARGA SATUAN'!$C$6,MATCH('REKAP MDU'!B328,'HARGA SATUAN'!$L$7:$L$1472,0),0))</f>
        <v>Load Break Switch</v>
      </c>
      <c r="D328" s="72">
        <f ca="1">SUMIFS('RAB Standart'!$F$14:$F$169,'RAB Standart'!$C$14:$C$169,C328)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SATUAN'!$L$7:$L$1472,0),0)),"",OFFSET('HARGA SATUAN'!$C$6,MATCH('REKAP MDU'!B329,'HARGA SATUAN'!$L$7:$L$1472,0),0))</f>
        <v>Recloser</v>
      </c>
      <c r="D329" s="72">
        <f ca="1">SUMIFS('RAB Standart'!$F$14:$F$169,'RAB Standart'!$C$14:$C$169,C329)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SATUAN'!$L$7:$L$1472,0),0)),"",OFFSET('HARGA SATUAN'!$C$6,MATCH('REKAP MDU'!B330,'HARGA SATUAN'!$L$7:$L$1472,0),0))</f>
        <v>Lightning Arester (Polymer) 21 KV, 10 KA</v>
      </c>
      <c r="D330" s="72">
        <f ca="1">SUMIFS('RAB Standart'!$F$14:$F$169,'RAB Standart'!$C$14:$C$169,C330)</f>
        <v>3</v>
      </c>
      <c r="E330" s="24">
        <f t="shared" ca="1" si="22"/>
        <v>1</v>
      </c>
      <c r="F330" s="24">
        <f ca="1">IF(D330=0,0,SUM($E$223:E330))</f>
        <v>8</v>
      </c>
    </row>
    <row r="331" spans="2:6" hidden="1">
      <c r="B331" s="23">
        <v>108</v>
      </c>
      <c r="C331" s="72" t="str">
        <f ca="1">IF(ISERROR(OFFSET('HARGA SATUAN'!$C$6,MATCH('REKAP MDU'!B331,'HARGA SATUAN'!$L$7:$L$1472,0),0)),"",OFFSET('HARGA SATUAN'!$C$6,MATCH('REKAP MDU'!B331,'HARGA SATUAN'!$L$7:$L$1472,0),0))</f>
        <v>Lightning Arester (Polymer) 24 KV, 10 KA</v>
      </c>
      <c r="D331" s="72">
        <f ca="1">SUMIFS('RAB Standart'!$F$14:$F$169,'RAB Standart'!$C$14:$C$169,C331)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SATUAN'!$L$7:$L$1472,0),0)),"",OFFSET('HARGA SATUAN'!$C$6,MATCH('REKAP MDU'!B332,'HARGA SATUAN'!$L$7:$L$1472,0),0))</f>
        <v>Isolator Tumpu ( Pin Post ) 20 KV Porcelein</v>
      </c>
      <c r="D332" s="72">
        <f ca="1">SUMIFS('RAB Standart'!$F$14:$F$169,'RAB Standart'!$C$14:$C$169,C332)</f>
        <v>0</v>
      </c>
      <c r="E332" s="24">
        <f t="shared" ca="1" si="22"/>
        <v>0</v>
      </c>
      <c r="F332" s="24">
        <f ca="1">IF(D332=0,0,SUM($E$223:E332))</f>
        <v>0</v>
      </c>
    </row>
    <row r="333" spans="2:6" hidden="1">
      <c r="B333" s="23">
        <v>110</v>
      </c>
      <c r="C333" s="72" t="str">
        <f ca="1">IF(ISERROR(OFFSET('HARGA SATUAN'!$C$6,MATCH('REKAP MDU'!B333,'HARGA SATUAN'!$L$7:$L$1472,0),0)),"",OFFSET('HARGA SATUAN'!$C$6,MATCH('REKAP MDU'!B333,'HARGA SATUAN'!$L$7:$L$1472,0),0))</f>
        <v>Isolator Tumpu ( Pin Post ) 20 KV</v>
      </c>
      <c r="D333" s="72">
        <f ca="1">SUMIFS('RAB Standart'!$F$14:$F$169,'RAB Standart'!$C$14:$C$169,C333)</f>
        <v>1</v>
      </c>
      <c r="E333" s="24">
        <f t="shared" ca="1" si="22"/>
        <v>1</v>
      </c>
      <c r="F333" s="24">
        <f ca="1">IF(D333=0,0,SUM($E$223:E333))</f>
        <v>9</v>
      </c>
    </row>
    <row r="334" spans="2:6" hidden="1">
      <c r="B334" s="151">
        <v>111</v>
      </c>
      <c r="C334" s="72" t="str">
        <f ca="1">IF(ISERROR(OFFSET('HARGA SATUAN'!$C$6,MATCH('REKAP MDU'!B334,'HARGA SATUAN'!$L$7:$L$1472,0),0)),"",OFFSET('HARGA SATUAN'!$C$6,MATCH('REKAP MDU'!B334,'HARGA SATUAN'!$L$7:$L$1472,0),0))</f>
        <v>Isolator Tumpu ( Line Post ) 20 KV Polymer</v>
      </c>
      <c r="D334" s="72">
        <f ca="1">SUMIFS('RAB Standart'!$F$14:$F$169,'RAB Standart'!$C$14:$C$169,C334)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SATUAN'!$L$7:$L$1472,0),0)),"",OFFSET('HARGA SATUAN'!$C$6,MATCH('REKAP MDU'!B335,'HARGA SATUAN'!$L$7:$L$1472,0),0))</f>
        <v>Isolator Tumpu ( Line Post ) 20 KV</v>
      </c>
      <c r="D335" s="72">
        <f ca="1">SUMIFS('RAB Standart'!$F$14:$F$169,'RAB Standart'!$C$14:$C$169,C335)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SATUAN'!$L$7:$L$1472,0),0)),"",OFFSET('HARGA SATUAN'!$C$6,MATCH('REKAP MDU'!B336,'HARGA SATUAN'!$L$7:$L$1472,0),0))</f>
        <v>Isolator Tarik ( Strainkap Porcelain ) 20 KV</v>
      </c>
      <c r="D336" s="72">
        <f ca="1">SUMIFS('RAB Standart'!$F$14:$F$169,'RAB Standart'!$C$14:$C$169,C336)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SATUAN'!$L$7:$L$1472,0),0)),"",OFFSET('HARGA SATUAN'!$C$6,MATCH('REKAP MDU'!B337,'HARGA SATUAN'!$L$7:$L$1472,0),0))</f>
        <v>Isolator Tarik ( Suspension Polymer ) 20 KV</v>
      </c>
      <c r="D337" s="72">
        <f ca="1">SUMIFS('RAB Standart'!$F$14:$F$169,'RAB Standart'!$C$14:$C$169,C337)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SATUAN'!$L$7:$L$1472,0),0)),"",OFFSET('HARGA SATUAN'!$C$6,MATCH('REKAP MDU'!B338,'HARGA SATUAN'!$L$7:$L$1472,0),0))</f>
        <v>Isolator Tarik ( Porcelain ) 20 KV + Primary Dead End Clamp 150-240 mm²</v>
      </c>
      <c r="D338" s="72">
        <f ca="1">SUMIFS('RAB Standart'!$F$14:$F$169,'RAB Standart'!$C$14:$C$169,C338)</f>
        <v>6</v>
      </c>
      <c r="E338" s="24">
        <f t="shared" ca="1" si="22"/>
        <v>1</v>
      </c>
      <c r="F338" s="24">
        <f ca="1">IF(D338=0,0,SUM($E$223:E338))</f>
        <v>10</v>
      </c>
    </row>
    <row r="339" spans="2:6" hidden="1">
      <c r="B339" s="23">
        <v>116</v>
      </c>
      <c r="C339" s="72" t="str">
        <f ca="1">IF(ISERROR(OFFSET('HARGA SATUAN'!$C$6,MATCH('REKAP MDU'!B339,'HARGA SATUAN'!$L$7:$L$1472,0),0)),"",OFFSET('HARGA SATUAN'!$C$6,MATCH('REKAP MDU'!B339,'HARGA SATUAN'!$L$7:$L$1472,0),0))</f>
        <v>AAAC 70 mm²</v>
      </c>
      <c r="D339" s="72">
        <f ca="1">SUMIFS('RAB Standart'!$F$14:$F$169,'RAB Standart'!$C$14:$C$169,C339)</f>
        <v>18</v>
      </c>
      <c r="E339" s="24">
        <f t="shared" ca="1" si="22"/>
        <v>1</v>
      </c>
      <c r="F339" s="24">
        <f ca="1">IF(D339=0,0,SUM($E$223:E339))</f>
        <v>11</v>
      </c>
    </row>
    <row r="340" spans="2:6" hidden="1">
      <c r="B340" s="151">
        <v>117</v>
      </c>
      <c r="C340" s="72" t="str">
        <f ca="1">IF(ISERROR(OFFSET('HARGA SATUAN'!$C$6,MATCH('REKAP MDU'!B340,'HARGA SATUAN'!$L$7:$L$1472,0),0)),"",OFFSET('HARGA SATUAN'!$C$6,MATCH('REKAP MDU'!B340,'HARGA SATUAN'!$L$7:$L$1472,0),0))</f>
        <v>AAAC 150 mm²</v>
      </c>
      <c r="D340" s="72">
        <f ca="1">SUMIFS('RAB Standart'!$F$14:$F$169,'RAB Standart'!$C$14:$C$169,C340)</f>
        <v>30</v>
      </c>
      <c r="E340" s="24">
        <f t="shared" ca="1" si="22"/>
        <v>1</v>
      </c>
      <c r="F340" s="24">
        <f ca="1">IF(D340=0,0,SUM($E$223:E340))</f>
        <v>12</v>
      </c>
    </row>
    <row r="341" spans="2:6" hidden="1">
      <c r="B341" s="23">
        <v>118</v>
      </c>
      <c r="C341" s="72" t="str">
        <f ca="1">IF(ISERROR(OFFSET('HARGA SATUAN'!$C$6,MATCH('REKAP MDU'!B341,'HARGA SATUAN'!$L$7:$L$1472,0),0)),"",OFFSET('HARGA SATUAN'!$C$6,MATCH('REKAP MDU'!B341,'HARGA SATUAN'!$L$7:$L$1472,0),0))</f>
        <v>AAAC 240 mm²</v>
      </c>
      <c r="D341" s="72">
        <f ca="1">SUMIFS('RAB Standart'!$F$14:$F$169,'RAB Standart'!$C$14:$C$169,C341)</f>
        <v>90</v>
      </c>
      <c r="E341" s="24">
        <f t="shared" ca="1" si="22"/>
        <v>1</v>
      </c>
      <c r="F341" s="24">
        <f ca="1">IF(D341=0,0,SUM($E$223:E341))</f>
        <v>13</v>
      </c>
    </row>
    <row r="342" spans="2:6" hidden="1">
      <c r="B342" s="151">
        <v>119</v>
      </c>
      <c r="C342" s="72" t="str">
        <f ca="1">IF(ISERROR(OFFSET('HARGA SATUAN'!$C$6,MATCH('REKAP MDU'!B342,'HARGA SATUAN'!$L$7:$L$1472,0),0)),"",OFFSET('HARGA SATUAN'!$C$6,MATCH('REKAP MDU'!B342,'HARGA SATUAN'!$L$7:$L$1472,0),0))</f>
        <v>AAAC/S 70 mm²</v>
      </c>
      <c r="D342" s="72">
        <f ca="1">SUMIFS('RAB Standart'!$F$14:$F$169,'RAB Standart'!$C$14:$C$169,C342)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SATUAN'!$L$7:$L$1472,0),0)),"",OFFSET('HARGA SATUAN'!$C$6,MATCH('REKAP MDU'!B343,'HARGA SATUAN'!$L$7:$L$1472,0),0))</f>
        <v>AAAC/S 150 mm²</v>
      </c>
      <c r="D343" s="72">
        <f ca="1">SUMIFS('RAB Standart'!$F$14:$F$169,'RAB Standart'!$C$14:$C$169,C343)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SATUAN'!$L$7:$L$1472,0),0)),"",OFFSET('HARGA SATUAN'!$C$6,MATCH('REKAP MDU'!B344,'HARGA SATUAN'!$L$7:$L$1472,0),0))</f>
        <v>AAAC/S 240 mm²</v>
      </c>
      <c r="D344" s="72">
        <f ca="1">SUMIFS('RAB Standart'!$F$14:$F$169,'RAB Standart'!$C$14:$C$169,C344)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SATUAN'!$L$7:$L$1472,0),0)),"",OFFSET('HARGA SATUAN'!$C$6,MATCH('REKAP MDU'!B345,'HARGA SATUAN'!$L$7:$L$1472,0),0))</f>
        <v>NFA2X-T 2 x 70 + N 50 mm²</v>
      </c>
      <c r="D345" s="72">
        <f ca="1">SUMIFS('RAB Standart'!$F$14:$F$169,'RAB Standart'!$C$14:$C$169,C345)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SATUAN'!$L$7:$L$1472,0),0)),"",OFFSET('HARGA SATUAN'!$C$6,MATCH('REKAP MDU'!B346,'HARGA SATUAN'!$L$7:$L$1472,0),0))</f>
        <v>NFA2X-T 2 x 70 + N 70 mm²</v>
      </c>
      <c r="D346" s="72">
        <f ca="1">SUMIFS('RAB Standart'!$F$14:$F$169,'RAB Standart'!$C$14:$C$169,C346)</f>
        <v>2</v>
      </c>
      <c r="E346" s="24">
        <f t="shared" ca="1" si="22"/>
        <v>1</v>
      </c>
      <c r="F346" s="24">
        <f ca="1">IF(D346=0,0,SUM($E$223:E346))</f>
        <v>14</v>
      </c>
    </row>
    <row r="347" spans="2:6" hidden="1">
      <c r="B347" s="23">
        <v>124</v>
      </c>
      <c r="C347" s="72" t="str">
        <f ca="1">IF(ISERROR(OFFSET('HARGA SATUAN'!$C$6,MATCH('REKAP MDU'!B347,'HARGA SATUAN'!$L$7:$L$1472,0),0)),"",OFFSET('HARGA SATUAN'!$C$6,MATCH('REKAP MDU'!B347,'HARGA SATUAN'!$L$7:$L$1472,0),0))</f>
        <v>NFA2X-T 3x35+1x35</v>
      </c>
      <c r="D347" s="72">
        <f ca="1">SUMIFS('RAB Standart'!$F$14:$F$169,'RAB Standart'!$C$14:$C$169,C347)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SATUAN'!$L$7:$L$1472,0),0)),"",OFFSET('HARGA SATUAN'!$C$6,MATCH('REKAP MDU'!B348,'HARGA SATUAN'!$L$7:$L$1472,0),0))</f>
        <v>NFA2X-T 3x70+1x70</v>
      </c>
      <c r="D348" s="72">
        <f ca="1">SUMIFS('RAB Standart'!$F$14:$F$169,'RAB Standart'!$C$14:$C$169,C348)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SATUAN'!$L$7:$L$1472,0),0)),"",OFFSET('HARGA SATUAN'!$C$6,MATCH('REKAP MDU'!B349,'HARGA SATUAN'!$L$7:$L$1472,0),0))</f>
        <v>NFA2X 2 x 10 mm²</v>
      </c>
      <c r="D349" s="72">
        <f ca="1">SUMIFS('RAB Standart'!$F$14:$F$169,'RAB Standart'!$C$14:$C$169,C349)</f>
        <v>35</v>
      </c>
      <c r="E349" s="24">
        <f t="shared" ca="1" si="22"/>
        <v>1</v>
      </c>
      <c r="F349" s="24">
        <f ca="1">IF(D349=0,0,SUM($E$223:E349))</f>
        <v>15</v>
      </c>
    </row>
    <row r="350" spans="2:6" hidden="1">
      <c r="B350" s="151">
        <v>127</v>
      </c>
      <c r="C350" s="72" t="str">
        <f ca="1">IF(ISERROR(OFFSET('HARGA SATUAN'!$C$6,MATCH('REKAP MDU'!B350,'HARGA SATUAN'!$L$7:$L$1472,0),0)),"",OFFSET('HARGA SATUAN'!$C$6,MATCH('REKAP MDU'!B350,'HARGA SATUAN'!$L$7:$L$1472,0),0))</f>
        <v>NFA2X 2 x 16 mm²</v>
      </c>
      <c r="D350" s="72">
        <f ca="1">SUMIFS('RAB Standart'!$F$14:$F$169,'RAB Standart'!$C$14:$C$169,C350)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SATUAN'!$L$7:$L$1472,0),0)),"",OFFSET('HARGA SATUAN'!$C$6,MATCH('REKAP MDU'!B351,'HARGA SATUAN'!$L$7:$L$1472,0),0))</f>
        <v>NFA2X 4 x 16 mm²</v>
      </c>
      <c r="D351" s="72">
        <f ca="1">SUMIFS('RAB Standart'!$F$14:$F$169,'RAB Standart'!$C$14:$C$169,C351)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SATUAN'!$L$7:$L$1472,0),0)),"",OFFSET('HARGA SATUAN'!$C$6,MATCH('REKAP MDU'!B352,'HARGA SATUAN'!$L$7:$L$1472,0),0))</f>
        <v>NFA2X 4 x 70 mm²</v>
      </c>
      <c r="D352" s="72">
        <f ca="1">SUMIFS('RAB Standart'!$F$14:$F$169,'RAB Standart'!$C$14:$C$169,C352)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SATUAN'!$L$7:$L$1472,0),0)),"",OFFSET('HARGA SATUAN'!$C$6,MATCH('REKAP MDU'!B353,'HARGA SATUAN'!$L$7:$L$1472,0),0))</f>
        <v>Kabel NYY 1 x 70 mm²</v>
      </c>
      <c r="D353" s="72">
        <f ca="1">SUMIFS('RAB Standart'!$F$14:$F$169,'RAB Standart'!$C$14:$C$169,C353)</f>
        <v>25</v>
      </c>
      <c r="E353" s="24">
        <f t="shared" ref="E353:E373" ca="1" si="23">IF(D353=0,0,1)</f>
        <v>1</v>
      </c>
      <c r="F353" s="24">
        <f ca="1">IF(D353=0,0,SUM($E$223:E353))</f>
        <v>16</v>
      </c>
    </row>
    <row r="354" spans="2:6" hidden="1">
      <c r="B354" s="151">
        <v>131</v>
      </c>
      <c r="C354" s="72" t="str">
        <f ca="1">IF(ISERROR(OFFSET('HARGA SATUAN'!$C$6,MATCH('REKAP MDU'!B354,'HARGA SATUAN'!$L$7:$L$1472,0),0)),"",OFFSET('HARGA SATUAN'!$C$6,MATCH('REKAP MDU'!B354,'HARGA SATUAN'!$L$7:$L$1472,0),0))</f>
        <v>Kabel NYY 1 x 95 mm²</v>
      </c>
      <c r="D354" s="72">
        <f ca="1">SUMIFS('RAB Standart'!$F$14:$F$169,'RAB Standart'!$C$14:$C$169,C354)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SATUAN'!$L$7:$L$1472,0),0)),"",OFFSET('HARGA SATUAN'!$C$6,MATCH('REKAP MDU'!B355,'HARGA SATUAN'!$L$7:$L$1472,0),0))</f>
        <v>Kabel NYY 1 x 150 mm²</v>
      </c>
      <c r="D355" s="72">
        <f ca="1">SUMIFS('RAB Standart'!$F$14:$F$169,'RAB Standart'!$C$14:$C$169,C355)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SATUAN'!$L$7:$L$1472,0),0)),"",OFFSET('HARGA SATUAN'!$C$6,MATCH('REKAP MDU'!B356,'HARGA SATUAN'!$L$7:$L$1472,0),0))</f>
        <v>Kabel NYY 1 x 240 mm²</v>
      </c>
      <c r="D356" s="72">
        <f ca="1">SUMIFS('RAB Standart'!$F$14:$F$169,'RAB Standart'!$C$14:$C$169,C356)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SATUAN'!$L$7:$L$1472,0),0)),"",OFFSET('HARGA SATUAN'!$C$6,MATCH('REKAP MDU'!B357,'HARGA SATUAN'!$L$7:$L$1472,0),0))</f>
        <v>Kabel NYY 4 x 70 mm²</v>
      </c>
      <c r="D357" s="72">
        <f ca="1">SUMIFS('RAB Standart'!$F$14:$F$169,'RAB Standart'!$C$14:$C$169,C357)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SATUAN'!$L$7:$L$1472,0),0)),"",OFFSET('HARGA SATUAN'!$C$6,MATCH('REKAP MDU'!B358,'HARGA SATUAN'!$L$7:$L$1472,0),0))</f>
        <v>Kabel NA2XSEYBY 20 KV, 3 x 150 mm²</v>
      </c>
      <c r="D358" s="72">
        <f ca="1">SUMIFS('RAB Standart'!$F$14:$F$169,'RAB Standart'!$C$14:$C$169,C358)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SATUAN'!$L$7:$L$1472,0),0)),"",OFFSET('HARGA SATUAN'!$C$6,MATCH('REKAP MDU'!B359,'HARGA SATUAN'!$L$7:$L$1472,0),0))</f>
        <v>Kabel NA2XSEYBY 20 KV, 3 x 240 mm²</v>
      </c>
      <c r="D359" s="72">
        <f ca="1">SUMIFS('RAB Standart'!$F$14:$F$169,'RAB Standart'!$C$14:$C$169,C359)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SATUAN'!$L$7:$L$1472,0),0)),"",OFFSET('HARGA SATUAN'!$C$6,MATCH('REKAP MDU'!B360,'HARGA SATUAN'!$L$7:$L$1472,0),0))</f>
        <v>Kabel NA2XSEYBY 20 KV, 3 x 300 mm²</v>
      </c>
      <c r="D360" s="72">
        <f ca="1">SUMIFS('RAB Standart'!$F$14:$F$169,'RAB Standart'!$C$14:$C$169,C360)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SATUAN'!$L$7:$L$1472,0),0)),"",OFFSET('HARGA SATUAN'!$C$6,MATCH('REKAP MDU'!B361,'HARGA SATUAN'!$L$7:$L$1472,0),0))</f>
        <v>MVTIC 3 x 150 + N 95 mm²</v>
      </c>
      <c r="D361" s="72">
        <f ca="1">SUMIFS('RAB Standart'!$F$14:$F$169,'RAB Standart'!$C$14:$C$169,C361)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SATUAN'!$L$7:$L$1472,0),0)),"",OFFSET('HARGA SATUAN'!$C$6,MATCH('REKAP MDU'!B362,'HARGA SATUAN'!$L$7:$L$1472,0),0))</f>
        <v>MVTIC 3 x 240 + N 95 mm²</v>
      </c>
      <c r="D362" s="72">
        <f ca="1">SUMIFS('RAB Standart'!$F$14:$F$169,'RAB Standart'!$C$14:$C$169,C362)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SATUAN'!$L$7:$L$1472,0),0)),"",OFFSET('HARGA SATUAN'!$C$6,MATCH('REKAP MDU'!B363,'HARGA SATUAN'!$L$7:$L$1472,0),0))</f>
        <v/>
      </c>
      <c r="D363" s="72">
        <f ca="1">SUMIFS('RAB Standart'!$F$14:$F$169,'RAB Standart'!$C$14:$C$169,C363)</f>
        <v>1</v>
      </c>
      <c r="E363" s="24">
        <f t="shared" ca="1" si="23"/>
        <v>1</v>
      </c>
      <c r="F363" s="24">
        <f ca="1">IF(D363=0,0,SUM($E$223:E363))</f>
        <v>17</v>
      </c>
    </row>
    <row r="364" spans="2:6" hidden="1">
      <c r="B364" s="151">
        <v>141</v>
      </c>
      <c r="C364" s="72" t="str">
        <f ca="1">IF(ISERROR(OFFSET('HARGA SATUAN'!$C$6,MATCH('REKAP MDU'!B364,'HARGA SATUAN'!$L$7:$L$1472,0),0)),"",OFFSET('HARGA SATUAN'!$C$6,MATCH('REKAP MDU'!B364,'HARGA SATUAN'!$L$7:$L$1472,0),0))</f>
        <v/>
      </c>
      <c r="D364" s="72">
        <f ca="1">SUMIFS('RAB Standart'!$F$14:$F$169,'RAB Standart'!$C$14:$C$169,C364)</f>
        <v>1</v>
      </c>
      <c r="E364" s="24">
        <f t="shared" ca="1" si="23"/>
        <v>1</v>
      </c>
      <c r="F364" s="24">
        <f ca="1">IF(D364=0,0,SUM($E$223:E364))</f>
        <v>18</v>
      </c>
    </row>
    <row r="365" spans="2:6" hidden="1">
      <c r="B365" s="23">
        <v>142</v>
      </c>
      <c r="C365" s="72" t="str">
        <f ca="1">IF(ISERROR(OFFSET('HARGA SATUAN'!$C$6,MATCH('REKAP MDU'!B365,'HARGA SATUAN'!$L$7:$L$1472,0),0)),"",OFFSET('HARGA SATUAN'!$C$6,MATCH('REKAP MDU'!B365,'HARGA SATUAN'!$L$7:$L$1472,0),0))</f>
        <v/>
      </c>
      <c r="D365" s="72">
        <f ca="1">SUMIFS('RAB Standart'!$F$14:$F$169,'RAB Standart'!$C$14:$C$169,C365)</f>
        <v>1</v>
      </c>
      <c r="E365" s="24">
        <f t="shared" ca="1" si="23"/>
        <v>1</v>
      </c>
      <c r="F365" s="24">
        <f ca="1">IF(D365=0,0,SUM($E$223:E365))</f>
        <v>19</v>
      </c>
    </row>
    <row r="366" spans="2:6" hidden="1">
      <c r="B366" s="151">
        <v>143</v>
      </c>
      <c r="C366" s="72" t="str">
        <f ca="1">IF(ISERROR(OFFSET('HARGA SATUAN'!$C$6,MATCH('REKAP MDU'!B366,'HARGA SATUAN'!$L$7:$L$1472,0),0)),"",OFFSET('HARGA SATUAN'!$C$6,MATCH('REKAP MDU'!B366,'HARGA SATUAN'!$L$7:$L$1472,0),0))</f>
        <v/>
      </c>
      <c r="D366" s="72">
        <f ca="1">SUMIFS('RAB Standart'!$F$14:$F$169,'RAB Standart'!$C$14:$C$169,C366)</f>
        <v>1</v>
      </c>
      <c r="E366" s="24">
        <f t="shared" ca="1" si="23"/>
        <v>1</v>
      </c>
      <c r="F366" s="24">
        <f ca="1">IF(D366=0,0,SUM($E$223:E366))</f>
        <v>20</v>
      </c>
    </row>
    <row r="367" spans="2:6" hidden="1">
      <c r="B367" s="23">
        <v>144</v>
      </c>
      <c r="C367" s="72" t="str">
        <f ca="1">IF(ISERROR(OFFSET('HARGA SATUAN'!$C$6,MATCH('REKAP MDU'!B367,'HARGA SATUAN'!$L$7:$L$1472,0),0)),"",OFFSET('HARGA SATUAN'!$C$6,MATCH('REKAP MDU'!B367,'HARGA SATUAN'!$L$7:$L$1472,0),0))</f>
        <v/>
      </c>
      <c r="D367" s="72">
        <f ca="1">SUMIFS('RAB Standart'!$F$14:$F$169,'RAB Standart'!$C$14:$C$169,C367)</f>
        <v>1</v>
      </c>
      <c r="E367" s="24">
        <f t="shared" ca="1" si="23"/>
        <v>1</v>
      </c>
      <c r="F367" s="24">
        <f ca="1">IF(D367=0,0,SUM($E$223:E367))</f>
        <v>21</v>
      </c>
    </row>
    <row r="368" spans="2:6" hidden="1">
      <c r="B368" s="151">
        <v>145</v>
      </c>
      <c r="C368" s="72" t="str">
        <f ca="1">IF(ISERROR(OFFSET('HARGA SATUAN'!$C$6,MATCH('REKAP MDU'!B368,'HARGA SATUAN'!$L$7:$L$1472,0),0)),"",OFFSET('HARGA SATUAN'!$C$6,MATCH('REKAP MDU'!B368,'HARGA SATUAN'!$L$7:$L$1472,0),0))</f>
        <v/>
      </c>
      <c r="D368" s="72">
        <f ca="1">SUMIFS('RAB Standart'!$F$14:$F$169,'RAB Standart'!$C$14:$C$169,C368)</f>
        <v>1</v>
      </c>
      <c r="E368" s="24">
        <f t="shared" ca="1" si="23"/>
        <v>1</v>
      </c>
      <c r="F368" s="24">
        <f ca="1">IF(D368=0,0,SUM($E$223:E368))</f>
        <v>22</v>
      </c>
    </row>
    <row r="369" spans="2:6" hidden="1">
      <c r="B369" s="23">
        <v>146</v>
      </c>
      <c r="C369" s="72" t="str">
        <f ca="1">IF(ISERROR(OFFSET('HARGA SATUAN'!$C$6,MATCH('REKAP MDU'!B369,'HARGA SATUAN'!$L$7:$L$1472,0),0)),"",OFFSET('HARGA SATUAN'!$C$6,MATCH('REKAP MDU'!B369,'HARGA SATUAN'!$L$7:$L$1472,0),0))</f>
        <v/>
      </c>
      <c r="D369" s="72">
        <f ca="1">SUMIFS('RAB Standart'!$F$14:$F$169,'RAB Standart'!$C$14:$C$169,C369)</f>
        <v>1</v>
      </c>
      <c r="E369" s="24">
        <f t="shared" ca="1" si="23"/>
        <v>1</v>
      </c>
      <c r="F369" s="24">
        <f ca="1">IF(D369=0,0,SUM($E$223:E369))</f>
        <v>23</v>
      </c>
    </row>
    <row r="370" spans="2:6" hidden="1">
      <c r="B370" s="151">
        <v>147</v>
      </c>
      <c r="C370" s="72" t="str">
        <f ca="1">IF(ISERROR(OFFSET('HARGA SATUAN'!$C$6,MATCH('REKAP MDU'!B370,'HARGA SATUAN'!$L$7:$L$1472,0),0)),"",OFFSET('HARGA SATUAN'!$C$6,MATCH('REKAP MDU'!B370,'HARGA SATUAN'!$L$7:$L$1472,0),0))</f>
        <v/>
      </c>
      <c r="D370" s="72">
        <f ca="1">SUMIFS('RAB Standart'!$F$14:$F$169,'RAB Standart'!$C$14:$C$169,C370)</f>
        <v>1</v>
      </c>
      <c r="E370" s="24">
        <f t="shared" ca="1" si="23"/>
        <v>1</v>
      </c>
      <c r="F370" s="24">
        <f ca="1">IF(D370=0,0,SUM($E$223:E370))</f>
        <v>24</v>
      </c>
    </row>
    <row r="371" spans="2:6" hidden="1">
      <c r="B371" s="23">
        <v>148</v>
      </c>
      <c r="C371" s="72" t="str">
        <f ca="1">IF(ISERROR(OFFSET('HARGA SATUAN'!$C$6,MATCH('REKAP MDU'!B371,'HARGA SATUAN'!$L$7:$L$1472,0),0)),"",OFFSET('HARGA SATUAN'!$C$6,MATCH('REKAP MDU'!B371,'HARGA SATUAN'!$L$7:$L$1472,0),0))</f>
        <v/>
      </c>
      <c r="D371" s="72">
        <f ca="1">SUMIFS('RAB Standart'!$F$14:$F$169,'RAB Standart'!$C$14:$C$169,C371)</f>
        <v>1</v>
      </c>
      <c r="E371" s="24">
        <f t="shared" ca="1" si="23"/>
        <v>1</v>
      </c>
      <c r="F371" s="24">
        <f ca="1">IF(D371=0,0,SUM($E$223:E371))</f>
        <v>25</v>
      </c>
    </row>
    <row r="372" spans="2:6" hidden="1">
      <c r="B372" s="151">
        <v>149</v>
      </c>
      <c r="C372" s="72" t="str">
        <f ca="1">IF(ISERROR(OFFSET('HARGA SATUAN'!$C$6,MATCH('REKAP MDU'!B372,'HARGA SATUAN'!$L$7:$L$1472,0),0)),"",OFFSET('HARGA SATUAN'!$C$6,MATCH('REKAP MDU'!B372,'HARGA SATUAN'!$L$7:$L$1472,0),0))</f>
        <v/>
      </c>
      <c r="D372" s="72">
        <f ca="1">SUMIFS('RAB Standart'!$F$14:$F$169,'RAB Standart'!$C$14:$C$169,C372)</f>
        <v>1</v>
      </c>
      <c r="E372" s="24">
        <f t="shared" ca="1" si="23"/>
        <v>1</v>
      </c>
      <c r="F372" s="24">
        <f ca="1">IF(D372=0,0,SUM($E$223:E372))</f>
        <v>26</v>
      </c>
    </row>
    <row r="373" spans="2:6" hidden="1">
      <c r="B373" s="23">
        <v>150</v>
      </c>
      <c r="C373" s="72" t="str">
        <f ca="1">IF(ISERROR(OFFSET('HARGA SATUAN'!$C$6,MATCH('REKAP MDU'!B373,'HARGA SATUAN'!$L$7:$L$1472,0),0)),"",OFFSET('HARGA SATUAN'!$C$6,MATCH('REKAP MDU'!B373,'HARGA SATUAN'!$L$7:$L$1472,0),0))</f>
        <v/>
      </c>
      <c r="D373" s="72">
        <f ca="1">SUMIFS('RAB Standart'!$F$14:$F$169,'RAB Standart'!$C$14:$C$169,C373)</f>
        <v>1</v>
      </c>
      <c r="E373" s="24">
        <f t="shared" ca="1" si="23"/>
        <v>1</v>
      </c>
      <c r="F373" s="24">
        <f ca="1">IF(D373=0,0,SUM($E$223:E373))</f>
        <v>27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C168:F168"/>
    <mergeCell ref="C169:F169"/>
    <mergeCell ref="C170:F170"/>
    <mergeCell ref="B171:K172"/>
    <mergeCell ref="H175:K175"/>
    <mergeCell ref="H182:K182"/>
    <mergeCell ref="H176:K176"/>
    <mergeCell ref="H177:K177"/>
    <mergeCell ref="I12:I13"/>
    <mergeCell ref="J12:J13"/>
    <mergeCell ref="K12:K13"/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</mergeCells>
  <conditionalFormatting sqref="B16:B166">
    <cfRule type="cellIs" dxfId="33" priority="5" operator="equal">
      <formula>0</formula>
    </cfRule>
  </conditionalFormatting>
  <conditionalFormatting sqref="C16:C165">
    <cfRule type="cellIs" dxfId="32" priority="4" stopIfTrue="1" operator="equal">
      <formula>0</formula>
    </cfRule>
  </conditionalFormatting>
  <conditionalFormatting sqref="C16:E165">
    <cfRule type="cellIs" dxfId="31" priority="1" operator="equal">
      <formula>0</formula>
    </cfRule>
  </conditionalFormatting>
  <conditionalFormatting sqref="D224:F373">
    <cfRule type="cellIs" dxfId="30" priority="8" operator="equal">
      <formula>0</formula>
    </cfRule>
  </conditionalFormatting>
  <conditionalFormatting sqref="E1:E3 G1:G115 E6:E15 H12:I12 N13 F14:F15 H14:K115 E166:K166 G166:G223 E167:F167 H167:K167">
    <cfRule type="cellIs" dxfId="29" priority="43" stopIfTrue="1" operator="equal">
      <formula>0</formula>
    </cfRule>
  </conditionalFormatting>
  <conditionalFormatting sqref="E171:E65536">
    <cfRule type="cellIs" dxfId="28" priority="9" stopIfTrue="1" operator="equal">
      <formula>0</formula>
    </cfRule>
  </conditionalFormatting>
  <conditionalFormatting sqref="G224">
    <cfRule type="cellIs" dxfId="27" priority="10" operator="equal">
      <formula>0</formula>
    </cfRule>
  </conditionalFormatting>
  <conditionalFormatting sqref="G225:G65536">
    <cfRule type="cellIs" dxfId="26" priority="14" stopIfTrue="1" operator="equal">
      <formula>0</formula>
    </cfRule>
  </conditionalFormatting>
  <conditionalFormatting sqref="R14:T166 G116:K165">
    <cfRule type="cellIs" dxfId="25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369"/>
    </row>
    <row r="4" spans="4:4" ht="57" customHeight="1">
      <c r="D4" s="369">
        <v>3</v>
      </c>
    </row>
    <row r="5" spans="4:4" ht="57" customHeight="1">
      <c r="D5" s="369">
        <v>1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0070C0"/>
  </sheetPr>
  <dimension ref="A2:L27"/>
  <sheetViews>
    <sheetView topLeftCell="A4" zoomScale="55" zoomScaleNormal="55" zoomScaleSheetLayoutView="85" workbookViewId="0">
      <selection activeCell="O19" sqref="O19"/>
    </sheetView>
  </sheetViews>
  <sheetFormatPr defaultRowHeight="15"/>
  <cols>
    <col min="1" max="1" width="4.28515625" style="191" customWidth="1"/>
    <col min="2" max="2" width="33.28515625" style="191" customWidth="1"/>
    <col min="3" max="3" width="3.7109375" style="192" customWidth="1"/>
    <col min="4" max="4" width="15" style="191" customWidth="1"/>
    <col min="5" max="5" width="12.42578125" style="191" customWidth="1"/>
    <col min="6" max="6" width="5.42578125" style="191" customWidth="1"/>
    <col min="7" max="7" width="5.42578125" style="191" hidden="1" customWidth="1"/>
    <col min="8" max="8" width="5.140625" style="191" customWidth="1"/>
    <col min="9" max="9" width="34.140625" style="191" customWidth="1"/>
    <col min="10" max="10" width="3.5703125" style="191" customWidth="1"/>
    <col min="11" max="11" width="12.7109375" style="191" customWidth="1"/>
    <col min="12" max="12" width="12.42578125" style="191" customWidth="1"/>
    <col min="13" max="13" width="15" style="191" customWidth="1"/>
    <col min="14" max="14" width="17" style="191" customWidth="1"/>
    <col min="15" max="15" width="18.140625" style="191" customWidth="1"/>
    <col min="16" max="16" width="20.28515625" style="191" customWidth="1"/>
    <col min="17" max="17" width="14.5703125" style="191" customWidth="1"/>
    <col min="18" max="16384" width="9.140625" style="191"/>
  </cols>
  <sheetData>
    <row r="2" spans="1:12" s="194" customFormat="1" ht="18.75" customHeight="1">
      <c r="B2" s="602" t="s">
        <v>1426</v>
      </c>
      <c r="C2" s="602"/>
      <c r="D2" s="602"/>
      <c r="E2" s="602"/>
      <c r="I2" s="195"/>
    </row>
    <row r="3" spans="1:12" s="194" customFormat="1" ht="13.5" customHeight="1" thickBot="1">
      <c r="B3" s="201"/>
      <c r="C3" s="201"/>
      <c r="D3" s="201"/>
      <c r="E3" s="201"/>
      <c r="I3" s="195"/>
    </row>
    <row r="4" spans="1:12" s="194" customFormat="1" ht="29.25" customHeight="1">
      <c r="A4" s="198"/>
      <c r="B4" s="607" t="s">
        <v>1500</v>
      </c>
      <c r="C4" s="608"/>
      <c r="D4" s="608"/>
      <c r="E4" s="609"/>
      <c r="F4" s="351"/>
      <c r="G4" s="351"/>
      <c r="H4" s="352"/>
      <c r="I4" s="571" t="s">
        <v>1501</v>
      </c>
      <c r="J4" s="572"/>
      <c r="K4" s="572"/>
      <c r="L4" s="573"/>
    </row>
    <row r="5" spans="1:12" ht="34.5" customHeight="1">
      <c r="A5" s="193"/>
      <c r="B5" s="354" t="s">
        <v>1352</v>
      </c>
      <c r="C5" s="200" t="s">
        <v>9</v>
      </c>
      <c r="D5" s="603" t="str">
        <f>DATA!D14</f>
        <v>PB An. PT HOLI KARYA SAKTI</v>
      </c>
      <c r="E5" s="604"/>
      <c r="F5" s="197"/>
      <c r="G5" s="197"/>
      <c r="I5" s="355" t="s">
        <v>1352</v>
      </c>
      <c r="J5" s="200" t="s">
        <v>9</v>
      </c>
      <c r="K5" s="574" t="str">
        <f>D5</f>
        <v>PB An. PT HOLI KARYA SAKTI</v>
      </c>
      <c r="L5" s="575"/>
    </row>
    <row r="6" spans="1:12" ht="31.5" customHeight="1">
      <c r="A6" s="193"/>
      <c r="B6" s="354" t="s">
        <v>1497</v>
      </c>
      <c r="C6" s="200" t="s">
        <v>9</v>
      </c>
      <c r="D6" s="612">
        <f>DATA!D17*1000</f>
        <v>0</v>
      </c>
      <c r="E6" s="613"/>
      <c r="F6" s="197"/>
      <c r="G6" s="197"/>
      <c r="I6" s="355" t="s">
        <v>1498</v>
      </c>
      <c r="J6" s="200" t="s">
        <v>9</v>
      </c>
      <c r="K6" s="576">
        <f>DATA!D20*1000</f>
        <v>345000</v>
      </c>
      <c r="L6" s="577"/>
    </row>
    <row r="7" spans="1:12" ht="30.75" customHeight="1">
      <c r="A7" s="193"/>
      <c r="B7" s="354" t="s">
        <v>1413</v>
      </c>
      <c r="C7" s="200" t="s">
        <v>9</v>
      </c>
      <c r="D7" s="610">
        <f>DATA!D18</f>
        <v>1</v>
      </c>
      <c r="E7" s="611"/>
      <c r="F7" s="353" t="s">
        <v>1425</v>
      </c>
      <c r="I7" s="355" t="s">
        <v>1413</v>
      </c>
      <c r="J7" s="200" t="s">
        <v>9</v>
      </c>
      <c r="K7" s="578">
        <f>DATA!D21</f>
        <v>3</v>
      </c>
      <c r="L7" s="579"/>
    </row>
    <row r="8" spans="1:12" ht="51" customHeight="1">
      <c r="A8" s="193"/>
      <c r="B8" s="354" t="s">
        <v>1414</v>
      </c>
      <c r="C8" s="200" t="s">
        <v>9</v>
      </c>
      <c r="D8" s="610">
        <f>DATA!D19</f>
        <v>220</v>
      </c>
      <c r="E8" s="611"/>
      <c r="F8" s="353" t="s">
        <v>1425</v>
      </c>
      <c r="G8" s="348">
        <v>220</v>
      </c>
      <c r="I8" s="355" t="s">
        <v>1414</v>
      </c>
      <c r="J8" s="200" t="s">
        <v>9</v>
      </c>
      <c r="K8" s="578">
        <f>DATA!D22</f>
        <v>380</v>
      </c>
      <c r="L8" s="579"/>
    </row>
    <row r="9" spans="1:12" ht="30" customHeight="1" thickBot="1">
      <c r="A9" s="193"/>
      <c r="B9" s="360" t="s">
        <v>1509</v>
      </c>
      <c r="C9" s="350" t="s">
        <v>9</v>
      </c>
      <c r="D9" s="605">
        <f>IF(D7=1,D6/(380/3^0.5),(D6/(380*3^0.5)))</f>
        <v>0</v>
      </c>
      <c r="E9" s="606"/>
      <c r="F9" s="196"/>
      <c r="G9" s="349">
        <v>380</v>
      </c>
      <c r="I9" s="361" t="s">
        <v>1509</v>
      </c>
      <c r="J9" s="350" t="s">
        <v>9</v>
      </c>
      <c r="K9" s="582">
        <f>IF(K7=1,K6/(380/3^0.5),(K6/(380*3^0.5)))</f>
        <v>524.17327071163402</v>
      </c>
      <c r="L9" s="583"/>
    </row>
    <row r="10" spans="1:12" ht="24.75" customHeight="1">
      <c r="B10" s="362"/>
      <c r="C10" s="359"/>
      <c r="D10" s="363"/>
      <c r="E10" s="363"/>
      <c r="F10" s="196"/>
      <c r="G10" s="349"/>
      <c r="I10" s="362"/>
      <c r="J10" s="359"/>
      <c r="K10" s="363"/>
      <c r="L10" s="363"/>
    </row>
    <row r="11" spans="1:12" ht="16.5" thickBot="1">
      <c r="B11" s="356" t="s">
        <v>1510</v>
      </c>
      <c r="I11" s="356" t="s">
        <v>1504</v>
      </c>
    </row>
    <row r="12" spans="1:12" ht="34.5" customHeight="1">
      <c r="A12" s="193"/>
      <c r="B12" s="384" t="s">
        <v>1502</v>
      </c>
      <c r="C12" s="378" t="s">
        <v>9</v>
      </c>
      <c r="D12" s="614"/>
      <c r="E12" s="615"/>
      <c r="F12" s="197"/>
      <c r="G12" s="197"/>
      <c r="I12" s="377" t="s">
        <v>1502</v>
      </c>
      <c r="J12" s="378" t="s">
        <v>9</v>
      </c>
      <c r="K12" s="616"/>
      <c r="L12" s="617"/>
    </row>
    <row r="13" spans="1:12" ht="31.5" customHeight="1">
      <c r="A13" s="193"/>
      <c r="B13" s="385" t="s">
        <v>1353</v>
      </c>
      <c r="C13" s="365" t="s">
        <v>9</v>
      </c>
      <c r="D13" s="620"/>
      <c r="E13" s="621"/>
      <c r="F13" s="197"/>
      <c r="G13" s="197"/>
      <c r="I13" s="379" t="s">
        <v>1353</v>
      </c>
      <c r="J13" s="365" t="s">
        <v>9</v>
      </c>
      <c r="K13" s="580"/>
      <c r="L13" s="581"/>
    </row>
    <row r="14" spans="1:12" ht="30.75" customHeight="1">
      <c r="A14" s="193"/>
      <c r="B14" s="385" t="s">
        <v>1503</v>
      </c>
      <c r="C14" s="365" t="s">
        <v>9</v>
      </c>
      <c r="D14" s="584">
        <v>50</v>
      </c>
      <c r="E14" s="585"/>
      <c r="F14" s="353" t="s">
        <v>1425</v>
      </c>
      <c r="G14" s="357">
        <v>50</v>
      </c>
      <c r="I14" s="379" t="s">
        <v>1503</v>
      </c>
      <c r="J14" s="365" t="s">
        <v>9</v>
      </c>
      <c r="K14" s="586">
        <v>200</v>
      </c>
      <c r="L14" s="587"/>
    </row>
    <row r="15" spans="1:12" ht="57" customHeight="1">
      <c r="A15" s="193"/>
      <c r="B15" s="385" t="s">
        <v>1413</v>
      </c>
      <c r="C15" s="365" t="s">
        <v>9</v>
      </c>
      <c r="D15" s="371">
        <v>3</v>
      </c>
      <c r="E15" s="380"/>
      <c r="F15" s="353" t="s">
        <v>1425</v>
      </c>
      <c r="G15" s="357">
        <v>100</v>
      </c>
      <c r="I15" s="379" t="s">
        <v>1413</v>
      </c>
      <c r="J15" s="365" t="s">
        <v>9</v>
      </c>
      <c r="K15" s="371">
        <v>3</v>
      </c>
      <c r="L15" s="380"/>
    </row>
    <row r="16" spans="1:12" ht="44.25" customHeight="1">
      <c r="A16" s="193"/>
      <c r="B16" s="385" t="s">
        <v>1513</v>
      </c>
      <c r="C16" s="365"/>
      <c r="D16" s="588">
        <v>100</v>
      </c>
      <c r="E16" s="589"/>
      <c r="F16" s="353"/>
      <c r="G16" s="357">
        <v>160</v>
      </c>
      <c r="I16" s="379" t="s">
        <v>1505</v>
      </c>
      <c r="J16" s="365" t="s">
        <v>9</v>
      </c>
      <c r="K16" s="592">
        <f>K9</f>
        <v>524.17327071163402</v>
      </c>
      <c r="L16" s="593"/>
    </row>
    <row r="17" spans="1:12" ht="34.5" customHeight="1">
      <c r="A17" s="193"/>
      <c r="B17" s="385" t="s">
        <v>1506</v>
      </c>
      <c r="C17" s="365" t="s">
        <v>9</v>
      </c>
      <c r="D17" s="590">
        <f>IF(D15=1,D14/(20/3^0.5),(D14/(20*3^0.5)))</f>
        <v>1.4433756729740645</v>
      </c>
      <c r="E17" s="591"/>
      <c r="F17" s="353" t="s">
        <v>1425</v>
      </c>
      <c r="G17" s="358">
        <v>200</v>
      </c>
      <c r="I17" s="379" t="s">
        <v>1506</v>
      </c>
      <c r="J17" s="365" t="s">
        <v>9</v>
      </c>
      <c r="K17" s="596">
        <f>IF(K15=1,K14/(20/3^0.5),(K14/(20*3^0.5)))</f>
        <v>5.7735026918962582</v>
      </c>
      <c r="L17" s="597"/>
    </row>
    <row r="18" spans="1:12" ht="34.5" customHeight="1">
      <c r="A18" s="193"/>
      <c r="B18" s="385" t="s">
        <v>1507</v>
      </c>
      <c r="C18" s="365" t="s">
        <v>9</v>
      </c>
      <c r="D18" s="590">
        <f>IF(D15=1,D14/(380/3^0.5),(D14/(380*3^0.5)))*1000</f>
        <v>75.96714068284551</v>
      </c>
      <c r="E18" s="591"/>
      <c r="F18" s="353" t="s">
        <v>1425</v>
      </c>
      <c r="G18" s="358">
        <v>250</v>
      </c>
      <c r="I18" s="379" t="s">
        <v>1507</v>
      </c>
      <c r="J18" s="365" t="s">
        <v>9</v>
      </c>
      <c r="K18" s="596">
        <f>IF(K15=1,K14/(380/3^0.5),(K14/(380*3^0.5)))*1000</f>
        <v>303.86856273138204</v>
      </c>
      <c r="L18" s="597"/>
    </row>
    <row r="19" spans="1:12" ht="30" customHeight="1">
      <c r="A19" s="193"/>
      <c r="B19" s="386" t="s">
        <v>1499</v>
      </c>
      <c r="C19" s="364" t="s">
        <v>9</v>
      </c>
      <c r="D19" s="590">
        <f>IF(D15=1,D13/(380/3^0.5),(D13/(380*3^0.5)))</f>
        <v>0</v>
      </c>
      <c r="E19" s="591"/>
      <c r="F19" s="196"/>
      <c r="G19" s="349"/>
      <c r="I19" s="381" t="s">
        <v>1499</v>
      </c>
      <c r="J19" s="364" t="s">
        <v>9</v>
      </c>
      <c r="K19" s="596">
        <f>IF(K15=1,K13/(380/3^0.5),(K13/(380*3^0.5)))</f>
        <v>0</v>
      </c>
      <c r="L19" s="597"/>
    </row>
    <row r="20" spans="1:12" ht="30" customHeight="1" thickBot="1">
      <c r="A20" s="193"/>
      <c r="B20" s="387" t="s">
        <v>1508</v>
      </c>
      <c r="C20" s="383" t="s">
        <v>9</v>
      </c>
      <c r="D20" s="618">
        <f>D16/D18</f>
        <v>1.3163586137523464</v>
      </c>
      <c r="E20" s="619"/>
      <c r="F20" s="196"/>
      <c r="G20" s="349"/>
      <c r="I20" s="382" t="s">
        <v>1499</v>
      </c>
      <c r="J20" s="383" t="s">
        <v>9</v>
      </c>
      <c r="K20" s="594">
        <f>K16/K18</f>
        <v>1.7250000000000001</v>
      </c>
      <c r="L20" s="595"/>
    </row>
    <row r="21" spans="1:12" ht="9.75" customHeight="1">
      <c r="A21" s="193"/>
      <c r="B21" s="372" t="s">
        <v>1508</v>
      </c>
      <c r="C21" s="373" t="s">
        <v>9</v>
      </c>
      <c r="D21" s="601">
        <v>1</v>
      </c>
      <c r="E21" s="601"/>
      <c r="F21" s="374"/>
      <c r="G21" s="375"/>
      <c r="H21" s="376"/>
      <c r="I21" s="372" t="s">
        <v>1499</v>
      </c>
      <c r="J21" s="373" t="s">
        <v>9</v>
      </c>
      <c r="K21" s="601">
        <v>1</v>
      </c>
      <c r="L21" s="601"/>
    </row>
    <row r="22" spans="1:12" ht="6.75" customHeight="1">
      <c r="B22" s="362"/>
      <c r="C22" s="359"/>
      <c r="D22" s="370"/>
      <c r="E22" s="370"/>
      <c r="F22" s="196"/>
      <c r="G22" s="349"/>
      <c r="J22" s="359"/>
      <c r="K22" s="370"/>
      <c r="L22" s="370"/>
    </row>
    <row r="23" spans="1:12" ht="15.75" thickBot="1"/>
    <row r="24" spans="1:12" ht="200.25" customHeight="1" thickBot="1">
      <c r="B24" s="598"/>
      <c r="C24" s="599"/>
      <c r="D24" s="599"/>
      <c r="E24" s="600"/>
      <c r="I24" s="598"/>
      <c r="J24" s="599"/>
      <c r="K24" s="599"/>
      <c r="L24" s="600"/>
    </row>
    <row r="26" spans="1:12">
      <c r="D26" s="367"/>
    </row>
    <row r="27" spans="1:12">
      <c r="D27" s="368"/>
    </row>
  </sheetData>
  <mergeCells count="33"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  <mergeCell ref="K20:L20"/>
    <mergeCell ref="K18:L18"/>
    <mergeCell ref="K19:L19"/>
    <mergeCell ref="D17:E17"/>
    <mergeCell ref="K17:L17"/>
    <mergeCell ref="D14:E14"/>
    <mergeCell ref="K14:L14"/>
    <mergeCell ref="D16:E16"/>
    <mergeCell ref="D18:E18"/>
    <mergeCell ref="K16:L16"/>
    <mergeCell ref="I4:L4"/>
    <mergeCell ref="K5:L5"/>
    <mergeCell ref="K6:L6"/>
    <mergeCell ref="K7:L7"/>
    <mergeCell ref="K13:L13"/>
    <mergeCell ref="K8:L8"/>
    <mergeCell ref="K9:L9"/>
  </mergeCells>
  <conditionalFormatting sqref="O4 Q4">
    <cfRule type="cellIs" dxfId="24" priority="5" stopIfTrue="1" operator="greaterThan">
      <formula>0.89</formula>
    </cfRule>
    <cfRule type="cellIs" dxfId="23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dimension ref="B1:K26"/>
  <sheetViews>
    <sheetView showGridLines="0" topLeftCell="B1" zoomScaleNormal="100" workbookViewId="0">
      <selection activeCell="B11" sqref="A11:XFD11"/>
    </sheetView>
  </sheetViews>
  <sheetFormatPr defaultRowHeight="15"/>
  <cols>
    <col min="1" max="1" width="1.28515625" style="210" customWidth="1"/>
    <col min="2" max="2" width="25.28515625" style="210" customWidth="1"/>
    <col min="3" max="3" width="3.28515625" style="210" customWidth="1"/>
    <col min="4" max="4" width="26.28515625" style="224" customWidth="1"/>
    <col min="5" max="5" width="6.42578125" style="210" customWidth="1"/>
    <col min="6" max="6" width="12" style="210" bestFit="1" customWidth="1"/>
    <col min="7" max="8" width="9.140625" style="210" hidden="1" customWidth="1"/>
    <col min="9" max="9" width="9.140625" style="210"/>
    <col min="10" max="10" width="3.85546875" style="210" customWidth="1"/>
    <col min="11" max="11" width="2.7109375" style="210" customWidth="1"/>
    <col min="12" max="16384" width="9.140625" style="210"/>
  </cols>
  <sheetData>
    <row r="1" spans="2:11" ht="12.75" customHeight="1">
      <c r="B1" s="622"/>
      <c r="C1" s="622"/>
      <c r="D1" s="622"/>
    </row>
    <row r="2" spans="2:11" ht="15.75" customHeight="1">
      <c r="B2" s="211" t="s">
        <v>1415</v>
      </c>
      <c r="C2" s="212"/>
      <c r="D2" s="213"/>
    </row>
    <row r="3" spans="2:11" ht="20.100000000000001" customHeight="1">
      <c r="B3" s="214" t="s">
        <v>1322</v>
      </c>
      <c r="C3" s="215" t="s">
        <v>9</v>
      </c>
      <c r="D3" s="216">
        <v>2023</v>
      </c>
    </row>
    <row r="4" spans="2:11" ht="20.100000000000001" customHeight="1">
      <c r="B4" s="214" t="s">
        <v>1003</v>
      </c>
      <c r="C4" s="215" t="s">
        <v>9</v>
      </c>
      <c r="D4" s="217">
        <v>0.12</v>
      </c>
    </row>
    <row r="5" spans="2:11" ht="20.100000000000001" customHeight="1">
      <c r="B5" s="214" t="s">
        <v>1323</v>
      </c>
      <c r="C5" s="215" t="s">
        <v>9</v>
      </c>
      <c r="D5" s="396">
        <v>1084.1250458865841</v>
      </c>
      <c r="F5" s="392" t="s">
        <v>1575</v>
      </c>
      <c r="K5" s="391"/>
    </row>
    <row r="6" spans="2:11" ht="20.100000000000001" customHeight="1">
      <c r="B6" s="214" t="s">
        <v>1324</v>
      </c>
      <c r="C6" s="215" t="s">
        <v>9</v>
      </c>
      <c r="D6" s="219">
        <v>25</v>
      </c>
      <c r="F6" s="392"/>
    </row>
    <row r="7" spans="2:11" ht="20.100000000000001" customHeight="1">
      <c r="B7" s="214" t="s">
        <v>1325</v>
      </c>
      <c r="C7" s="215" t="s">
        <v>9</v>
      </c>
      <c r="D7" s="220">
        <v>2.2499999999999999E-2</v>
      </c>
    </row>
    <row r="8" spans="2:11" ht="20.100000000000001" customHeight="1">
      <c r="B8" s="214" t="s">
        <v>1416</v>
      </c>
      <c r="C8" s="215" t="s">
        <v>9</v>
      </c>
      <c r="D8" s="221">
        <f>D20-D17</f>
        <v>345</v>
      </c>
    </row>
    <row r="9" spans="2:11" ht="20.100000000000001" customHeight="1">
      <c r="B9" s="214" t="s">
        <v>1417</v>
      </c>
      <c r="C9" s="215" t="s">
        <v>9</v>
      </c>
      <c r="D9" s="221">
        <f>(D8*D25)*1000</f>
        <v>217695000</v>
      </c>
    </row>
    <row r="10" spans="2:11" ht="20.100000000000001" customHeight="1">
      <c r="B10" s="214" t="s">
        <v>1418</v>
      </c>
      <c r="C10" s="215" t="s">
        <v>9</v>
      </c>
      <c r="D10" s="221">
        <f ca="1">'RAB Standart'!K175</f>
        <v>315949534.08795935</v>
      </c>
    </row>
    <row r="11" spans="2:11" ht="20.100000000000001" customHeight="1">
      <c r="B11" s="214" t="s">
        <v>1329</v>
      </c>
      <c r="C11" s="215" t="s">
        <v>9</v>
      </c>
      <c r="D11" s="218">
        <f ca="1">2%*D10</f>
        <v>6318990.681759187</v>
      </c>
    </row>
    <row r="12" spans="2:11" ht="9" customHeight="1">
      <c r="B12" s="623"/>
      <c r="C12" s="623"/>
      <c r="D12" s="623"/>
    </row>
    <row r="13" spans="2:11" ht="15.75" customHeight="1">
      <c r="B13" s="222"/>
      <c r="C13" s="222"/>
      <c r="D13" s="222"/>
    </row>
    <row r="14" spans="2:11" ht="33.75" customHeight="1">
      <c r="B14" s="338" t="s">
        <v>1352</v>
      </c>
      <c r="C14" s="339" t="s">
        <v>9</v>
      </c>
      <c r="D14" s="344" t="s">
        <v>1675</v>
      </c>
      <c r="E14" s="223" t="s">
        <v>1425</v>
      </c>
    </row>
    <row r="15" spans="2:11" ht="20.100000000000001" customHeight="1">
      <c r="B15" s="340" t="s">
        <v>1419</v>
      </c>
      <c r="C15" s="341" t="s">
        <v>9</v>
      </c>
      <c r="D15" s="345" t="s">
        <v>1662</v>
      </c>
      <c r="E15" s="223" t="s">
        <v>1425</v>
      </c>
    </row>
    <row r="16" spans="2:11" ht="20.100000000000001" customHeight="1">
      <c r="B16" s="340" t="s">
        <v>1420</v>
      </c>
      <c r="C16" s="341" t="s">
        <v>9</v>
      </c>
      <c r="D16" s="345" t="s">
        <v>1423</v>
      </c>
      <c r="E16" s="223" t="s">
        <v>1425</v>
      </c>
    </row>
    <row r="17" spans="2:5" ht="20.100000000000001" customHeight="1">
      <c r="B17" s="340" t="s">
        <v>1421</v>
      </c>
      <c r="C17" s="341" t="s">
        <v>9</v>
      </c>
      <c r="D17" s="346">
        <v>0</v>
      </c>
      <c r="E17" s="223" t="s">
        <v>1425</v>
      </c>
    </row>
    <row r="18" spans="2:5" ht="20.100000000000001" hidden="1" customHeight="1">
      <c r="B18" s="340" t="s">
        <v>1511</v>
      </c>
      <c r="C18" s="341"/>
      <c r="D18" s="346">
        <f>IF((D17&lt;=11),1,3)</f>
        <v>1</v>
      </c>
      <c r="E18" s="223"/>
    </row>
    <row r="19" spans="2:5" ht="20.100000000000001" hidden="1" customHeight="1">
      <c r="B19" s="340" t="s">
        <v>1512</v>
      </c>
      <c r="C19" s="341"/>
      <c r="D19" s="346">
        <f>IF((D17&lt;=11),220,380)</f>
        <v>220</v>
      </c>
      <c r="E19" s="223"/>
    </row>
    <row r="20" spans="2:5" ht="20.100000000000001" customHeight="1">
      <c r="B20" s="340" t="s">
        <v>1422</v>
      </c>
      <c r="C20" s="341" t="s">
        <v>9</v>
      </c>
      <c r="D20" s="346">
        <v>345</v>
      </c>
      <c r="E20" s="223" t="s">
        <v>1425</v>
      </c>
    </row>
    <row r="21" spans="2:5" ht="20.100000000000001" hidden="1" customHeight="1">
      <c r="B21" s="340" t="s">
        <v>1511</v>
      </c>
      <c r="C21" s="341"/>
      <c r="D21" s="346">
        <f>IF((D20&lt;=11),1,3)</f>
        <v>3</v>
      </c>
      <c r="E21" s="223"/>
    </row>
    <row r="22" spans="2:5" ht="20.100000000000001" hidden="1" customHeight="1">
      <c r="B22" s="340" t="s">
        <v>1512</v>
      </c>
      <c r="C22" s="341"/>
      <c r="D22" s="346">
        <f>IF((D20&lt;=11),220,380)</f>
        <v>380</v>
      </c>
      <c r="E22" s="223"/>
    </row>
    <row r="23" spans="2:5" ht="20.100000000000001" customHeight="1">
      <c r="B23" s="340" t="s">
        <v>1326</v>
      </c>
      <c r="C23" s="341" t="s">
        <v>9</v>
      </c>
      <c r="D23" s="345">
        <v>1553.67</v>
      </c>
      <c r="E23" s="223" t="s">
        <v>1425</v>
      </c>
    </row>
    <row r="24" spans="2:5" ht="20.100000000000001" customHeight="1">
      <c r="B24" s="340" t="s">
        <v>1327</v>
      </c>
      <c r="C24" s="341" t="s">
        <v>9</v>
      </c>
      <c r="D24" s="345">
        <v>1035.78</v>
      </c>
      <c r="E24" s="223" t="s">
        <v>1425</v>
      </c>
    </row>
    <row r="25" spans="2:5" ht="20.100000000000001" customHeight="1">
      <c r="B25" s="340" t="s">
        <v>1424</v>
      </c>
      <c r="C25" s="341" t="s">
        <v>9</v>
      </c>
      <c r="D25" s="346">
        <v>631</v>
      </c>
      <c r="E25" s="223" t="s">
        <v>1425</v>
      </c>
    </row>
    <row r="26" spans="2:5" ht="20.100000000000001" customHeight="1">
      <c r="B26" s="342" t="s">
        <v>1328</v>
      </c>
      <c r="C26" s="343" t="s">
        <v>9</v>
      </c>
      <c r="D26" s="347">
        <v>40</v>
      </c>
      <c r="E26" s="223" t="s">
        <v>1425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V39"/>
  <sheetViews>
    <sheetView showGridLines="0" zoomScale="70" zoomScaleNormal="70" workbookViewId="0">
      <pane ySplit="6" topLeftCell="A25" activePane="bottomLeft" state="frozen"/>
      <selection activeCell="D10" sqref="D10"/>
      <selection pane="bottomLeft" activeCell="F3" sqref="F3"/>
    </sheetView>
  </sheetViews>
  <sheetFormatPr defaultRowHeight="15"/>
  <cols>
    <col min="1" max="1" width="5" style="225" customWidth="1"/>
    <col min="2" max="2" width="6.28515625" style="225" customWidth="1"/>
    <col min="3" max="3" width="15.140625" style="225" customWidth="1"/>
    <col min="4" max="4" width="15" style="225" customWidth="1"/>
    <col min="5" max="5" width="15.140625" style="225" bestFit="1" customWidth="1"/>
    <col min="6" max="6" width="12.140625" style="225" bestFit="1" customWidth="1"/>
    <col min="7" max="7" width="10" style="225" bestFit="1" customWidth="1"/>
    <col min="8" max="8" width="15.7109375" style="225" bestFit="1" customWidth="1"/>
    <col min="9" max="9" width="14.140625" style="225" bestFit="1" customWidth="1"/>
    <col min="10" max="10" width="13.85546875" style="225" bestFit="1" customWidth="1"/>
    <col min="11" max="11" width="15.7109375" style="225" customWidth="1"/>
    <col min="12" max="12" width="11.140625" style="225" bestFit="1" customWidth="1"/>
    <col min="13" max="13" width="13.85546875" style="225" bestFit="1" customWidth="1"/>
    <col min="14" max="14" width="12.85546875" style="225" bestFit="1" customWidth="1"/>
    <col min="15" max="15" width="7" style="225" customWidth="1"/>
    <col min="16" max="17" width="12.85546875" style="225" bestFit="1" customWidth="1"/>
    <col min="18" max="18" width="1.28515625" style="225" hidden="1" customWidth="1"/>
    <col min="19" max="19" width="3" style="227" hidden="1" customWidth="1"/>
    <col min="20" max="16384" width="9.140625" style="225"/>
  </cols>
  <sheetData>
    <row r="1" spans="1:21">
      <c r="G1" s="226"/>
    </row>
    <row r="2" spans="1:21">
      <c r="G2" s="226"/>
      <c r="K2" s="505"/>
    </row>
    <row r="3" spans="1:21">
      <c r="B3" s="630" t="s">
        <v>1330</v>
      </c>
      <c r="C3" s="630"/>
      <c r="D3" s="630"/>
      <c r="E3" s="630"/>
      <c r="F3" s="228" t="str">
        <f>DATA!D14</f>
        <v>PB An. PT HOLI KARYA SAKTI</v>
      </c>
      <c r="G3" s="226"/>
    </row>
    <row r="4" spans="1:21" ht="7.5" customHeight="1">
      <c r="B4" s="229"/>
      <c r="C4" s="229"/>
      <c r="D4" s="229"/>
      <c r="E4" s="229"/>
      <c r="F4" s="228"/>
      <c r="G4" s="226"/>
    </row>
    <row r="5" spans="1:21" ht="20.100000000000001" customHeight="1">
      <c r="B5" s="624" t="s">
        <v>1322</v>
      </c>
      <c r="C5" s="624" t="s">
        <v>1331</v>
      </c>
      <c r="D5" s="629" t="s">
        <v>1332</v>
      </c>
      <c r="E5" s="629" t="s">
        <v>1333</v>
      </c>
      <c r="F5" s="624" t="s">
        <v>1334</v>
      </c>
      <c r="G5" s="624"/>
      <c r="H5" s="624"/>
      <c r="I5" s="624"/>
      <c r="J5" s="624"/>
      <c r="K5" s="624" t="s">
        <v>1335</v>
      </c>
      <c r="L5" s="624"/>
      <c r="M5" s="230"/>
      <c r="N5" s="627" t="s">
        <v>1336</v>
      </c>
      <c r="O5" s="629" t="s">
        <v>1337</v>
      </c>
      <c r="P5" s="629" t="s">
        <v>1338</v>
      </c>
      <c r="Q5" s="629" t="s">
        <v>1339</v>
      </c>
      <c r="R5" s="231"/>
      <c r="S5" s="232"/>
      <c r="T5" s="625" t="s">
        <v>1340</v>
      </c>
      <c r="U5" s="233"/>
    </row>
    <row r="6" spans="1:21" ht="20.100000000000001" customHeight="1">
      <c r="B6" s="624"/>
      <c r="C6" s="624"/>
      <c r="D6" s="624"/>
      <c r="E6" s="624"/>
      <c r="F6" s="234" t="s">
        <v>1341</v>
      </c>
      <c r="G6" s="234" t="s">
        <v>1342</v>
      </c>
      <c r="H6" s="234" t="s">
        <v>1343</v>
      </c>
      <c r="I6" s="234" t="s">
        <v>1344</v>
      </c>
      <c r="J6" s="234" t="s">
        <v>1005</v>
      </c>
      <c r="K6" s="234" t="s">
        <v>1345</v>
      </c>
      <c r="L6" s="234" t="s">
        <v>1346</v>
      </c>
      <c r="M6" s="234" t="s">
        <v>1005</v>
      </c>
      <c r="N6" s="628"/>
      <c r="O6" s="624"/>
      <c r="P6" s="624"/>
      <c r="Q6" s="624"/>
      <c r="R6" s="231"/>
      <c r="S6" s="232"/>
      <c r="T6" s="624"/>
      <c r="U6" s="235"/>
    </row>
    <row r="7" spans="1:21" ht="20.100000000000001" customHeight="1">
      <c r="A7" s="236">
        <v>0</v>
      </c>
      <c r="B7" s="237">
        <v>2023</v>
      </c>
      <c r="C7" s="388">
        <f>DATA!D8*DATA!D26*2</f>
        <v>27600</v>
      </c>
      <c r="D7" s="239">
        <f t="shared" ref="D7:D12" si="0">C7*4/24</f>
        <v>4600</v>
      </c>
      <c r="E7" s="239">
        <f>C7-D7</f>
        <v>23000</v>
      </c>
      <c r="F7" s="240">
        <f ca="1">DATA!D10/1000000</f>
        <v>315.94953408795936</v>
      </c>
      <c r="G7" s="241">
        <f ca="1">DATA!$D$11/1000000</f>
        <v>6.3189906817591872</v>
      </c>
      <c r="H7" s="241">
        <f>C7*DATA!$D$5/1000000</f>
        <v>29.921851266469719</v>
      </c>
      <c r="I7" s="241">
        <f>(C7*DATA!$D$5*DATA!$D$7)/1000000</f>
        <v>0.67324165349556864</v>
      </c>
      <c r="J7" s="239">
        <f ca="1">SUM(F7:I7)</f>
        <v>352.86361768968385</v>
      </c>
      <c r="K7" s="242">
        <f>DATA!D9/1000000</f>
        <v>217.69499999999999</v>
      </c>
      <c r="L7" s="239">
        <f>((D7*DATA!$D$23)/1000000)+((E7*DATA!$D$24)/1000000)</f>
        <v>30.969822000000001</v>
      </c>
      <c r="M7" s="239">
        <f>K7+L7</f>
        <v>248.66482199999999</v>
      </c>
      <c r="N7" s="239">
        <f ca="1">M7-J7</f>
        <v>-104.19879568968386</v>
      </c>
      <c r="O7" s="237">
        <v>1</v>
      </c>
      <c r="P7" s="239">
        <f ca="1">O7*N7</f>
        <v>-104.19879568968386</v>
      </c>
      <c r="Q7" s="239">
        <f ca="1">P7</f>
        <v>-104.19879568968386</v>
      </c>
      <c r="S7" s="227" t="str">
        <f ca="1">IF(Q7&lt;0,"a","")</f>
        <v>a</v>
      </c>
      <c r="T7" s="243" t="str">
        <f>IF(Q5&gt;=0,"",IF(Q7&lt;0,"",IF(Q7=0,A7,(A7-(Q7/N7)))))</f>
        <v/>
      </c>
      <c r="U7" s="227"/>
    </row>
    <row r="8" spans="1:21" ht="20.100000000000001" customHeight="1">
      <c r="A8" s="236">
        <f>A7+1</f>
        <v>1</v>
      </c>
      <c r="B8" s="237">
        <f>B7+1</f>
        <v>2024</v>
      </c>
      <c r="C8" s="238">
        <f>DATA!D8*DATA!D26*12</f>
        <v>165600</v>
      </c>
      <c r="D8" s="239">
        <f t="shared" si="0"/>
        <v>27600</v>
      </c>
      <c r="E8" s="239">
        <f t="shared" ref="E8:E32" si="1">C8-D8</f>
        <v>138000</v>
      </c>
      <c r="F8" s="237"/>
      <c r="G8" s="241">
        <f ca="1">DATA!$D$11/1000000</f>
        <v>6.3189906817591872</v>
      </c>
      <c r="H8" s="241">
        <f>C8*DATA!$D$5/1000000</f>
        <v>179.53110759881832</v>
      </c>
      <c r="I8" s="241">
        <f>(C8*DATA!$D$5*DATA!$D$7)/1000000</f>
        <v>4.0394499209734125</v>
      </c>
      <c r="J8" s="239">
        <f ca="1">SUM(F8:I8)</f>
        <v>189.88954820155092</v>
      </c>
      <c r="K8" s="244"/>
      <c r="L8" s="239">
        <f>((D8*DATA!$D$23)/1000000)+((E8*DATA!$D$24)/1000000)</f>
        <v>185.81893199999999</v>
      </c>
      <c r="M8" s="239">
        <f t="shared" ref="M8:M32" si="2">K8+L8</f>
        <v>185.81893199999999</v>
      </c>
      <c r="N8" s="239">
        <f ca="1">M8-J8</f>
        <v>-4.0706162015509335</v>
      </c>
      <c r="O8" s="238">
        <f>1/(1+'[164]Asumsi I'!$C$3)^(KKF!A8)</f>
        <v>0.89285714285714279</v>
      </c>
      <c r="P8" s="239">
        <f ca="1">O8*N8</f>
        <v>-3.6344787513847616</v>
      </c>
      <c r="Q8" s="239">
        <f ca="1">Q7+P8</f>
        <v>-107.83327444106862</v>
      </c>
      <c r="S8" s="227" t="str">
        <f t="shared" ref="S8:S32" ca="1" si="3">IF(Q8&lt;0,"a","")</f>
        <v>a</v>
      </c>
      <c r="T8" s="243" t="str">
        <f>IF(Q6&gt;=0,"",IF(Q8&lt;0,"",IF(Q8=0,A8,(A8-(Q8/N8)))))</f>
        <v/>
      </c>
      <c r="U8" s="227"/>
    </row>
    <row r="9" spans="1:21" ht="20.100000000000001" customHeight="1">
      <c r="A9" s="236">
        <f t="shared" ref="A9:B24" si="4">A8+1</f>
        <v>2</v>
      </c>
      <c r="B9" s="237">
        <f t="shared" si="4"/>
        <v>2025</v>
      </c>
      <c r="C9" s="245">
        <f>+C8</f>
        <v>165600</v>
      </c>
      <c r="D9" s="239">
        <f t="shared" si="0"/>
        <v>27600</v>
      </c>
      <c r="E9" s="239">
        <f t="shared" si="1"/>
        <v>138000</v>
      </c>
      <c r="F9" s="237"/>
      <c r="G9" s="241">
        <f ca="1">DATA!$D$11/1000000</f>
        <v>6.3189906817591872</v>
      </c>
      <c r="H9" s="241">
        <f>C9*DATA!$D$5/1000000</f>
        <v>179.53110759881832</v>
      </c>
      <c r="I9" s="241">
        <f>(C9*DATA!$D$5*DATA!$D$7)/1000000</f>
        <v>4.0394499209734125</v>
      </c>
      <c r="J9" s="239">
        <f t="shared" ref="J9:J32" ca="1" si="5">SUM(F9:I9)</f>
        <v>189.88954820155092</v>
      </c>
      <c r="K9" s="239"/>
      <c r="L9" s="239">
        <f>((D9*DATA!$D$23)/1000000)+((E9*DATA!$D$24)/1000000)</f>
        <v>185.81893199999999</v>
      </c>
      <c r="M9" s="239">
        <f t="shared" si="2"/>
        <v>185.81893199999999</v>
      </c>
      <c r="N9" s="239">
        <f t="shared" ref="N9:N32" ca="1" si="6">M9-J9</f>
        <v>-4.0706162015509335</v>
      </c>
      <c r="O9" s="245">
        <f>1/(1+'[164]Asumsi I'!$C$3)^(KKF!A9)</f>
        <v>0.79719387755102034</v>
      </c>
      <c r="P9" s="239">
        <f t="shared" ref="P9:P32" ca="1" si="7">O9*N9</f>
        <v>-3.2450703137363943</v>
      </c>
      <c r="Q9" s="239">
        <f ca="1">Q8+P9</f>
        <v>-111.07834475480502</v>
      </c>
      <c r="S9" s="227" t="str">
        <f t="shared" ca="1" si="3"/>
        <v>a</v>
      </c>
      <c r="T9" s="243" t="str">
        <f ca="1">IF(Q7&gt;=0,"",IF(Q9&lt;0,"",IF(Q9=0,A9,(A9-(Q9/N9)))))</f>
        <v/>
      </c>
      <c r="U9" s="227"/>
    </row>
    <row r="10" spans="1:21" ht="20.100000000000001" customHeight="1">
      <c r="A10" s="236">
        <f t="shared" si="4"/>
        <v>3</v>
      </c>
      <c r="B10" s="237">
        <f t="shared" si="4"/>
        <v>2026</v>
      </c>
      <c r="C10" s="238">
        <f t="shared" ref="C10:C32" si="8">+C9</f>
        <v>165600</v>
      </c>
      <c r="D10" s="239">
        <f t="shared" si="0"/>
        <v>27600</v>
      </c>
      <c r="E10" s="239">
        <f t="shared" si="1"/>
        <v>138000</v>
      </c>
      <c r="F10" s="237"/>
      <c r="G10" s="241">
        <f ca="1">DATA!$D$11/1000000</f>
        <v>6.3189906817591872</v>
      </c>
      <c r="H10" s="241">
        <f>C10*DATA!$D$5/1000000</f>
        <v>179.53110759881832</v>
      </c>
      <c r="I10" s="241">
        <f>(C10*DATA!$D$5*DATA!$D$7)/1000000</f>
        <v>4.0394499209734125</v>
      </c>
      <c r="J10" s="239">
        <f ca="1">SUM(F10:I10)</f>
        <v>189.88954820155092</v>
      </c>
      <c r="K10" s="237"/>
      <c r="L10" s="239">
        <f>((D10*DATA!$D$23)/1000000)+((E10*DATA!$D$24)/1000000)</f>
        <v>185.81893199999999</v>
      </c>
      <c r="M10" s="239">
        <f t="shared" si="2"/>
        <v>185.81893199999999</v>
      </c>
      <c r="N10" s="239">
        <f t="shared" ca="1" si="6"/>
        <v>-4.0706162015509335</v>
      </c>
      <c r="O10" s="238">
        <f>1/(1+'[164]Asumsi I'!$C$3)^(KKF!A10)</f>
        <v>0.71178024781341087</v>
      </c>
      <c r="P10" s="239">
        <f t="shared" ca="1" si="7"/>
        <v>-2.8973842086932087</v>
      </c>
      <c r="Q10" s="239">
        <f t="shared" ref="Q10:Q30" ca="1" si="9">Q9+P10</f>
        <v>-113.97572896349823</v>
      </c>
      <c r="S10" s="227" t="str">
        <f t="shared" ca="1" si="3"/>
        <v>a</v>
      </c>
      <c r="T10" s="243" t="str">
        <f t="shared" ref="T10:T32" ca="1" si="10">IF(Q8&gt;=0,"",IF(Q10&lt;0,"",IF(Q10=0,A10,(A10-(Q10/N10)))))</f>
        <v/>
      </c>
      <c r="U10" s="227"/>
    </row>
    <row r="11" spans="1:21" ht="20.100000000000001" customHeight="1">
      <c r="A11" s="236">
        <f t="shared" si="4"/>
        <v>4</v>
      </c>
      <c r="B11" s="237">
        <f t="shared" si="4"/>
        <v>2027</v>
      </c>
      <c r="C11" s="238">
        <f>+C10</f>
        <v>165600</v>
      </c>
      <c r="D11" s="239">
        <f t="shared" si="0"/>
        <v>27600</v>
      </c>
      <c r="E11" s="239">
        <f t="shared" si="1"/>
        <v>138000</v>
      </c>
      <c r="F11" s="237"/>
      <c r="G11" s="241">
        <f ca="1">DATA!$D$11/1000000</f>
        <v>6.3189906817591872</v>
      </c>
      <c r="H11" s="241">
        <f>C11*DATA!$D$5/1000000</f>
        <v>179.53110759881832</v>
      </c>
      <c r="I11" s="241">
        <f>(C11*DATA!$D$5*DATA!$D$7)/1000000</f>
        <v>4.0394499209734125</v>
      </c>
      <c r="J11" s="239">
        <f ca="1">SUM(F11:I11)</f>
        <v>189.88954820155092</v>
      </c>
      <c r="K11" s="237"/>
      <c r="L11" s="239">
        <f>((D11*DATA!$D$23)/1000000)+((E11*DATA!$D$24)/1000000)</f>
        <v>185.81893199999999</v>
      </c>
      <c r="M11" s="239">
        <f t="shared" si="2"/>
        <v>185.81893199999999</v>
      </c>
      <c r="N11" s="239">
        <f t="shared" ca="1" si="6"/>
        <v>-4.0706162015509335</v>
      </c>
      <c r="O11" s="238">
        <f>1/(1+'[164]Asumsi I'!$C$3)^(KKF!A11)</f>
        <v>0.63551807840483121</v>
      </c>
      <c r="P11" s="239">
        <f t="shared" ca="1" si="7"/>
        <v>-2.5869501863332225</v>
      </c>
      <c r="Q11" s="239">
        <f t="shared" ca="1" si="9"/>
        <v>-116.56267914983145</v>
      </c>
      <c r="S11" s="227" t="str">
        <f t="shared" ca="1" si="3"/>
        <v>a</v>
      </c>
      <c r="T11" s="243" t="str">
        <f t="shared" ca="1" si="10"/>
        <v/>
      </c>
      <c r="U11" s="227"/>
    </row>
    <row r="12" spans="1:21" ht="20.100000000000001" customHeight="1">
      <c r="A12" s="236">
        <f t="shared" si="4"/>
        <v>5</v>
      </c>
      <c r="B12" s="237">
        <f t="shared" si="4"/>
        <v>2028</v>
      </c>
      <c r="C12" s="238">
        <f t="shared" si="8"/>
        <v>165600</v>
      </c>
      <c r="D12" s="239">
        <f t="shared" si="0"/>
        <v>27600</v>
      </c>
      <c r="E12" s="239">
        <f>C12-D12</f>
        <v>138000</v>
      </c>
      <c r="F12" s="237"/>
      <c r="G12" s="241">
        <f ca="1">DATA!$D$11/1000000</f>
        <v>6.3189906817591872</v>
      </c>
      <c r="H12" s="241">
        <f>C12*DATA!$D$5/1000000</f>
        <v>179.53110759881832</v>
      </c>
      <c r="I12" s="241">
        <f>(C12*DATA!$D$5*DATA!$D$7)/1000000</f>
        <v>4.0394499209734125</v>
      </c>
      <c r="J12" s="239">
        <f t="shared" ca="1" si="5"/>
        <v>189.88954820155092</v>
      </c>
      <c r="K12" s="237"/>
      <c r="L12" s="239">
        <f>((D12*DATA!$D$23)/1000000)+((E12*DATA!$D$24)/1000000)</f>
        <v>185.81893199999999</v>
      </c>
      <c r="M12" s="239">
        <f t="shared" si="2"/>
        <v>185.81893199999999</v>
      </c>
      <c r="N12" s="239">
        <f t="shared" ca="1" si="6"/>
        <v>-4.0706162015509335</v>
      </c>
      <c r="O12" s="238">
        <f>1/(1+'[164]Asumsi I'!$C$3)^(KKF!A12)</f>
        <v>0.56742685571859919</v>
      </c>
      <c r="P12" s="239">
        <f t="shared" ca="1" si="7"/>
        <v>-2.3097769520832339</v>
      </c>
      <c r="Q12" s="239">
        <f t="shared" ca="1" si="9"/>
        <v>-118.87245610191469</v>
      </c>
      <c r="S12" s="227" t="str">
        <f t="shared" ca="1" si="3"/>
        <v>a</v>
      </c>
      <c r="T12" s="243" t="str">
        <f t="shared" ca="1" si="10"/>
        <v/>
      </c>
      <c r="U12" s="227"/>
    </row>
    <row r="13" spans="1:21" ht="20.100000000000001" customHeight="1">
      <c r="A13" s="236">
        <f t="shared" si="4"/>
        <v>6</v>
      </c>
      <c r="B13" s="237">
        <f t="shared" si="4"/>
        <v>2029</v>
      </c>
      <c r="C13" s="238">
        <f t="shared" si="8"/>
        <v>165600</v>
      </c>
      <c r="D13" s="239">
        <f t="shared" ref="D13:D32" si="11">C13*4/24</f>
        <v>27600</v>
      </c>
      <c r="E13" s="239">
        <f t="shared" si="1"/>
        <v>138000</v>
      </c>
      <c r="F13" s="237"/>
      <c r="G13" s="241">
        <f ca="1">DATA!$D$11/1000000</f>
        <v>6.3189906817591872</v>
      </c>
      <c r="H13" s="241">
        <f>C13*DATA!$D$5/1000000</f>
        <v>179.53110759881832</v>
      </c>
      <c r="I13" s="241">
        <f>(C13*DATA!$D$5*DATA!$D$7)/1000000</f>
        <v>4.0394499209734125</v>
      </c>
      <c r="J13" s="239">
        <f t="shared" ca="1" si="5"/>
        <v>189.88954820155092</v>
      </c>
      <c r="K13" s="237"/>
      <c r="L13" s="239">
        <f>((D13*DATA!$D$23)/1000000)+((E13*DATA!$D$24)/1000000)</f>
        <v>185.81893199999999</v>
      </c>
      <c r="M13" s="239">
        <f t="shared" si="2"/>
        <v>185.81893199999999</v>
      </c>
      <c r="N13" s="239">
        <f t="shared" ca="1" si="6"/>
        <v>-4.0706162015509335</v>
      </c>
      <c r="O13" s="238">
        <f>1/(1+'[164]Asumsi I'!$C$3)^(KKF!A13)</f>
        <v>0.50663112117732068</v>
      </c>
      <c r="P13" s="239">
        <f t="shared" ca="1" si="7"/>
        <v>-2.0623008500743158</v>
      </c>
      <c r="Q13" s="239">
        <f t="shared" ca="1" si="9"/>
        <v>-120.93475695198902</v>
      </c>
      <c r="S13" s="227" t="str">
        <f t="shared" ca="1" si="3"/>
        <v>a</v>
      </c>
      <c r="T13" s="243" t="str">
        <f t="shared" ca="1" si="10"/>
        <v/>
      </c>
      <c r="U13" s="227"/>
    </row>
    <row r="14" spans="1:21" ht="20.100000000000001" customHeight="1">
      <c r="A14" s="236">
        <f t="shared" si="4"/>
        <v>7</v>
      </c>
      <c r="B14" s="237">
        <f t="shared" si="4"/>
        <v>2030</v>
      </c>
      <c r="C14" s="238">
        <f t="shared" si="8"/>
        <v>165600</v>
      </c>
      <c r="D14" s="239">
        <f t="shared" si="11"/>
        <v>27600</v>
      </c>
      <c r="E14" s="239">
        <f t="shared" si="1"/>
        <v>138000</v>
      </c>
      <c r="F14" s="237"/>
      <c r="G14" s="241">
        <f ca="1">DATA!$D$11/1000000</f>
        <v>6.3189906817591872</v>
      </c>
      <c r="H14" s="241">
        <f>C14*DATA!$D$5/1000000</f>
        <v>179.53110759881832</v>
      </c>
      <c r="I14" s="241">
        <f>(C14*DATA!$D$5*DATA!$D$7)/1000000</f>
        <v>4.0394499209734125</v>
      </c>
      <c r="J14" s="239">
        <f t="shared" ca="1" si="5"/>
        <v>189.88954820155092</v>
      </c>
      <c r="K14" s="237"/>
      <c r="L14" s="239">
        <f>((D14*DATA!$D$23)/1000000)+((E14*DATA!$D$24)/1000000)</f>
        <v>185.81893199999999</v>
      </c>
      <c r="M14" s="239">
        <f t="shared" si="2"/>
        <v>185.81893199999999</v>
      </c>
      <c r="N14" s="239">
        <f t="shared" ca="1" si="6"/>
        <v>-4.0706162015509335</v>
      </c>
      <c r="O14" s="238">
        <f>1/(1+'[164]Asumsi I'!$C$3)^(KKF!A14)</f>
        <v>0.45234921533689343</v>
      </c>
      <c r="P14" s="239">
        <f t="shared" ca="1" si="7"/>
        <v>-1.8413400447092103</v>
      </c>
      <c r="Q14" s="239">
        <f t="shared" ca="1" si="9"/>
        <v>-122.77609699669823</v>
      </c>
      <c r="S14" s="227" t="str">
        <f t="shared" ca="1" si="3"/>
        <v>a</v>
      </c>
      <c r="T14" s="243" t="str">
        <f t="shared" ca="1" si="10"/>
        <v/>
      </c>
      <c r="U14" s="227"/>
    </row>
    <row r="15" spans="1:21" ht="20.100000000000001" customHeight="1">
      <c r="A15" s="236">
        <f t="shared" si="4"/>
        <v>8</v>
      </c>
      <c r="B15" s="237">
        <f t="shared" si="4"/>
        <v>2031</v>
      </c>
      <c r="C15" s="238">
        <f t="shared" si="8"/>
        <v>165600</v>
      </c>
      <c r="D15" s="239">
        <f t="shared" si="11"/>
        <v>27600</v>
      </c>
      <c r="E15" s="239">
        <f t="shared" si="1"/>
        <v>138000</v>
      </c>
      <c r="F15" s="237"/>
      <c r="G15" s="241">
        <f ca="1">DATA!$D$11/1000000</f>
        <v>6.3189906817591872</v>
      </c>
      <c r="H15" s="241">
        <f>C15*DATA!$D$5/1000000</f>
        <v>179.53110759881832</v>
      </c>
      <c r="I15" s="241">
        <f>(C15*DATA!$D$5*DATA!$D$7)/1000000</f>
        <v>4.0394499209734125</v>
      </c>
      <c r="J15" s="239">
        <f t="shared" ca="1" si="5"/>
        <v>189.88954820155092</v>
      </c>
      <c r="K15" s="237"/>
      <c r="L15" s="239">
        <f>((D15*DATA!$D$23)/1000000)+((E15*DATA!$D$24)/1000000)</f>
        <v>185.81893199999999</v>
      </c>
      <c r="M15" s="239">
        <f t="shared" si="2"/>
        <v>185.81893199999999</v>
      </c>
      <c r="N15" s="239">
        <f t="shared" ca="1" si="6"/>
        <v>-4.0706162015509335</v>
      </c>
      <c r="O15" s="238">
        <f>1/(1+'[164]Asumsi I'!$C$3)^(KKF!A15)</f>
        <v>0.4038832279793691</v>
      </c>
      <c r="P15" s="239">
        <f t="shared" ca="1" si="7"/>
        <v>-1.644053611347509</v>
      </c>
      <c r="Q15" s="239">
        <f t="shared" ca="1" si="9"/>
        <v>-124.42015060804573</v>
      </c>
      <c r="S15" s="227" t="str">
        <f t="shared" ca="1" si="3"/>
        <v>a</v>
      </c>
      <c r="T15" s="243" t="str">
        <f t="shared" ca="1" si="10"/>
        <v/>
      </c>
      <c r="U15" s="227"/>
    </row>
    <row r="16" spans="1:21" ht="20.100000000000001" customHeight="1">
      <c r="A16" s="236">
        <f t="shared" si="4"/>
        <v>9</v>
      </c>
      <c r="B16" s="237">
        <f t="shared" si="4"/>
        <v>2032</v>
      </c>
      <c r="C16" s="238">
        <f t="shared" si="8"/>
        <v>165600</v>
      </c>
      <c r="D16" s="239">
        <f t="shared" si="11"/>
        <v>27600</v>
      </c>
      <c r="E16" s="239">
        <f t="shared" si="1"/>
        <v>138000</v>
      </c>
      <c r="F16" s="237"/>
      <c r="G16" s="241">
        <f ca="1">DATA!$D$11/1000000</f>
        <v>6.3189906817591872</v>
      </c>
      <c r="H16" s="241">
        <f>C16*DATA!$D$5/1000000</f>
        <v>179.53110759881832</v>
      </c>
      <c r="I16" s="241">
        <f>(C16*DATA!$D$5*DATA!$D$7)/1000000</f>
        <v>4.0394499209734125</v>
      </c>
      <c r="J16" s="239">
        <f t="shared" ca="1" si="5"/>
        <v>189.88954820155092</v>
      </c>
      <c r="K16" s="237"/>
      <c r="L16" s="239">
        <f>((D16*DATA!$D$23)/1000000)+((E16*DATA!$D$24)/1000000)</f>
        <v>185.81893199999999</v>
      </c>
      <c r="M16" s="239">
        <f t="shared" si="2"/>
        <v>185.81893199999999</v>
      </c>
      <c r="N16" s="239">
        <f t="shared" ca="1" si="6"/>
        <v>-4.0706162015509335</v>
      </c>
      <c r="O16" s="238">
        <f>1/(1+'[164]Asumsi I'!$C$3)^(KKF!A16)</f>
        <v>0.36061002498157957</v>
      </c>
      <c r="P16" s="239">
        <f t="shared" ca="1" si="7"/>
        <v>-1.4679050101317046</v>
      </c>
      <c r="Q16" s="239">
        <f t="shared" ca="1" si="9"/>
        <v>-125.88805561817743</v>
      </c>
      <c r="S16" s="227" t="str">
        <f t="shared" ca="1" si="3"/>
        <v>a</v>
      </c>
      <c r="T16" s="243" t="str">
        <f t="shared" ca="1" si="10"/>
        <v/>
      </c>
      <c r="U16" s="227"/>
    </row>
    <row r="17" spans="1:21" ht="20.100000000000001" customHeight="1">
      <c r="A17" s="236">
        <f t="shared" si="4"/>
        <v>10</v>
      </c>
      <c r="B17" s="237">
        <f t="shared" si="4"/>
        <v>2033</v>
      </c>
      <c r="C17" s="238">
        <f t="shared" si="8"/>
        <v>165600</v>
      </c>
      <c r="D17" s="239">
        <f t="shared" si="11"/>
        <v>27600</v>
      </c>
      <c r="E17" s="239">
        <f t="shared" si="1"/>
        <v>138000</v>
      </c>
      <c r="F17" s="237"/>
      <c r="G17" s="241">
        <f ca="1">DATA!$D$11/1000000</f>
        <v>6.3189906817591872</v>
      </c>
      <c r="H17" s="241">
        <f>C17*DATA!$D$5/1000000</f>
        <v>179.53110759881832</v>
      </c>
      <c r="I17" s="241">
        <f>(C17*DATA!$D$5*DATA!$D$7)/1000000</f>
        <v>4.0394499209734125</v>
      </c>
      <c r="J17" s="239">
        <f t="shared" ca="1" si="5"/>
        <v>189.88954820155092</v>
      </c>
      <c r="K17" s="237"/>
      <c r="L17" s="239">
        <f>((D17*DATA!$D$23)/1000000)+((E17*DATA!$D$24)/1000000)</f>
        <v>185.81893199999999</v>
      </c>
      <c r="M17" s="239">
        <f t="shared" si="2"/>
        <v>185.81893199999999</v>
      </c>
      <c r="N17" s="239">
        <f t="shared" ca="1" si="6"/>
        <v>-4.0706162015509335</v>
      </c>
      <c r="O17" s="238">
        <f>1/(1+'[164]Asumsi I'!$C$3)^(KKF!A17)</f>
        <v>0.32197323659069599</v>
      </c>
      <c r="P17" s="239">
        <f t="shared" ca="1" si="7"/>
        <v>-1.3106294733318788</v>
      </c>
      <c r="Q17" s="239">
        <f t="shared" ca="1" si="9"/>
        <v>-127.1986850915093</v>
      </c>
      <c r="S17" s="227" t="str">
        <f t="shared" ca="1" si="3"/>
        <v>a</v>
      </c>
      <c r="T17" s="243" t="str">
        <f t="shared" ca="1" si="10"/>
        <v/>
      </c>
      <c r="U17" s="227"/>
    </row>
    <row r="18" spans="1:21" ht="20.100000000000001" customHeight="1">
      <c r="A18" s="236">
        <f t="shared" si="4"/>
        <v>11</v>
      </c>
      <c r="B18" s="237">
        <f t="shared" si="4"/>
        <v>2034</v>
      </c>
      <c r="C18" s="238">
        <f t="shared" si="8"/>
        <v>165600</v>
      </c>
      <c r="D18" s="239">
        <f t="shared" si="11"/>
        <v>27600</v>
      </c>
      <c r="E18" s="239">
        <f t="shared" si="1"/>
        <v>138000</v>
      </c>
      <c r="F18" s="237"/>
      <c r="G18" s="241">
        <f ca="1">DATA!$D$11/1000000</f>
        <v>6.3189906817591872</v>
      </c>
      <c r="H18" s="241">
        <f>C18*DATA!$D$5/1000000</f>
        <v>179.53110759881832</v>
      </c>
      <c r="I18" s="241">
        <f>(C18*DATA!$D$5*DATA!$D$7)/1000000</f>
        <v>4.0394499209734125</v>
      </c>
      <c r="J18" s="239">
        <f t="shared" ca="1" si="5"/>
        <v>189.88954820155092</v>
      </c>
      <c r="K18" s="237"/>
      <c r="L18" s="239">
        <f>((D18*DATA!$D$23)/1000000)+((E18*DATA!$D$24)/1000000)</f>
        <v>185.81893199999999</v>
      </c>
      <c r="M18" s="239">
        <f t="shared" si="2"/>
        <v>185.81893199999999</v>
      </c>
      <c r="N18" s="239">
        <f t="shared" ca="1" si="6"/>
        <v>-4.0706162015509335</v>
      </c>
      <c r="O18" s="238">
        <f>1/(1+'[164]Asumsi I'!$C$3)^(KKF!A18)</f>
        <v>0.28747610409883567</v>
      </c>
      <c r="P18" s="239">
        <f t="shared" ca="1" si="7"/>
        <v>-1.1702048869034631</v>
      </c>
      <c r="Q18" s="239">
        <f t="shared" ca="1" si="9"/>
        <v>-128.36888997841277</v>
      </c>
      <c r="S18" s="227" t="str">
        <f t="shared" ca="1" si="3"/>
        <v>a</v>
      </c>
      <c r="T18" s="243" t="str">
        <f t="shared" ca="1" si="10"/>
        <v/>
      </c>
      <c r="U18" s="227"/>
    </row>
    <row r="19" spans="1:21" ht="20.100000000000001" customHeight="1">
      <c r="A19" s="236">
        <f t="shared" si="4"/>
        <v>12</v>
      </c>
      <c r="B19" s="237">
        <f t="shared" si="4"/>
        <v>2035</v>
      </c>
      <c r="C19" s="238">
        <f t="shared" si="8"/>
        <v>165600</v>
      </c>
      <c r="D19" s="239">
        <f t="shared" si="11"/>
        <v>27600</v>
      </c>
      <c r="E19" s="239">
        <f t="shared" si="1"/>
        <v>138000</v>
      </c>
      <c r="F19" s="237"/>
      <c r="G19" s="241">
        <f ca="1">DATA!$D$11/1000000</f>
        <v>6.3189906817591872</v>
      </c>
      <c r="H19" s="241">
        <f>C19*DATA!$D$5/1000000</f>
        <v>179.53110759881832</v>
      </c>
      <c r="I19" s="241">
        <f>(C19*DATA!$D$5*DATA!$D$7)/1000000</f>
        <v>4.0394499209734125</v>
      </c>
      <c r="J19" s="239">
        <f t="shared" ca="1" si="5"/>
        <v>189.88954820155092</v>
      </c>
      <c r="K19" s="237"/>
      <c r="L19" s="239">
        <f>((D19*DATA!$D$23)/1000000)+((E19*DATA!$D$24)/1000000)</f>
        <v>185.81893199999999</v>
      </c>
      <c r="M19" s="239">
        <f t="shared" si="2"/>
        <v>185.81893199999999</v>
      </c>
      <c r="N19" s="239">
        <f t="shared" ca="1" si="6"/>
        <v>-4.0706162015509335</v>
      </c>
      <c r="O19" s="238">
        <f>1/(1+'[164]Asumsi I'!$C$3)^(KKF!A19)</f>
        <v>0.25667509294538904</v>
      </c>
      <c r="P19" s="239">
        <f t="shared" ca="1" si="7"/>
        <v>-1.0448257918780923</v>
      </c>
      <c r="Q19" s="239">
        <f t="shared" ca="1" si="9"/>
        <v>-129.41371577029085</v>
      </c>
      <c r="S19" s="227" t="str">
        <f t="shared" ca="1" si="3"/>
        <v>a</v>
      </c>
      <c r="T19" s="243" t="str">
        <f t="shared" ca="1" si="10"/>
        <v/>
      </c>
      <c r="U19" s="227"/>
    </row>
    <row r="20" spans="1:21" ht="20.100000000000001" customHeight="1">
      <c r="A20" s="236">
        <f t="shared" si="4"/>
        <v>13</v>
      </c>
      <c r="B20" s="237">
        <f t="shared" si="4"/>
        <v>2036</v>
      </c>
      <c r="C20" s="238">
        <f t="shared" si="8"/>
        <v>165600</v>
      </c>
      <c r="D20" s="239">
        <f t="shared" si="11"/>
        <v>27600</v>
      </c>
      <c r="E20" s="239">
        <f t="shared" si="1"/>
        <v>138000</v>
      </c>
      <c r="F20" s="237"/>
      <c r="G20" s="241">
        <f ca="1">DATA!$D$11/1000000</f>
        <v>6.3189906817591872</v>
      </c>
      <c r="H20" s="241">
        <f>C20*DATA!$D$5/1000000</f>
        <v>179.53110759881832</v>
      </c>
      <c r="I20" s="241">
        <f>(C20*DATA!$D$5*DATA!$D$7)/1000000</f>
        <v>4.0394499209734125</v>
      </c>
      <c r="J20" s="239">
        <f t="shared" ca="1" si="5"/>
        <v>189.88954820155092</v>
      </c>
      <c r="K20" s="237"/>
      <c r="L20" s="239">
        <f>((D20*DATA!$D$23)/1000000)+((E20*DATA!$D$24)/1000000)</f>
        <v>185.81893199999999</v>
      </c>
      <c r="M20" s="239">
        <f t="shared" si="2"/>
        <v>185.81893199999999</v>
      </c>
      <c r="N20" s="239">
        <f t="shared" ca="1" si="6"/>
        <v>-4.0706162015509335</v>
      </c>
      <c r="O20" s="238">
        <f>1/(1+'[164]Asumsi I'!$C$3)^(KKF!A20)</f>
        <v>0.22917419012981158</v>
      </c>
      <c r="P20" s="239">
        <f t="shared" ca="1" si="7"/>
        <v>-0.932880171319725</v>
      </c>
      <c r="Q20" s="239">
        <f t="shared" ca="1" si="9"/>
        <v>-130.34659594161059</v>
      </c>
      <c r="S20" s="227" t="str">
        <f t="shared" ca="1" si="3"/>
        <v>a</v>
      </c>
      <c r="T20" s="243" t="str">
        <f t="shared" ca="1" si="10"/>
        <v/>
      </c>
      <c r="U20" s="227"/>
    </row>
    <row r="21" spans="1:21" ht="20.100000000000001" customHeight="1">
      <c r="A21" s="236">
        <f t="shared" si="4"/>
        <v>14</v>
      </c>
      <c r="B21" s="237">
        <f t="shared" si="4"/>
        <v>2037</v>
      </c>
      <c r="C21" s="238">
        <f t="shared" si="8"/>
        <v>165600</v>
      </c>
      <c r="D21" s="239">
        <f t="shared" si="11"/>
        <v>27600</v>
      </c>
      <c r="E21" s="239">
        <f t="shared" si="1"/>
        <v>138000</v>
      </c>
      <c r="F21" s="237"/>
      <c r="G21" s="241">
        <f ca="1">DATA!$D$11/1000000</f>
        <v>6.3189906817591872</v>
      </c>
      <c r="H21" s="241">
        <f>C21*DATA!$D$5/1000000</f>
        <v>179.53110759881832</v>
      </c>
      <c r="I21" s="241">
        <f>(C21*DATA!$D$5*DATA!$D$7)/1000000</f>
        <v>4.0394499209734125</v>
      </c>
      <c r="J21" s="239">
        <f t="shared" ca="1" si="5"/>
        <v>189.88954820155092</v>
      </c>
      <c r="K21" s="237"/>
      <c r="L21" s="239">
        <f>((D21*DATA!$D$23)/1000000)+((E21*DATA!$D$24)/1000000)</f>
        <v>185.81893199999999</v>
      </c>
      <c r="M21" s="239">
        <f t="shared" si="2"/>
        <v>185.81893199999999</v>
      </c>
      <c r="N21" s="239">
        <f t="shared" ca="1" si="6"/>
        <v>-4.0706162015509335</v>
      </c>
      <c r="O21" s="238">
        <f>1/(1+'[164]Asumsi I'!$C$3)^(KKF!A21)</f>
        <v>0.20461981261590317</v>
      </c>
      <c r="P21" s="239">
        <f t="shared" ca="1" si="7"/>
        <v>-0.83292872439261156</v>
      </c>
      <c r="Q21" s="239">
        <f t="shared" ca="1" si="9"/>
        <v>-131.1795246660032</v>
      </c>
      <c r="S21" s="227" t="str">
        <f t="shared" ca="1" si="3"/>
        <v>a</v>
      </c>
      <c r="T21" s="243" t="str">
        <f t="shared" ca="1" si="10"/>
        <v/>
      </c>
      <c r="U21" s="227"/>
    </row>
    <row r="22" spans="1:21" ht="20.100000000000001" customHeight="1">
      <c r="A22" s="236">
        <f t="shared" si="4"/>
        <v>15</v>
      </c>
      <c r="B22" s="237">
        <f t="shared" si="4"/>
        <v>2038</v>
      </c>
      <c r="C22" s="238">
        <f t="shared" si="8"/>
        <v>165600</v>
      </c>
      <c r="D22" s="239">
        <f t="shared" si="11"/>
        <v>27600</v>
      </c>
      <c r="E22" s="239">
        <f t="shared" si="1"/>
        <v>138000</v>
      </c>
      <c r="F22" s="237"/>
      <c r="G22" s="241">
        <f ca="1">DATA!$D$11/1000000</f>
        <v>6.3189906817591872</v>
      </c>
      <c r="H22" s="241">
        <f>C22*DATA!$D$5/1000000</f>
        <v>179.53110759881832</v>
      </c>
      <c r="I22" s="241">
        <f>(C22*DATA!$D$5*DATA!$D$7)/1000000</f>
        <v>4.0394499209734125</v>
      </c>
      <c r="J22" s="239">
        <f t="shared" ca="1" si="5"/>
        <v>189.88954820155092</v>
      </c>
      <c r="K22" s="237"/>
      <c r="L22" s="239">
        <f>((D22*DATA!$D$23)/1000000)+((E22*DATA!$D$24)/1000000)</f>
        <v>185.81893199999999</v>
      </c>
      <c r="M22" s="239">
        <f t="shared" si="2"/>
        <v>185.81893199999999</v>
      </c>
      <c r="N22" s="239">
        <f t="shared" ca="1" si="6"/>
        <v>-4.0706162015509335</v>
      </c>
      <c r="O22" s="238">
        <f>1/(1+'[164]Asumsi I'!$C$3)^(KKF!A22)</f>
        <v>0.18269626126419927</v>
      </c>
      <c r="P22" s="239">
        <f t="shared" ca="1" si="7"/>
        <v>-0.74368636106483177</v>
      </c>
      <c r="Q22" s="239">
        <f t="shared" ca="1" si="9"/>
        <v>-131.92321102706805</v>
      </c>
      <c r="S22" s="227" t="str">
        <f t="shared" ca="1" si="3"/>
        <v>a</v>
      </c>
      <c r="T22" s="243" t="str">
        <f t="shared" ca="1" si="10"/>
        <v/>
      </c>
      <c r="U22" s="227"/>
    </row>
    <row r="23" spans="1:21" ht="20.100000000000001" customHeight="1">
      <c r="A23" s="236">
        <f t="shared" si="4"/>
        <v>16</v>
      </c>
      <c r="B23" s="237">
        <f t="shared" si="4"/>
        <v>2039</v>
      </c>
      <c r="C23" s="238">
        <f t="shared" si="8"/>
        <v>165600</v>
      </c>
      <c r="D23" s="239">
        <f t="shared" si="11"/>
        <v>27600</v>
      </c>
      <c r="E23" s="239">
        <f t="shared" si="1"/>
        <v>138000</v>
      </c>
      <c r="F23" s="237"/>
      <c r="G23" s="241">
        <f ca="1">DATA!$D$11/1000000</f>
        <v>6.3189906817591872</v>
      </c>
      <c r="H23" s="241">
        <f>C23*DATA!$D$5/1000000</f>
        <v>179.53110759881832</v>
      </c>
      <c r="I23" s="241">
        <f>(C23*DATA!$D$5*DATA!$D$7)/1000000</f>
        <v>4.0394499209734125</v>
      </c>
      <c r="J23" s="239">
        <f t="shared" ca="1" si="5"/>
        <v>189.88954820155092</v>
      </c>
      <c r="K23" s="237"/>
      <c r="L23" s="239">
        <f>((D23*DATA!$D$23)/1000000)+((E23*DATA!$D$24)/1000000)</f>
        <v>185.81893199999999</v>
      </c>
      <c r="M23" s="239">
        <f t="shared" si="2"/>
        <v>185.81893199999999</v>
      </c>
      <c r="N23" s="239">
        <f t="shared" ca="1" si="6"/>
        <v>-4.0706162015509335</v>
      </c>
      <c r="O23" s="238">
        <f>1/(1+'[164]Asumsi I'!$C$3)^(KKF!A23)</f>
        <v>0.16312166184303503</v>
      </c>
      <c r="P23" s="239">
        <f t="shared" ca="1" si="7"/>
        <v>-0.66400567952217115</v>
      </c>
      <c r="Q23" s="239">
        <f t="shared" ca="1" si="9"/>
        <v>-132.58721670659023</v>
      </c>
      <c r="S23" s="227" t="str">
        <f t="shared" ca="1" si="3"/>
        <v>a</v>
      </c>
      <c r="T23" s="243" t="str">
        <f t="shared" ca="1" si="10"/>
        <v/>
      </c>
      <c r="U23" s="227"/>
    </row>
    <row r="24" spans="1:21" ht="20.100000000000001" customHeight="1">
      <c r="A24" s="236">
        <f t="shared" si="4"/>
        <v>17</v>
      </c>
      <c r="B24" s="237">
        <f t="shared" si="4"/>
        <v>2040</v>
      </c>
      <c r="C24" s="238">
        <f t="shared" si="8"/>
        <v>165600</v>
      </c>
      <c r="D24" s="239">
        <f t="shared" si="11"/>
        <v>27600</v>
      </c>
      <c r="E24" s="239">
        <f t="shared" si="1"/>
        <v>138000</v>
      </c>
      <c r="F24" s="237"/>
      <c r="G24" s="241">
        <f ca="1">DATA!$D$11/1000000</f>
        <v>6.3189906817591872</v>
      </c>
      <c r="H24" s="241">
        <f>C24*DATA!$D$5/1000000</f>
        <v>179.53110759881832</v>
      </c>
      <c r="I24" s="241">
        <f>(C24*DATA!$D$5*DATA!$D$7)/1000000</f>
        <v>4.0394499209734125</v>
      </c>
      <c r="J24" s="239">
        <f t="shared" ca="1" si="5"/>
        <v>189.88954820155092</v>
      </c>
      <c r="K24" s="237"/>
      <c r="L24" s="239">
        <f>((D24*DATA!$D$23)/1000000)+((E24*DATA!$D$24)/1000000)</f>
        <v>185.81893199999999</v>
      </c>
      <c r="M24" s="239">
        <f t="shared" si="2"/>
        <v>185.81893199999999</v>
      </c>
      <c r="N24" s="239">
        <f t="shared" ca="1" si="6"/>
        <v>-4.0706162015509335</v>
      </c>
      <c r="O24" s="238">
        <f>1/(1+'[164]Asumsi I'!$C$3)^(KKF!A24)</f>
        <v>0.14564434093128129</v>
      </c>
      <c r="P24" s="239">
        <f t="shared" ca="1" si="7"/>
        <v>-0.59286221385908133</v>
      </c>
      <c r="Q24" s="239">
        <f t="shared" ca="1" si="9"/>
        <v>-133.18007892044932</v>
      </c>
      <c r="S24" s="227" t="str">
        <f t="shared" ca="1" si="3"/>
        <v>a</v>
      </c>
      <c r="T24" s="243" t="str">
        <f t="shared" ca="1" si="10"/>
        <v/>
      </c>
      <c r="U24" s="227"/>
    </row>
    <row r="25" spans="1:21" ht="20.100000000000001" customHeight="1">
      <c r="A25" s="236">
        <f t="shared" ref="A25:B32" si="12">A24+1</f>
        <v>18</v>
      </c>
      <c r="B25" s="237">
        <f t="shared" si="12"/>
        <v>2041</v>
      </c>
      <c r="C25" s="238">
        <f t="shared" si="8"/>
        <v>165600</v>
      </c>
      <c r="D25" s="239">
        <f t="shared" si="11"/>
        <v>27600</v>
      </c>
      <c r="E25" s="239">
        <f t="shared" si="1"/>
        <v>138000</v>
      </c>
      <c r="F25" s="237"/>
      <c r="G25" s="241">
        <f ca="1">DATA!$D$11/1000000</f>
        <v>6.3189906817591872</v>
      </c>
      <c r="H25" s="241">
        <f>C25*DATA!$D$5/1000000</f>
        <v>179.53110759881832</v>
      </c>
      <c r="I25" s="241">
        <f>(C25*DATA!$D$5*DATA!$D$7)/1000000</f>
        <v>4.0394499209734125</v>
      </c>
      <c r="J25" s="239">
        <f t="shared" ca="1" si="5"/>
        <v>189.88954820155092</v>
      </c>
      <c r="K25" s="237"/>
      <c r="L25" s="239">
        <f>((D25*DATA!$D$23)/1000000)+((E25*DATA!$D$24)/1000000)</f>
        <v>185.81893199999999</v>
      </c>
      <c r="M25" s="239">
        <f t="shared" si="2"/>
        <v>185.81893199999999</v>
      </c>
      <c r="N25" s="239">
        <f t="shared" ca="1" si="6"/>
        <v>-4.0706162015509335</v>
      </c>
      <c r="O25" s="238">
        <f>1/(1+'[164]Asumsi I'!$C$3)^(KKF!A25)</f>
        <v>0.13003959011721541</v>
      </c>
      <c r="P25" s="239">
        <f t="shared" ca="1" si="7"/>
        <v>-0.52934126237417978</v>
      </c>
      <c r="Q25" s="239">
        <f t="shared" ca="1" si="9"/>
        <v>-133.70942018282349</v>
      </c>
      <c r="S25" s="227" t="str">
        <f t="shared" ca="1" si="3"/>
        <v>a</v>
      </c>
      <c r="T25" s="243" t="str">
        <f t="shared" ca="1" si="10"/>
        <v/>
      </c>
      <c r="U25" s="227"/>
    </row>
    <row r="26" spans="1:21" ht="20.100000000000001" customHeight="1">
      <c r="A26" s="236">
        <f t="shared" si="12"/>
        <v>19</v>
      </c>
      <c r="B26" s="237">
        <f t="shared" si="12"/>
        <v>2042</v>
      </c>
      <c r="C26" s="238">
        <f t="shared" si="8"/>
        <v>165600</v>
      </c>
      <c r="D26" s="239">
        <f t="shared" si="11"/>
        <v>27600</v>
      </c>
      <c r="E26" s="239">
        <f t="shared" si="1"/>
        <v>138000</v>
      </c>
      <c r="F26" s="237"/>
      <c r="G26" s="241">
        <f ca="1">DATA!$D$11/1000000</f>
        <v>6.3189906817591872</v>
      </c>
      <c r="H26" s="241">
        <f>C26*DATA!$D$5/1000000</f>
        <v>179.53110759881832</v>
      </c>
      <c r="I26" s="241">
        <f>(C26*DATA!$D$5*DATA!$D$7)/1000000</f>
        <v>4.0394499209734125</v>
      </c>
      <c r="J26" s="239">
        <f t="shared" ca="1" si="5"/>
        <v>189.88954820155092</v>
      </c>
      <c r="K26" s="237"/>
      <c r="L26" s="239">
        <f>((D26*DATA!$D$23)/1000000)+((E26*DATA!$D$24)/1000000)</f>
        <v>185.81893199999999</v>
      </c>
      <c r="M26" s="239">
        <f t="shared" si="2"/>
        <v>185.81893199999999</v>
      </c>
      <c r="N26" s="239">
        <f t="shared" ca="1" si="6"/>
        <v>-4.0706162015509335</v>
      </c>
      <c r="O26" s="238">
        <f>1/(1+'[164]Asumsi I'!$C$3)^(KKF!A26)</f>
        <v>0.1161067768903709</v>
      </c>
      <c r="P26" s="239">
        <f t="shared" ca="1" si="7"/>
        <v>-0.47262612711980329</v>
      </c>
      <c r="Q26" s="239">
        <f t="shared" ca="1" si="9"/>
        <v>-134.1820463099433</v>
      </c>
      <c r="S26" s="227" t="str">
        <f t="shared" ca="1" si="3"/>
        <v>a</v>
      </c>
      <c r="T26" s="243" t="str">
        <f t="shared" ca="1" si="10"/>
        <v/>
      </c>
      <c r="U26" s="227"/>
    </row>
    <row r="27" spans="1:21" ht="20.100000000000001" customHeight="1">
      <c r="A27" s="236">
        <f t="shared" si="12"/>
        <v>20</v>
      </c>
      <c r="B27" s="237">
        <f t="shared" si="12"/>
        <v>2043</v>
      </c>
      <c r="C27" s="238">
        <f t="shared" si="8"/>
        <v>165600</v>
      </c>
      <c r="D27" s="239">
        <f t="shared" si="11"/>
        <v>27600</v>
      </c>
      <c r="E27" s="239">
        <f t="shared" si="1"/>
        <v>138000</v>
      </c>
      <c r="F27" s="237"/>
      <c r="G27" s="241">
        <f ca="1">DATA!$D$11/1000000</f>
        <v>6.3189906817591872</v>
      </c>
      <c r="H27" s="241">
        <f>C27*DATA!$D$5/1000000</f>
        <v>179.53110759881832</v>
      </c>
      <c r="I27" s="241">
        <f>(C27*DATA!$D$5*DATA!$D$7)/1000000</f>
        <v>4.0394499209734125</v>
      </c>
      <c r="J27" s="239">
        <f t="shared" ca="1" si="5"/>
        <v>189.88954820155092</v>
      </c>
      <c r="K27" s="237"/>
      <c r="L27" s="239">
        <f>((D27*DATA!$D$23)/1000000)+((E27*DATA!$D$24)/1000000)</f>
        <v>185.81893199999999</v>
      </c>
      <c r="M27" s="239">
        <f t="shared" si="2"/>
        <v>185.81893199999999</v>
      </c>
      <c r="N27" s="239">
        <f t="shared" ca="1" si="6"/>
        <v>-4.0706162015509335</v>
      </c>
      <c r="O27" s="238">
        <f>1/(1+'[164]Asumsi I'!$C$3)^(KKF!A27)</f>
        <v>0.1036667650806883</v>
      </c>
      <c r="P27" s="239">
        <f t="shared" ca="1" si="7"/>
        <v>-0.42198761349982433</v>
      </c>
      <c r="Q27" s="239">
        <f t="shared" ca="1" si="9"/>
        <v>-134.60403392344313</v>
      </c>
      <c r="S27" s="227" t="str">
        <f t="shared" ca="1" si="3"/>
        <v>a</v>
      </c>
      <c r="T27" s="243" t="str">
        <f t="shared" ca="1" si="10"/>
        <v/>
      </c>
      <c r="U27" s="227"/>
    </row>
    <row r="28" spans="1:21" ht="20.100000000000001" customHeight="1">
      <c r="A28" s="236">
        <f t="shared" si="12"/>
        <v>21</v>
      </c>
      <c r="B28" s="237">
        <f t="shared" si="12"/>
        <v>2044</v>
      </c>
      <c r="C28" s="238">
        <f t="shared" si="8"/>
        <v>165600</v>
      </c>
      <c r="D28" s="239">
        <f t="shared" si="11"/>
        <v>27600</v>
      </c>
      <c r="E28" s="239">
        <f t="shared" si="1"/>
        <v>138000</v>
      </c>
      <c r="F28" s="237"/>
      <c r="G28" s="241">
        <f ca="1">DATA!$D$11/1000000</f>
        <v>6.3189906817591872</v>
      </c>
      <c r="H28" s="241">
        <f>C28*DATA!$D$5/1000000</f>
        <v>179.53110759881832</v>
      </c>
      <c r="I28" s="241">
        <f>(C28*DATA!$D$5*DATA!$D$7)/1000000</f>
        <v>4.0394499209734125</v>
      </c>
      <c r="J28" s="239">
        <f t="shared" ca="1" si="5"/>
        <v>189.88954820155092</v>
      </c>
      <c r="K28" s="237"/>
      <c r="L28" s="239">
        <f>((D28*DATA!$D$23)/1000000)+((E28*DATA!$D$24)/1000000)</f>
        <v>185.81893199999999</v>
      </c>
      <c r="M28" s="239">
        <f t="shared" si="2"/>
        <v>185.81893199999999</v>
      </c>
      <c r="N28" s="239">
        <f t="shared" ca="1" si="6"/>
        <v>-4.0706162015509335</v>
      </c>
      <c r="O28" s="238">
        <f>1/(1+'[164]Asumsi I'!$C$3)^(KKF!A28)</f>
        <v>9.2559611679185971E-2</v>
      </c>
      <c r="P28" s="239">
        <f t="shared" ca="1" si="7"/>
        <v>-0.37677465491055739</v>
      </c>
      <c r="Q28" s="239">
        <f t="shared" ca="1" si="9"/>
        <v>-134.98080857835367</v>
      </c>
      <c r="S28" s="227" t="str">
        <f t="shared" ca="1" si="3"/>
        <v>a</v>
      </c>
      <c r="T28" s="243" t="str">
        <f t="shared" ca="1" si="10"/>
        <v/>
      </c>
      <c r="U28" s="227"/>
    </row>
    <row r="29" spans="1:21" ht="20.100000000000001" customHeight="1">
      <c r="A29" s="236">
        <f t="shared" si="12"/>
        <v>22</v>
      </c>
      <c r="B29" s="237">
        <f t="shared" si="12"/>
        <v>2045</v>
      </c>
      <c r="C29" s="238">
        <f t="shared" si="8"/>
        <v>165600</v>
      </c>
      <c r="D29" s="239">
        <f t="shared" si="11"/>
        <v>27600</v>
      </c>
      <c r="E29" s="239">
        <f t="shared" si="1"/>
        <v>138000</v>
      </c>
      <c r="F29" s="237"/>
      <c r="G29" s="241">
        <f ca="1">DATA!$D$11/1000000</f>
        <v>6.3189906817591872</v>
      </c>
      <c r="H29" s="241">
        <f>C29*DATA!$D$5/1000000</f>
        <v>179.53110759881832</v>
      </c>
      <c r="I29" s="241">
        <f>(C29*DATA!$D$5*DATA!$D$7)/1000000</f>
        <v>4.0394499209734125</v>
      </c>
      <c r="J29" s="239">
        <f t="shared" ca="1" si="5"/>
        <v>189.88954820155092</v>
      </c>
      <c r="K29" s="237"/>
      <c r="L29" s="239">
        <f>((D29*DATA!$D$23)/1000000)+((E29*DATA!$D$24)/1000000)</f>
        <v>185.81893199999999</v>
      </c>
      <c r="M29" s="239">
        <f t="shared" si="2"/>
        <v>185.81893199999999</v>
      </c>
      <c r="N29" s="239">
        <f t="shared" ca="1" si="6"/>
        <v>-4.0706162015509335</v>
      </c>
      <c r="O29" s="238">
        <f>1/(1+'[164]Asumsi I'!$C$3)^(KKF!A29)</f>
        <v>8.2642510427844609E-2</v>
      </c>
      <c r="P29" s="239">
        <f t="shared" ca="1" si="7"/>
        <v>-0.33640594188442624</v>
      </c>
      <c r="Q29" s="239">
        <f t="shared" ca="1" si="9"/>
        <v>-135.31721452023811</v>
      </c>
      <c r="S29" s="227" t="str">
        <f t="shared" ca="1" si="3"/>
        <v>a</v>
      </c>
      <c r="T29" s="243" t="str">
        <f t="shared" ca="1" si="10"/>
        <v/>
      </c>
      <c r="U29" s="227"/>
    </row>
    <row r="30" spans="1:21" ht="20.100000000000001" customHeight="1">
      <c r="A30" s="236">
        <f t="shared" si="12"/>
        <v>23</v>
      </c>
      <c r="B30" s="237">
        <f t="shared" si="12"/>
        <v>2046</v>
      </c>
      <c r="C30" s="238">
        <f t="shared" si="8"/>
        <v>165600</v>
      </c>
      <c r="D30" s="239">
        <f t="shared" si="11"/>
        <v>27600</v>
      </c>
      <c r="E30" s="239">
        <f t="shared" si="1"/>
        <v>138000</v>
      </c>
      <c r="F30" s="237"/>
      <c r="G30" s="241">
        <f ca="1">DATA!$D$11/1000000</f>
        <v>6.3189906817591872</v>
      </c>
      <c r="H30" s="241">
        <f>C30*DATA!$D$5/1000000</f>
        <v>179.53110759881832</v>
      </c>
      <c r="I30" s="241">
        <f>(C30*DATA!$D$5*DATA!$D$7)/1000000</f>
        <v>4.0394499209734125</v>
      </c>
      <c r="J30" s="239">
        <f t="shared" ca="1" si="5"/>
        <v>189.88954820155092</v>
      </c>
      <c r="K30" s="237"/>
      <c r="L30" s="239">
        <f>((D30*DATA!$D$23)/1000000)+((E30*DATA!$D$24)/1000000)</f>
        <v>185.81893199999999</v>
      </c>
      <c r="M30" s="239">
        <f t="shared" si="2"/>
        <v>185.81893199999999</v>
      </c>
      <c r="N30" s="239">
        <f t="shared" ca="1" si="6"/>
        <v>-4.0706162015509335</v>
      </c>
      <c r="O30" s="238">
        <f>1/(1+'[164]Asumsi I'!$C$3)^(KKF!A30)</f>
        <v>7.3787955739146982E-2</v>
      </c>
      <c r="P30" s="239">
        <f t="shared" ca="1" si="7"/>
        <v>-0.30036244811109492</v>
      </c>
      <c r="Q30" s="239">
        <f t="shared" ca="1" si="9"/>
        <v>-135.6175769683492</v>
      </c>
      <c r="S30" s="227" t="str">
        <f t="shared" ca="1" si="3"/>
        <v>a</v>
      </c>
      <c r="T30" s="243" t="str">
        <f t="shared" ca="1" si="10"/>
        <v/>
      </c>
      <c r="U30" s="227"/>
    </row>
    <row r="31" spans="1:21" ht="20.100000000000001" customHeight="1">
      <c r="A31" s="236">
        <f t="shared" si="12"/>
        <v>24</v>
      </c>
      <c r="B31" s="237">
        <f t="shared" si="12"/>
        <v>2047</v>
      </c>
      <c r="C31" s="238">
        <f t="shared" si="8"/>
        <v>165600</v>
      </c>
      <c r="D31" s="239">
        <f t="shared" si="11"/>
        <v>27600</v>
      </c>
      <c r="E31" s="239">
        <f t="shared" si="1"/>
        <v>138000</v>
      </c>
      <c r="F31" s="237"/>
      <c r="G31" s="241">
        <f ca="1">DATA!$D$11/1000000</f>
        <v>6.3189906817591872</v>
      </c>
      <c r="H31" s="241">
        <f>C31*DATA!$D$5/1000000</f>
        <v>179.53110759881832</v>
      </c>
      <c r="I31" s="241">
        <f>(C31*DATA!$D$5*DATA!$D$7)/1000000</f>
        <v>4.0394499209734125</v>
      </c>
      <c r="J31" s="239">
        <f t="shared" ca="1" si="5"/>
        <v>189.88954820155092</v>
      </c>
      <c r="K31" s="237"/>
      <c r="L31" s="239">
        <f>((D31*DATA!$D$23)/1000000)+((E31*DATA!$D$24)/1000000)</f>
        <v>185.81893199999999</v>
      </c>
      <c r="M31" s="239">
        <f t="shared" si="2"/>
        <v>185.81893199999999</v>
      </c>
      <c r="N31" s="239">
        <f t="shared" ca="1" si="6"/>
        <v>-4.0706162015509335</v>
      </c>
      <c r="O31" s="238">
        <f>1/(1+'[164]Asumsi I'!$C$3)^(KKF!A31)</f>
        <v>6.5882103338524081E-2</v>
      </c>
      <c r="P31" s="239">
        <f t="shared" ca="1" si="7"/>
        <v>-0.26818075724204898</v>
      </c>
      <c r="Q31" s="239">
        <f ca="1">Q30+P31</f>
        <v>-135.88575772559125</v>
      </c>
      <c r="S31" s="227" t="str">
        <f t="shared" ca="1" si="3"/>
        <v>a</v>
      </c>
      <c r="T31" s="243" t="str">
        <f t="shared" ca="1" si="10"/>
        <v/>
      </c>
      <c r="U31" s="227"/>
    </row>
    <row r="32" spans="1:21" ht="20.100000000000001" customHeight="1">
      <c r="A32" s="236">
        <f t="shared" si="12"/>
        <v>25</v>
      </c>
      <c r="B32" s="237">
        <f>B30+1</f>
        <v>2047</v>
      </c>
      <c r="C32" s="238">
        <f t="shared" si="8"/>
        <v>165600</v>
      </c>
      <c r="D32" s="239">
        <f t="shared" si="11"/>
        <v>27600</v>
      </c>
      <c r="E32" s="239">
        <f t="shared" si="1"/>
        <v>138000</v>
      </c>
      <c r="F32" s="237"/>
      <c r="G32" s="241">
        <f ca="1">DATA!$D$11/1000000</f>
        <v>6.3189906817591872</v>
      </c>
      <c r="H32" s="241">
        <f>C32*DATA!$D$5/1000000</f>
        <v>179.53110759881832</v>
      </c>
      <c r="I32" s="241">
        <f>(C32*DATA!$D$5*DATA!$D$7)/1000000</f>
        <v>4.0394499209734125</v>
      </c>
      <c r="J32" s="239">
        <f t="shared" ca="1" si="5"/>
        <v>189.88954820155092</v>
      </c>
      <c r="K32" s="237"/>
      <c r="L32" s="239">
        <f>((D32*DATA!$D$23)/1000000)+((E32*DATA!$D$24)/1000000)</f>
        <v>185.81893199999999</v>
      </c>
      <c r="M32" s="239">
        <f t="shared" si="2"/>
        <v>185.81893199999999</v>
      </c>
      <c r="N32" s="239">
        <f t="shared" ca="1" si="6"/>
        <v>-4.0706162015509335</v>
      </c>
      <c r="O32" s="238">
        <f>1/(1+'[164]Asumsi I'!$C$3)^(KKF!A32)</f>
        <v>5.8823306552253637E-2</v>
      </c>
      <c r="P32" s="239">
        <f t="shared" ca="1" si="7"/>
        <v>-0.23944710468040084</v>
      </c>
      <c r="Q32" s="239">
        <f ca="1">Q31+P32</f>
        <v>-136.12520483027166</v>
      </c>
      <c r="S32" s="227" t="str">
        <f t="shared" ca="1" si="3"/>
        <v>a</v>
      </c>
      <c r="T32" s="243" t="str">
        <f t="shared" ca="1" si="10"/>
        <v/>
      </c>
      <c r="U32" s="227"/>
    </row>
    <row r="33" spans="2:22" ht="20.100000000000001" customHeight="1">
      <c r="B33" s="246"/>
      <c r="C33" s="246"/>
      <c r="D33" s="246"/>
      <c r="E33" s="246"/>
      <c r="F33" s="626" t="s">
        <v>1347</v>
      </c>
      <c r="G33" s="626"/>
      <c r="H33" s="626"/>
      <c r="I33" s="247"/>
      <c r="J33" s="248">
        <f ca="1">SUM(J7:J32)</f>
        <v>5100.102322728455</v>
      </c>
      <c r="K33" s="626" t="s">
        <v>1348</v>
      </c>
      <c r="L33" s="626"/>
      <c r="M33" s="248">
        <f>SUM(M7:M32)</f>
        <v>4894.1381220000012</v>
      </c>
      <c r="N33" s="246"/>
      <c r="O33" s="246"/>
      <c r="P33" s="249"/>
      <c r="Q33" s="249"/>
      <c r="S33" s="227">
        <f ca="1">COUNTIF(S7:S32,"a")</f>
        <v>26</v>
      </c>
    </row>
    <row r="34" spans="2:22" ht="20.100000000000001" customHeight="1">
      <c r="B34" s="246"/>
      <c r="C34" s="246"/>
      <c r="D34" s="246"/>
      <c r="E34" s="246"/>
      <c r="F34" s="250"/>
      <c r="G34" s="250"/>
      <c r="H34" s="250"/>
      <c r="I34" s="250"/>
      <c r="J34" s="251"/>
      <c r="K34" s="250"/>
      <c r="L34" s="250"/>
      <c r="M34" s="251"/>
      <c r="N34" s="246"/>
      <c r="O34" s="246"/>
      <c r="P34" s="252" t="s">
        <v>1349</v>
      </c>
      <c r="Q34" s="253">
        <f ca="1">+J7/N32</f>
        <v>-86.685553296633643</v>
      </c>
      <c r="V34" s="254"/>
    </row>
    <row r="35" spans="2:22" ht="20.100000000000001" customHeight="1">
      <c r="B35" s="246"/>
      <c r="C35" s="246"/>
      <c r="D35" s="246"/>
      <c r="E35" s="246"/>
      <c r="F35" s="250"/>
      <c r="G35" s="250"/>
      <c r="H35" s="250"/>
      <c r="I35" s="250"/>
      <c r="J35" s="251"/>
      <c r="K35" s="250"/>
      <c r="L35" s="250"/>
      <c r="M35" s="251"/>
      <c r="N35" s="246"/>
      <c r="O35" s="246"/>
      <c r="P35" s="252" t="s">
        <v>1350</v>
      </c>
      <c r="Q35" s="255" t="e">
        <f ca="1">AVERAGE(T7:T32)</f>
        <v>#DIV/0!</v>
      </c>
    </row>
    <row r="36" spans="2:22" ht="20.100000000000001" customHeight="1">
      <c r="B36" s="246"/>
      <c r="C36" s="246"/>
      <c r="D36" s="246"/>
      <c r="E36" s="246"/>
      <c r="F36" s="250"/>
      <c r="G36" s="250"/>
      <c r="H36" s="250"/>
      <c r="I36" s="250"/>
      <c r="J36" s="251"/>
      <c r="K36" s="250"/>
      <c r="L36" s="250"/>
      <c r="M36" s="251"/>
      <c r="N36" s="246"/>
      <c r="O36" s="246"/>
      <c r="P36" s="252" t="s">
        <v>1351</v>
      </c>
      <c r="Q36" s="256">
        <f ca="1">M33/J33</f>
        <v>0.95961567284433091</v>
      </c>
    </row>
    <row r="37" spans="2:22" ht="20.100000000000001" customHeight="1">
      <c r="B37" s="246"/>
      <c r="C37" s="246"/>
      <c r="D37" s="246"/>
      <c r="E37" s="246"/>
      <c r="F37" s="250"/>
      <c r="G37" s="250"/>
      <c r="H37" s="250"/>
      <c r="I37" s="250"/>
      <c r="J37" s="251"/>
      <c r="K37" s="250"/>
      <c r="L37" s="250"/>
      <c r="M37" s="251"/>
      <c r="N37" s="246"/>
      <c r="O37" s="246"/>
      <c r="P37" s="252" t="s">
        <v>1001</v>
      </c>
      <c r="Q37" s="257">
        <f ca="1">+NPV(0.12,N7:N32)</f>
        <v>-121.54036145559965</v>
      </c>
    </row>
    <row r="38" spans="2:22" ht="20.100000000000001" customHeight="1">
      <c r="B38" s="246"/>
      <c r="C38" s="246"/>
      <c r="D38" s="246"/>
      <c r="E38" s="246"/>
      <c r="F38" s="250"/>
      <c r="G38" s="250"/>
      <c r="H38" s="250"/>
      <c r="I38" s="250"/>
      <c r="J38" s="251"/>
      <c r="K38" s="250"/>
      <c r="L38" s="250"/>
      <c r="M38" s="251"/>
      <c r="N38" s="246"/>
      <c r="O38" s="246"/>
      <c r="P38" s="252" t="s">
        <v>1002</v>
      </c>
      <c r="Q38" s="258" t="e">
        <f ca="1">IRR(N7:N32,DATA!D4)</f>
        <v>#NUM!</v>
      </c>
    </row>
    <row r="39" spans="2:22" ht="20.100000000000001" customHeight="1"/>
  </sheetData>
  <mergeCells count="14">
    <mergeCell ref="B3:E3"/>
    <mergeCell ref="B5:B6"/>
    <mergeCell ref="C5:C6"/>
    <mergeCell ref="D5:D6"/>
    <mergeCell ref="E5:E6"/>
    <mergeCell ref="F5:J5"/>
    <mergeCell ref="T5:T6"/>
    <mergeCell ref="F33:H33"/>
    <mergeCell ref="K33:L33"/>
    <mergeCell ref="K5:L5"/>
    <mergeCell ref="N5:N6"/>
    <mergeCell ref="O5:O6"/>
    <mergeCell ref="P5:P6"/>
    <mergeCell ref="Q5:Q6"/>
  </mergeCells>
  <conditionalFormatting sqref="K7">
    <cfRule type="cellIs" dxfId="22" priority="1" stopIfTrue="1" operator="greaterThanOrEqual">
      <formula>$F$7</formula>
    </cfRule>
    <cfRule type="cellIs" dxfId="21" priority="2" stopIfTrue="1" operator="lessThan">
      <formula>$F$7</formula>
    </cfRule>
  </conditionalFormatting>
  <conditionalFormatting sqref="Q7:Q32">
    <cfRule type="cellIs" dxfId="20" priority="3" operator="lessThan">
      <formula>0</formula>
    </cfRule>
    <cfRule type="cellIs" dxfId="19" priority="4" operator="lessThan">
      <formula>0</formula>
    </cfRule>
    <cfRule type="cellIs" dxfId="18" priority="5" operator="lessThan">
      <formula>-6395.81</formula>
    </cfRule>
    <cfRule type="cellIs" dxfId="17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5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</sheetPr>
  <dimension ref="A1:V190"/>
  <sheetViews>
    <sheetView showGridLines="0" view="pageBreakPreview" topLeftCell="A4" zoomScale="85" zoomScaleNormal="100" zoomScaleSheetLayoutView="85" workbookViewId="0">
      <pane ySplit="10" topLeftCell="A88" activePane="bottomLeft" state="frozen"/>
      <selection activeCell="F152" sqref="F152"/>
      <selection pane="bottomLeft" activeCell="C93" sqref="C93"/>
    </sheetView>
  </sheetViews>
  <sheetFormatPr defaultRowHeight="15"/>
  <cols>
    <col min="1" max="1" width="8.28515625" style="259" customWidth="1"/>
    <col min="2" max="2" width="5.140625" style="260" customWidth="1"/>
    <col min="3" max="3" width="56.5703125" style="332" customWidth="1"/>
    <col min="4" max="4" width="13.7109375" style="332" customWidth="1"/>
    <col min="5" max="5" width="12.5703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85546875" style="266" customWidth="1"/>
    <col min="23" max="24" width="9.140625" style="266" customWidth="1"/>
    <col min="25" max="16384" width="9.140625" style="266"/>
  </cols>
  <sheetData>
    <row r="1" spans="1:22">
      <c r="C1" s="261" t="s">
        <v>985</v>
      </c>
      <c r="D1" s="262"/>
      <c r="U1" s="259"/>
    </row>
    <row r="2" spans="1:22">
      <c r="C2" s="261" t="s">
        <v>1321</v>
      </c>
      <c r="D2" s="262"/>
      <c r="T2" s="267"/>
      <c r="U2" s="268" t="s">
        <v>1009</v>
      </c>
      <c r="V2" s="267"/>
    </row>
    <row r="3" spans="1:22">
      <c r="C3" s="261" t="s">
        <v>1412</v>
      </c>
      <c r="D3" s="262"/>
      <c r="O3" s="649" t="s">
        <v>1009</v>
      </c>
      <c r="P3" s="649"/>
      <c r="Q3" s="269"/>
      <c r="T3" s="267"/>
      <c r="U3" s="268" t="s">
        <v>1014</v>
      </c>
      <c r="V3" s="267"/>
    </row>
    <row r="4" spans="1:22" ht="15.75" customHeight="1">
      <c r="B4" s="650" t="s">
        <v>1647</v>
      </c>
      <c r="C4" s="650"/>
      <c r="D4" s="650"/>
      <c r="E4" s="650"/>
      <c r="F4" s="650"/>
      <c r="G4" s="650"/>
      <c r="H4" s="650"/>
      <c r="I4" s="650"/>
      <c r="J4" s="650"/>
      <c r="K4" s="650"/>
      <c r="O4" s="649"/>
      <c r="P4" s="649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 ht="15" customHeight="1">
      <c r="C6" s="270"/>
      <c r="D6" s="262"/>
      <c r="E6" s="271" t="s">
        <v>1010</v>
      </c>
      <c r="F6" s="272" t="s">
        <v>9</v>
      </c>
      <c r="G6" s="633" t="s">
        <v>1672</v>
      </c>
      <c r="H6" s="633"/>
      <c r="I6" s="633"/>
      <c r="J6" s="633"/>
      <c r="K6" s="633"/>
      <c r="T6" s="267"/>
      <c r="U6" s="268"/>
      <c r="V6" s="267"/>
    </row>
    <row r="7" spans="1:22">
      <c r="C7" s="270"/>
      <c r="D7" s="262"/>
      <c r="E7" s="271" t="s">
        <v>1011</v>
      </c>
      <c r="F7" s="272" t="s">
        <v>9</v>
      </c>
      <c r="G7" s="271" t="s">
        <v>1673</v>
      </c>
      <c r="J7" s="273"/>
      <c r="T7" s="267"/>
      <c r="U7" s="268"/>
      <c r="V7" s="267"/>
    </row>
    <row r="8" spans="1:22">
      <c r="C8" s="270"/>
      <c r="D8" s="262"/>
      <c r="E8" s="271" t="s">
        <v>1012</v>
      </c>
      <c r="F8" s="272" t="s">
        <v>9</v>
      </c>
      <c r="G8" s="271" t="s">
        <v>1412</v>
      </c>
      <c r="J8" s="273"/>
      <c r="T8" s="267"/>
      <c r="U8" s="268"/>
      <c r="V8" s="267"/>
    </row>
    <row r="9" spans="1:22">
      <c r="C9" s="270"/>
      <c r="D9" s="262"/>
      <c r="E9" s="271" t="s">
        <v>1013</v>
      </c>
      <c r="F9" s="272" t="s">
        <v>9</v>
      </c>
      <c r="G9" s="271" t="s">
        <v>1652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52" t="s">
        <v>0</v>
      </c>
      <c r="C11" s="654" t="s">
        <v>1</v>
      </c>
      <c r="D11" s="643" t="s">
        <v>34</v>
      </c>
      <c r="E11" s="643" t="s">
        <v>35</v>
      </c>
      <c r="F11" s="643" t="s">
        <v>2</v>
      </c>
      <c r="G11" s="657" t="s">
        <v>33</v>
      </c>
      <c r="H11" s="643" t="s">
        <v>3</v>
      </c>
      <c r="I11" s="643"/>
      <c r="J11" s="643"/>
      <c r="K11" s="644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53"/>
      <c r="C12" s="655"/>
      <c r="D12" s="647"/>
      <c r="E12" s="647"/>
      <c r="F12" s="647"/>
      <c r="G12" s="658"/>
      <c r="H12" s="645" t="s">
        <v>38</v>
      </c>
      <c r="I12" s="645" t="s">
        <v>5</v>
      </c>
      <c r="J12" s="647" t="s">
        <v>39</v>
      </c>
      <c r="K12" s="648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53"/>
      <c r="C13" s="656"/>
      <c r="D13" s="647"/>
      <c r="E13" s="647"/>
      <c r="F13" s="647"/>
      <c r="G13" s="659"/>
      <c r="H13" s="646"/>
      <c r="I13" s="646"/>
      <c r="J13" s="647"/>
      <c r="K13" s="648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88" customFormat="1" ht="15.75" customHeight="1">
      <c r="A15" s="259"/>
      <c r="B15" s="292" t="s">
        <v>10</v>
      </c>
      <c r="C15" s="293" t="s">
        <v>1663</v>
      </c>
      <c r="D15" s="281" t="str">
        <f ca="1">IF(ISERROR(OFFSET('HARGA SATUAN'!$D$6,MATCH('RAB Standart'!C15,'HARGA SATUAN'!$C$7:$C$1509,0),0)),"",OFFSET('HARGA SATUAN'!$D$6,MATCH('RAB Standart'!C15,'HARGA SATUAN'!$C$7:$C$1509,0),0))</f>
        <v/>
      </c>
      <c r="E15" s="282" t="str">
        <f ca="1">IF(B15="+","Unit",IF(ISERROR(OFFSET('HARGA SATUAN'!$E$6,MATCH('RAB Standart'!C15,'HARGA SATUAN'!$C$7:$C$1509,0),0)),"",OFFSET('HARGA SATUAN'!$E$6,MATCH('RAB Standart'!C15,'HARGA SATUAN'!$C$7:$C$1509,0),0)))</f>
        <v/>
      </c>
      <c r="F15" s="291"/>
      <c r="G15" s="283">
        <f ca="1">IF(ISERROR(OFFSET('HARGA SATUAN'!$I$6,MATCH('RAB Standart'!C15,'HARGA SATUAN'!$C$7:$C$1509,0),0)),0,OFFSET('HARGA SATUAN'!$I$6,MATCH('RAB Standart'!C15,'HARGA SATUAN'!$C$7:$C$1509,0),0))</f>
        <v>0</v>
      </c>
      <c r="H15" s="284">
        <f t="shared" ref="H15:H18" ca="1" si="0">IF(OR(D15="MDU",D15="MDU-KD"),(IF($O$3="RAB NON MDU","PLN KD",G15*F15)),0)</f>
        <v>0</v>
      </c>
      <c r="I15" s="284">
        <f t="shared" ref="I15:I18" ca="1" si="1">IF(D15="HDW",G15*F15,0)</f>
        <v>0</v>
      </c>
      <c r="J15" s="284">
        <f t="shared" ref="J15:J18" ca="1" si="2">IF(D15="JASA",G15*F15,0)</f>
        <v>0</v>
      </c>
      <c r="K15" s="285">
        <f t="shared" ref="K15:K18" ca="1" si="3">SUM(H15:J15)</f>
        <v>0</v>
      </c>
      <c r="L15" s="265"/>
      <c r="M15" s="265"/>
      <c r="N15" s="265"/>
      <c r="O15" s="286"/>
      <c r="P15" s="286"/>
      <c r="Q15" s="267"/>
      <c r="R15" s="259"/>
      <c r="S15" s="287"/>
      <c r="T15" s="264"/>
      <c r="U15" s="264"/>
      <c r="V15" s="264"/>
    </row>
    <row r="16" spans="1:22" s="288" customFormat="1" ht="15.75" customHeight="1">
      <c r="A16" s="259"/>
      <c r="B16" s="496">
        <v>1</v>
      </c>
      <c r="C16" s="497" t="s">
        <v>99</v>
      </c>
      <c r="D16" s="281" t="str">
        <f ca="1">IF(ISERROR(OFFSET('HARGA SATUAN'!$D$6,MATCH('RAB Standart'!C16,'HARGA SATUAN'!$C$7:$C$1509,0),0)),"",OFFSET('HARGA SATUAN'!$D$6,MATCH('RAB Standart'!C16,'HARGA SATUAN'!$C$7:$C$1509,0),0))</f>
        <v>HDW</v>
      </c>
      <c r="E16" s="282" t="str">
        <f ca="1">IF(B16="+","Unit",IF(ISERROR(OFFSET('HARGA SATUAN'!$E$6,MATCH('RAB Standart'!C16,'HARGA SATUAN'!$C$7:$C$1509,0),0)),"",OFFSET('HARGA SATUAN'!$E$6,MATCH('RAB Standart'!C16,'HARGA SATUAN'!$C$7:$C$1509,0),0)))</f>
        <v>Btg</v>
      </c>
      <c r="F16" s="291">
        <v>1</v>
      </c>
      <c r="G16" s="283">
        <f ca="1">IF(ISERROR(OFFSET('HARGA SATUAN'!$I$6,MATCH('RAB Standart'!C16,'HARGA SATUAN'!$C$7:$C$1509,0),0)),0,OFFSET('HARGA SATUAN'!$I$6,MATCH('RAB Standart'!C16,'HARGA SATUAN'!$C$7:$C$1509,0),0))</f>
        <v>8609100</v>
      </c>
      <c r="H16" s="284">
        <f t="shared" ca="1" si="0"/>
        <v>0</v>
      </c>
      <c r="I16" s="284">
        <f t="shared" ca="1" si="1"/>
        <v>8609100</v>
      </c>
      <c r="J16" s="284">
        <f t="shared" ca="1" si="2"/>
        <v>0</v>
      </c>
      <c r="K16" s="285">
        <f t="shared" ca="1" si="3"/>
        <v>8609100</v>
      </c>
      <c r="L16" s="265"/>
      <c r="M16" s="265"/>
      <c r="N16" s="265"/>
      <c r="O16" s="286"/>
      <c r="P16" s="286"/>
      <c r="Q16" s="267"/>
      <c r="R16" s="259"/>
      <c r="S16" s="287"/>
      <c r="T16" s="264"/>
      <c r="U16" s="264"/>
      <c r="V16" s="264"/>
    </row>
    <row r="17" spans="1:22" s="288" customFormat="1" ht="15.75" customHeight="1">
      <c r="A17" s="259"/>
      <c r="B17" s="496">
        <v>2</v>
      </c>
      <c r="C17" s="497" t="s">
        <v>6</v>
      </c>
      <c r="D17" s="281" t="str">
        <f ca="1">IF(ISERROR(OFFSET('HARGA SATUAN'!$D$6,MATCH('RAB Standart'!C17,'HARGA SATUAN'!$C$7:$C$1509,0),0)),"",OFFSET('HARGA SATUAN'!$D$6,MATCH('RAB Standart'!C17,'HARGA SATUAN'!$C$7:$C$1509,0),0))</f>
        <v>JASA</v>
      </c>
      <c r="E17" s="282" t="str">
        <f ca="1">IF(B17="+","Unit",IF(ISERROR(OFFSET('HARGA SATUAN'!$E$6,MATCH('RAB Standart'!C17,'HARGA SATUAN'!$C$7:$C$1509,0),0)),"",OFFSET('HARGA SATUAN'!$E$6,MATCH('RAB Standart'!C17,'HARGA SATUAN'!$C$7:$C$1509,0),0)))</f>
        <v>Btg</v>
      </c>
      <c r="F17" s="291">
        <v>1</v>
      </c>
      <c r="G17" s="283">
        <f ca="1">IF(ISERROR(OFFSET('HARGA SATUAN'!$I$6,MATCH('RAB Standart'!C17,'HARGA SATUAN'!$C$7:$C$1509,0),0)),0,OFFSET('HARGA SATUAN'!$I$6,MATCH('RAB Standart'!C17,'HARGA SATUAN'!$C$7:$C$1509,0),0))</f>
        <v>10066.666666666668</v>
      </c>
      <c r="H17" s="284">
        <f t="shared" ca="1" si="0"/>
        <v>0</v>
      </c>
      <c r="I17" s="284">
        <f t="shared" ca="1" si="1"/>
        <v>0</v>
      </c>
      <c r="J17" s="284">
        <f t="shared" ca="1" si="2"/>
        <v>10066.666666666668</v>
      </c>
      <c r="K17" s="285">
        <f t="shared" ca="1" si="3"/>
        <v>10066.666666666668</v>
      </c>
      <c r="L17" s="265"/>
      <c r="M17" s="265"/>
      <c r="N17" s="265"/>
      <c r="O17" s="286"/>
      <c r="P17" s="286"/>
      <c r="Q17" s="267"/>
      <c r="R17" s="259"/>
      <c r="S17" s="287"/>
      <c r="T17" s="264"/>
      <c r="U17" s="264"/>
      <c r="V17" s="264"/>
    </row>
    <row r="18" spans="1:22" s="288" customFormat="1" ht="15.75" customHeight="1">
      <c r="A18" s="259"/>
      <c r="B18" s="294">
        <v>3</v>
      </c>
      <c r="C18" s="497" t="s">
        <v>454</v>
      </c>
      <c r="D18" s="281" t="str">
        <f ca="1">IF(ISERROR(OFFSET('HARGA SATUAN'!$D$6,MATCH('RAB Standart'!C18,'HARGA SATUAN'!$C$7:$C$1509,0),0)),"",OFFSET('HARGA SATUAN'!$D$6,MATCH('RAB Standart'!C18,'HARGA SATUAN'!$C$7:$C$1509,0),0))</f>
        <v>HDW</v>
      </c>
      <c r="E18" s="282" t="str">
        <f ca="1">IF(B18="+","Unit",IF(ISERROR(OFFSET('HARGA SATUAN'!$E$6,MATCH('RAB Standart'!C18,'HARGA SATUAN'!$C$7:$C$1509,0),0)),"",OFFSET('HARGA SATUAN'!$E$6,MATCH('RAB Standart'!C18,'HARGA SATUAN'!$C$7:$C$1509,0),0)))</f>
        <v>Set</v>
      </c>
      <c r="F18" s="291">
        <v>1</v>
      </c>
      <c r="G18" s="283">
        <f ca="1">IF(ISERROR(OFFSET('HARGA SATUAN'!$I$6,MATCH('RAB Standart'!C18,'HARGA SATUAN'!$C$7:$C$1509,0),0)),0,OFFSET('HARGA SATUAN'!$I$6,MATCH('RAB Standart'!C18,'HARGA SATUAN'!$C$7:$C$1509,0),0))</f>
        <v>200000</v>
      </c>
      <c r="H18" s="284">
        <f t="shared" ca="1" si="0"/>
        <v>0</v>
      </c>
      <c r="I18" s="284">
        <f t="shared" ca="1" si="1"/>
        <v>200000</v>
      </c>
      <c r="J18" s="284">
        <f t="shared" ca="1" si="2"/>
        <v>0</v>
      </c>
      <c r="K18" s="285">
        <f t="shared" ca="1" si="3"/>
        <v>200000</v>
      </c>
      <c r="L18" s="265"/>
      <c r="M18" s="265"/>
      <c r="N18" s="265"/>
      <c r="O18" s="286"/>
      <c r="P18" s="286"/>
      <c r="Q18" s="267"/>
      <c r="R18" s="259"/>
      <c r="S18" s="287"/>
      <c r="T18" s="264"/>
      <c r="U18" s="264"/>
      <c r="V18" s="264"/>
    </row>
    <row r="19" spans="1:22" s="288" customFormat="1" ht="15.75" customHeight="1">
      <c r="A19" s="259"/>
      <c r="B19" s="496"/>
      <c r="C19" s="497"/>
      <c r="D19" s="281"/>
      <c r="E19" s="282"/>
      <c r="F19" s="291"/>
      <c r="G19" s="283"/>
      <c r="H19" s="284"/>
      <c r="I19" s="284"/>
      <c r="J19" s="284"/>
      <c r="K19" s="285"/>
      <c r="L19" s="265"/>
      <c r="M19" s="265"/>
      <c r="N19" s="265"/>
      <c r="O19" s="286"/>
      <c r="P19" s="286"/>
      <c r="Q19" s="267"/>
      <c r="R19" s="259"/>
      <c r="S19" s="287"/>
      <c r="T19" s="264"/>
      <c r="U19" s="264"/>
      <c r="V19" s="264"/>
    </row>
    <row r="20" spans="1:22" s="290" customFormat="1" ht="14.25" customHeight="1">
      <c r="A20" s="259"/>
      <c r="B20" s="292" t="s">
        <v>1622</v>
      </c>
      <c r="C20" s="293" t="s">
        <v>1621</v>
      </c>
      <c r="D20" s="281" t="str">
        <f ca="1">IF(ISERROR(OFFSET('HARGA SATUAN'!$D$6,MATCH('RAB Standart'!C20,'HARGA SATUAN'!$C$7:$C$1509,0),0)),"",OFFSET('HARGA SATUAN'!$D$6,MATCH('RAB Standart'!C20,'HARGA SATUAN'!$C$7:$C$1509,0),0))</f>
        <v/>
      </c>
      <c r="E20" s="282" t="str">
        <f ca="1">IF(B20="+","Unit",IF(ISERROR(OFFSET('HARGA SATUAN'!$E$6,MATCH('RAB Standart'!C20,'HARGA SATUAN'!$C$7:$C$1509,0),0)),"",OFFSET('HARGA SATUAN'!$E$6,MATCH('RAB Standart'!C20,'HARGA SATUAN'!$C$7:$C$1509,0),0)))</f>
        <v/>
      </c>
      <c r="F20" s="291"/>
      <c r="G20" s="283">
        <f ca="1">IF(ISERROR(OFFSET('HARGA SATUAN'!$I$6,MATCH('RAB Standart'!C20,'HARGA SATUAN'!$C$7:$C$1509,0),0)),0,OFFSET('HARGA SATUAN'!$I$6,MATCH('RAB Standart'!C20,'HARGA SATUAN'!$C$7:$C$1509,0),0))</f>
        <v>0</v>
      </c>
      <c r="H20" s="284">
        <f t="shared" ref="H20" ca="1" si="4">IF(OR(D20="MDU",D20="MDU-KD"),(IF($O$3="RAB NON MDU","PLN KD",G20*F20)),0)</f>
        <v>0</v>
      </c>
      <c r="I20" s="284">
        <f t="shared" ref="I20" ca="1" si="5">IF(D20="HDW",G20*F20,0)</f>
        <v>0</v>
      </c>
      <c r="J20" s="284">
        <f t="shared" ref="J20" ca="1" si="6">IF(D20="JASA",G20*F20,0)</f>
        <v>0</v>
      </c>
      <c r="K20" s="285">
        <f t="shared" ref="K20" ca="1" si="7">SUM(H20:J20)</f>
        <v>0</v>
      </c>
      <c r="L20" s="289"/>
      <c r="M20" s="289"/>
      <c r="N20" s="289"/>
      <c r="O20" s="286"/>
      <c r="P20" s="286"/>
      <c r="Q20" s="267"/>
      <c r="R20" s="259"/>
      <c r="S20" s="287"/>
      <c r="T20" s="264"/>
      <c r="U20" s="264"/>
      <c r="V20" s="264"/>
    </row>
    <row r="21" spans="1:22" s="290" customFormat="1" ht="14.25" customHeight="1">
      <c r="A21" s="259"/>
      <c r="B21" s="294" t="s">
        <v>1008</v>
      </c>
      <c r="C21" s="495" t="s">
        <v>1624</v>
      </c>
      <c r="D21" s="281" t="str">
        <f ca="1">IF(ISERROR(OFFSET('HARGA SATUAN'!$D$6,MATCH('RAB Standart'!C21,'HARGA SATUAN'!$C$7:$C$1509,0),0)),"",OFFSET('HARGA SATUAN'!$D$6,MATCH('RAB Standart'!C21,'HARGA SATUAN'!$C$7:$C$1509,0),0))</f>
        <v/>
      </c>
      <c r="E21" s="282" t="str">
        <f ca="1">IF(B21="+","Unit",IF(ISERROR(OFFSET('HARGA SATUAN'!$E$6,MATCH('RAB Standart'!C21,'HARGA SATUAN'!$C$7:$C$1509,0),0)),"",OFFSET('HARGA SATUAN'!$E$6,MATCH('RAB Standart'!C21,'HARGA SATUAN'!$C$7:$C$1509,0),0)))</f>
        <v>Unit</v>
      </c>
      <c r="F21" s="291">
        <v>2</v>
      </c>
      <c r="G21" s="283">
        <f ca="1">IF(ISERROR(OFFSET('HARGA SATUAN'!$I$6,MATCH('RAB Standart'!C21,'HARGA SATUAN'!$C$7:$C$1509,0),0)),0,OFFSET('HARGA SATUAN'!$I$6,MATCH('RAB Standart'!C21,'HARGA SATUAN'!$C$7:$C$1509,0),0))</f>
        <v>0</v>
      </c>
      <c r="H21" s="284">
        <f t="shared" ref="H21:H39" ca="1" si="8">IF(OR(D21="MDU",D21="MDU-KD"),(IF($O$3="RAB NON MDU","PLN KD",G21*F21)),0)</f>
        <v>0</v>
      </c>
      <c r="I21" s="284">
        <f t="shared" ref="I21:I39" ca="1" si="9">IF(D21="HDW",G21*F21,0)</f>
        <v>0</v>
      </c>
      <c r="J21" s="284">
        <f t="shared" ref="J21:J39" ca="1" si="10">IF(D21="JASA",G21*F21,0)</f>
        <v>0</v>
      </c>
      <c r="K21" s="285">
        <f t="shared" ref="K21:K39" ca="1" si="11">SUM(H21:J21)</f>
        <v>0</v>
      </c>
      <c r="L21" s="289"/>
      <c r="M21" s="289"/>
      <c r="N21" s="289"/>
      <c r="O21" s="286"/>
      <c r="P21" s="286"/>
      <c r="Q21" s="267"/>
      <c r="R21" s="259"/>
      <c r="S21" s="287"/>
      <c r="T21" s="264"/>
      <c r="U21" s="264"/>
      <c r="V21" s="264"/>
    </row>
    <row r="22" spans="1:22" s="290" customFormat="1" ht="14.25" customHeight="1">
      <c r="A22" s="259"/>
      <c r="B22" s="294">
        <v>1</v>
      </c>
      <c r="C22" s="495" t="s">
        <v>1576</v>
      </c>
      <c r="D22" s="281" t="str">
        <f ca="1">IF(ISERROR(OFFSET('HARGA SATUAN'!$D$6,MATCH('RAB Standart'!C22,'HARGA SATUAN'!$C$7:$C$1509,0),0)),"",OFFSET('HARGA SATUAN'!$D$6,MATCH('RAB Standart'!C22,'HARGA SATUAN'!$C$7:$C$1509,0),0))</f>
        <v>MDU-KD</v>
      </c>
      <c r="E22" s="282" t="str">
        <f ca="1">IF(B22="+","Unit",IF(ISERROR(OFFSET('HARGA SATUAN'!$E$6,MATCH('RAB Standart'!C22,'HARGA SATUAN'!$C$7:$C$1509,0),0)),"",OFFSET('HARGA SATUAN'!$E$6,MATCH('RAB Standart'!C22,'HARGA SATUAN'!$C$7:$C$1509,0),0)))</f>
        <v>Set</v>
      </c>
      <c r="F22" s="291">
        <f>F21*3</f>
        <v>6</v>
      </c>
      <c r="G22" s="283">
        <f ca="1">IF(ISERROR(OFFSET('HARGA SATUAN'!$I$6,MATCH('RAB Standart'!C22,'HARGA SATUAN'!$C$7:$C$1509,0),0)),0,OFFSET('HARGA SATUAN'!$I$6,MATCH('RAB Standart'!C22,'HARGA SATUAN'!$C$7:$C$1509,0),0))</f>
        <v>430000</v>
      </c>
      <c r="H22" s="284">
        <f t="shared" ca="1" si="8"/>
        <v>2580000</v>
      </c>
      <c r="I22" s="284">
        <f t="shared" ca="1" si="9"/>
        <v>0</v>
      </c>
      <c r="J22" s="284">
        <f t="shared" ca="1" si="10"/>
        <v>0</v>
      </c>
      <c r="K22" s="285">
        <f t="shared" ca="1" si="11"/>
        <v>2580000</v>
      </c>
      <c r="L22" s="289"/>
      <c r="M22" s="289"/>
      <c r="N22" s="289"/>
      <c r="O22" s="286"/>
      <c r="P22" s="286"/>
      <c r="Q22" s="267"/>
      <c r="R22" s="259"/>
      <c r="S22" s="287"/>
      <c r="T22" s="264"/>
      <c r="U22" s="264"/>
      <c r="V22" s="264"/>
    </row>
    <row r="23" spans="1:22" s="290" customFormat="1" ht="14.25" customHeight="1">
      <c r="A23" s="259"/>
      <c r="B23" s="294">
        <v>2</v>
      </c>
      <c r="C23" s="495" t="s">
        <v>145</v>
      </c>
      <c r="D23" s="281" t="str">
        <f ca="1">IF(ISERROR(OFFSET('HARGA SATUAN'!$D$6,MATCH('RAB Standart'!C23,'HARGA SATUAN'!$C$7:$C$1509,0),0)),"",OFFSET('HARGA SATUAN'!$D$6,MATCH('RAB Standart'!C23,'HARGA SATUAN'!$C$7:$C$1509,0),0))</f>
        <v>HDW</v>
      </c>
      <c r="E23" s="282" t="str">
        <f ca="1">IF(B23="+","Unit",IF(ISERROR(OFFSET('HARGA SATUAN'!$E$6,MATCH('RAB Standart'!C23,'HARGA SATUAN'!$C$7:$C$1509,0),0)),"",OFFSET('HARGA SATUAN'!$E$6,MATCH('RAB Standart'!C23,'HARGA SATUAN'!$C$7:$C$1509,0),0)))</f>
        <v>Mtr</v>
      </c>
      <c r="F23" s="291">
        <f>F21*1</f>
        <v>2</v>
      </c>
      <c r="G23" s="283">
        <f ca="1">IF(ISERROR(OFFSET('HARGA SATUAN'!$I$6,MATCH('RAB Standart'!C23,'HARGA SATUAN'!$C$7:$C$1509,0),0)),0,OFFSET('HARGA SATUAN'!$I$6,MATCH('RAB Standart'!C23,'HARGA SATUAN'!$C$7:$C$1509,0),0))</f>
        <v>7789</v>
      </c>
      <c r="H23" s="284">
        <f t="shared" ca="1" si="8"/>
        <v>0</v>
      </c>
      <c r="I23" s="284">
        <f t="shared" ca="1" si="9"/>
        <v>15578</v>
      </c>
      <c r="J23" s="284">
        <f t="shared" ca="1" si="10"/>
        <v>0</v>
      </c>
      <c r="K23" s="285">
        <f t="shared" ca="1" si="11"/>
        <v>15578</v>
      </c>
      <c r="L23" s="289"/>
      <c r="M23" s="289"/>
      <c r="N23" s="289"/>
      <c r="O23" s="286"/>
      <c r="P23" s="286"/>
      <c r="Q23" s="267"/>
      <c r="R23" s="259"/>
      <c r="S23" s="287"/>
      <c r="T23" s="264"/>
      <c r="U23" s="264"/>
      <c r="V23" s="264"/>
    </row>
    <row r="24" spans="1:22" s="290" customFormat="1" ht="14.25" customHeight="1">
      <c r="A24" s="259"/>
      <c r="B24" s="294">
        <v>3</v>
      </c>
      <c r="C24" s="495" t="s">
        <v>150</v>
      </c>
      <c r="D24" s="281" t="str">
        <f ca="1">IF(ISERROR(OFFSET('HARGA SATUAN'!$D$6,MATCH('RAB Standart'!C24,'HARGA SATUAN'!$C$7:$C$1509,0),0)),"",OFFSET('HARGA SATUAN'!$D$6,MATCH('RAB Standart'!C24,'HARGA SATUAN'!$C$7:$C$1509,0),0))</f>
        <v>HDW</v>
      </c>
      <c r="E24" s="282" t="str">
        <f ca="1">IF(B24="+","Unit",IF(ISERROR(OFFSET('HARGA SATUAN'!$E$6,MATCH('RAB Standart'!C24,'HARGA SATUAN'!$C$7:$C$1509,0),0)),"",OFFSET('HARGA SATUAN'!$E$6,MATCH('RAB Standart'!C24,'HARGA SATUAN'!$C$7:$C$1509,0),0)))</f>
        <v>Bh</v>
      </c>
      <c r="F24" s="291">
        <f>F21*2</f>
        <v>4</v>
      </c>
      <c r="G24" s="283">
        <f ca="1">IF(ISERROR(OFFSET('HARGA SATUAN'!$I$6,MATCH('RAB Standart'!C24,'HARGA SATUAN'!$C$7:$C$1509,0),0)),0,OFFSET('HARGA SATUAN'!$I$6,MATCH('RAB Standart'!C24,'HARGA SATUAN'!$C$7:$C$1509,0),0))</f>
        <v>40000</v>
      </c>
      <c r="H24" s="284">
        <f t="shared" ca="1" si="8"/>
        <v>0</v>
      </c>
      <c r="I24" s="284">
        <f t="shared" ca="1" si="9"/>
        <v>160000</v>
      </c>
      <c r="J24" s="284">
        <f t="shared" ca="1" si="10"/>
        <v>0</v>
      </c>
      <c r="K24" s="285">
        <f t="shared" ca="1" si="11"/>
        <v>160000</v>
      </c>
      <c r="L24" s="289"/>
      <c r="M24" s="289"/>
      <c r="N24" s="289"/>
      <c r="O24" s="286"/>
      <c r="P24" s="286"/>
      <c r="Q24" s="267"/>
      <c r="R24" s="259"/>
      <c r="S24" s="287"/>
      <c r="T24" s="264"/>
      <c r="U24" s="264"/>
      <c r="V24" s="264"/>
    </row>
    <row r="25" spans="1:22" s="290" customFormat="1" ht="14.25" customHeight="1">
      <c r="A25" s="259"/>
      <c r="B25" s="294">
        <v>4</v>
      </c>
      <c r="C25" s="495" t="s">
        <v>18</v>
      </c>
      <c r="D25" s="281" t="str">
        <f ca="1">IF(ISERROR(OFFSET('HARGA SATUAN'!$D$6,MATCH('RAB Standart'!C25,'HARGA SATUAN'!$C$7:$C$1509,0),0)),"",OFFSET('HARGA SATUAN'!$D$6,MATCH('RAB Standart'!C25,'HARGA SATUAN'!$C$7:$C$1509,0),0))</f>
        <v>HDW</v>
      </c>
      <c r="E25" s="282" t="str">
        <f ca="1">IF(B25="+","Unit",IF(ISERROR(OFFSET('HARGA SATUAN'!$E$6,MATCH('RAB Standart'!C25,'HARGA SATUAN'!$C$7:$C$1509,0),0)),"",OFFSET('HARGA SATUAN'!$E$6,MATCH('RAB Standart'!C25,'HARGA SATUAN'!$C$7:$C$1509,0),0)))</f>
        <v>Bh</v>
      </c>
      <c r="F25" s="291">
        <f>F21*1</f>
        <v>2</v>
      </c>
      <c r="G25" s="283">
        <f ca="1">IF(ISERROR(OFFSET('HARGA SATUAN'!$I$6,MATCH('RAB Standart'!C25,'HARGA SATUAN'!$C$7:$C$1509,0),0)),0,OFFSET('HARGA SATUAN'!$I$6,MATCH('RAB Standart'!C25,'HARGA SATUAN'!$C$7:$C$1509,0),0))</f>
        <v>26500</v>
      </c>
      <c r="H25" s="284">
        <f t="shared" ca="1" si="8"/>
        <v>0</v>
      </c>
      <c r="I25" s="284">
        <f t="shared" ca="1" si="9"/>
        <v>53000</v>
      </c>
      <c r="J25" s="284">
        <f t="shared" ca="1" si="10"/>
        <v>0</v>
      </c>
      <c r="K25" s="285">
        <f t="shared" ca="1" si="11"/>
        <v>53000</v>
      </c>
      <c r="L25" s="289"/>
      <c r="M25" s="289"/>
      <c r="N25" s="289"/>
      <c r="O25" s="286"/>
      <c r="P25" s="286"/>
      <c r="Q25" s="267"/>
      <c r="R25" s="259"/>
      <c r="S25" s="287"/>
      <c r="T25" s="264"/>
      <c r="U25" s="264"/>
      <c r="V25" s="264"/>
    </row>
    <row r="26" spans="1:22" s="290" customFormat="1" ht="14.25" customHeight="1">
      <c r="A26" s="259"/>
      <c r="B26" s="294">
        <v>5</v>
      </c>
      <c r="C26" s="495" t="s">
        <v>156</v>
      </c>
      <c r="D26" s="281" t="str">
        <f ca="1">IF(ISERROR(OFFSET('HARGA SATUAN'!$D$6,MATCH('RAB Standart'!C26,'HARGA SATUAN'!$C$7:$C$1509,0),0)),"",OFFSET('HARGA SATUAN'!$D$6,MATCH('RAB Standart'!C26,'HARGA SATUAN'!$C$7:$C$1509,0),0))</f>
        <v>HDW</v>
      </c>
      <c r="E26" s="282" t="str">
        <f ca="1">IF(B26="+","Unit",IF(ISERROR(OFFSET('HARGA SATUAN'!$E$6,MATCH('RAB Standart'!C26,'HARGA SATUAN'!$C$7:$C$1509,0),0)),"",OFFSET('HARGA SATUAN'!$E$6,MATCH('RAB Standart'!C26,'HARGA SATUAN'!$C$7:$C$1509,0),0)))</f>
        <v>Bh</v>
      </c>
      <c r="F26" s="291">
        <f>F21*4</f>
        <v>8</v>
      </c>
      <c r="G26" s="283">
        <f ca="1">IF(ISERROR(OFFSET('HARGA SATUAN'!$I$6,MATCH('RAB Standart'!C26,'HARGA SATUAN'!$C$7:$C$1509,0),0)),0,OFFSET('HARGA SATUAN'!$I$6,MATCH('RAB Standart'!C26,'HARGA SATUAN'!$C$7:$C$1509,0),0))</f>
        <v>7938</v>
      </c>
      <c r="H26" s="284">
        <f t="shared" ca="1" si="8"/>
        <v>0</v>
      </c>
      <c r="I26" s="284">
        <f t="shared" ca="1" si="9"/>
        <v>63504</v>
      </c>
      <c r="J26" s="284">
        <f t="shared" ca="1" si="10"/>
        <v>0</v>
      </c>
      <c r="K26" s="285">
        <f t="shared" ca="1" si="11"/>
        <v>63504</v>
      </c>
      <c r="L26" s="289"/>
      <c r="M26" s="289"/>
      <c r="N26" s="289"/>
      <c r="O26" s="286"/>
      <c r="P26" s="286"/>
      <c r="Q26" s="267"/>
      <c r="R26" s="259"/>
      <c r="S26" s="287"/>
      <c r="T26" s="264"/>
      <c r="U26" s="264"/>
      <c r="V26" s="264"/>
    </row>
    <row r="27" spans="1:22" s="290" customFormat="1" ht="14.25" customHeight="1">
      <c r="A27" s="259"/>
      <c r="B27" s="294">
        <v>6</v>
      </c>
      <c r="C27" s="495" t="s">
        <v>166</v>
      </c>
      <c r="D27" s="281" t="str">
        <f ca="1">IF(ISERROR(OFFSET('HARGA SATUAN'!$D$6,MATCH('RAB Standart'!C27,'HARGA SATUAN'!$C$7:$C$1509,0),0)),"",OFFSET('HARGA SATUAN'!$D$6,MATCH('RAB Standart'!C27,'HARGA SATUAN'!$C$7:$C$1509,0),0))</f>
        <v>HDW</v>
      </c>
      <c r="E27" s="282" t="str">
        <f ca="1">IF(B27="+","Unit",IF(ISERROR(OFFSET('HARGA SATUAN'!$E$6,MATCH('RAB Standart'!C27,'HARGA SATUAN'!$C$7:$C$1509,0),0)),"",OFFSET('HARGA SATUAN'!$E$6,MATCH('RAB Standart'!C27,'HARGA SATUAN'!$C$7:$C$1509,0),0)))</f>
        <v>Bh</v>
      </c>
      <c r="F27" s="291">
        <f>F21*4</f>
        <v>8</v>
      </c>
      <c r="G27" s="283">
        <f ca="1">IF(ISERROR(OFFSET('HARGA SATUAN'!$I$6,MATCH('RAB Standart'!C27,'HARGA SATUAN'!$C$7:$C$1509,0),0)),0,OFFSET('HARGA SATUAN'!$I$6,MATCH('RAB Standart'!C27,'HARGA SATUAN'!$C$7:$C$1509,0),0))</f>
        <v>45000</v>
      </c>
      <c r="H27" s="284">
        <f t="shared" ca="1" si="8"/>
        <v>0</v>
      </c>
      <c r="I27" s="284">
        <f t="shared" ca="1" si="9"/>
        <v>360000</v>
      </c>
      <c r="J27" s="284">
        <f t="shared" ca="1" si="10"/>
        <v>0</v>
      </c>
      <c r="K27" s="285">
        <f t="shared" ca="1" si="11"/>
        <v>360000</v>
      </c>
      <c r="L27" s="289"/>
      <c r="M27" s="289"/>
      <c r="N27" s="289"/>
      <c r="O27" s="286"/>
      <c r="P27" s="286"/>
      <c r="Q27" s="267"/>
      <c r="R27" s="259"/>
      <c r="S27" s="287"/>
      <c r="T27" s="264"/>
      <c r="U27" s="264"/>
      <c r="V27" s="264"/>
    </row>
    <row r="28" spans="1:22" s="290" customFormat="1" ht="14.25" customHeight="1">
      <c r="A28" s="259"/>
      <c r="B28" s="294">
        <v>7</v>
      </c>
      <c r="C28" s="495" t="s">
        <v>172</v>
      </c>
      <c r="D28" s="281" t="str">
        <f ca="1">IF(ISERROR(OFFSET('HARGA SATUAN'!$D$6,MATCH('RAB Standart'!C28,'HARGA SATUAN'!$C$7:$C$1509,0),0)),"",OFFSET('HARGA SATUAN'!$D$6,MATCH('RAB Standart'!C28,'HARGA SATUAN'!$C$7:$C$1509,0),0))</f>
        <v>HDW</v>
      </c>
      <c r="E28" s="282" t="str">
        <f ca="1">IF(B28="+","Unit",IF(ISERROR(OFFSET('HARGA SATUAN'!$E$6,MATCH('RAB Standart'!C28,'HARGA SATUAN'!$C$7:$C$1509,0),0)),"",OFFSET('HARGA SATUAN'!$E$6,MATCH('RAB Standart'!C28,'HARGA SATUAN'!$C$7:$C$1509,0),0)))</f>
        <v>Bh</v>
      </c>
      <c r="F28" s="291">
        <f>F21*1</f>
        <v>2</v>
      </c>
      <c r="G28" s="283">
        <f ca="1">IF(ISERROR(OFFSET('HARGA SATUAN'!$I$6,MATCH('RAB Standart'!C28,'HARGA SATUAN'!$C$7:$C$1509,0),0)),0,OFFSET('HARGA SATUAN'!$I$6,MATCH('RAB Standart'!C28,'HARGA SATUAN'!$C$7:$C$1509,0),0))</f>
        <v>15500</v>
      </c>
      <c r="H28" s="284">
        <f t="shared" ca="1" si="8"/>
        <v>0</v>
      </c>
      <c r="I28" s="284">
        <f t="shared" ca="1" si="9"/>
        <v>31000</v>
      </c>
      <c r="J28" s="284">
        <f t="shared" ca="1" si="10"/>
        <v>0</v>
      </c>
      <c r="K28" s="285">
        <f t="shared" ca="1" si="11"/>
        <v>31000</v>
      </c>
      <c r="L28" s="289"/>
      <c r="M28" s="289"/>
      <c r="N28" s="289"/>
      <c r="O28" s="286"/>
      <c r="P28" s="286"/>
      <c r="Q28" s="267"/>
      <c r="R28" s="259"/>
      <c r="S28" s="287"/>
      <c r="T28" s="264"/>
      <c r="U28" s="264"/>
      <c r="V28" s="264"/>
    </row>
    <row r="29" spans="1:22" s="290" customFormat="1" ht="14.25" customHeight="1">
      <c r="A29" s="259"/>
      <c r="B29" s="294">
        <v>8</v>
      </c>
      <c r="C29" s="495" t="s">
        <v>587</v>
      </c>
      <c r="D29" s="281" t="str">
        <f ca="1">IF(ISERROR(OFFSET('HARGA SATUAN'!$D$6,MATCH('RAB Standart'!C29,'HARGA SATUAN'!$C$7:$C$1509,0),0)),"",OFFSET('HARGA SATUAN'!$D$6,MATCH('RAB Standart'!C29,'HARGA SATUAN'!$C$7:$C$1509,0),0))</f>
        <v>HDW</v>
      </c>
      <c r="E29" s="282" t="str">
        <f ca="1">IF(B29="+","Unit",IF(ISERROR(OFFSET('HARGA SATUAN'!$E$6,MATCH('RAB Standart'!C29,'HARGA SATUAN'!$C$7:$C$1509,0),0)),"",OFFSET('HARGA SATUAN'!$E$6,MATCH('RAB Standart'!C29,'HARGA SATUAN'!$C$7:$C$1509,0),0)))</f>
        <v>Bh</v>
      </c>
      <c r="F29" s="291">
        <f>F21*2</f>
        <v>4</v>
      </c>
      <c r="G29" s="283">
        <f ca="1">IF(ISERROR(OFFSET('HARGA SATUAN'!$I$6,MATCH('RAB Standart'!C29,'HARGA SATUAN'!$C$7:$C$1509,0),0)),0,OFFSET('HARGA SATUAN'!$I$6,MATCH('RAB Standart'!C29,'HARGA SATUAN'!$C$7:$C$1509,0),0))</f>
        <v>380500</v>
      </c>
      <c r="H29" s="284">
        <f t="shared" ca="1" si="8"/>
        <v>0</v>
      </c>
      <c r="I29" s="284">
        <f t="shared" ca="1" si="9"/>
        <v>1522000</v>
      </c>
      <c r="J29" s="284">
        <f t="shared" ca="1" si="10"/>
        <v>0</v>
      </c>
      <c r="K29" s="285">
        <f t="shared" ca="1" si="11"/>
        <v>1522000</v>
      </c>
      <c r="L29" s="289"/>
      <c r="M29" s="289"/>
      <c r="N29" s="289"/>
      <c r="O29" s="286"/>
      <c r="P29" s="286"/>
      <c r="Q29" s="267"/>
      <c r="R29" s="259"/>
      <c r="S29" s="287"/>
      <c r="T29" s="264"/>
      <c r="U29" s="264"/>
      <c r="V29" s="264"/>
    </row>
    <row r="30" spans="1:22" s="290" customFormat="1" ht="14.25" customHeight="1">
      <c r="A30" s="259"/>
      <c r="B30" s="294">
        <v>9</v>
      </c>
      <c r="C30" s="495" t="s">
        <v>210</v>
      </c>
      <c r="D30" s="281" t="str">
        <f ca="1">IF(ISERROR(OFFSET('HARGA SATUAN'!$D$6,MATCH('RAB Standart'!C30,'HARGA SATUAN'!$C$7:$C$1509,0),0)),"",OFFSET('HARGA SATUAN'!$D$6,MATCH('RAB Standart'!C30,'HARGA SATUAN'!$C$7:$C$1509,0),0))</f>
        <v>HDW</v>
      </c>
      <c r="E30" s="282" t="str">
        <f ca="1">IF(B30="+","Unit",IF(ISERROR(OFFSET('HARGA SATUAN'!$E$6,MATCH('RAB Standart'!C30,'HARGA SATUAN'!$C$7:$C$1509,0),0)),"",OFFSET('HARGA SATUAN'!$E$6,MATCH('RAB Standart'!C30,'HARGA SATUAN'!$C$7:$C$1509,0),0)))</f>
        <v>Bh</v>
      </c>
      <c r="F30" s="291">
        <f>F21*4</f>
        <v>8</v>
      </c>
      <c r="G30" s="283">
        <f ca="1">IF(ISERROR(OFFSET('HARGA SATUAN'!$I$6,MATCH('RAB Standart'!C30,'HARGA SATUAN'!$C$7:$C$1509,0),0)),0,OFFSET('HARGA SATUAN'!$I$6,MATCH('RAB Standart'!C30,'HARGA SATUAN'!$C$7:$C$1509,0),0))</f>
        <v>11400</v>
      </c>
      <c r="H30" s="284">
        <f t="shared" ca="1" si="8"/>
        <v>0</v>
      </c>
      <c r="I30" s="284">
        <f t="shared" ca="1" si="9"/>
        <v>91200</v>
      </c>
      <c r="J30" s="284">
        <f t="shared" ca="1" si="10"/>
        <v>0</v>
      </c>
      <c r="K30" s="285">
        <f t="shared" ca="1" si="11"/>
        <v>91200</v>
      </c>
      <c r="L30" s="289"/>
      <c r="M30" s="289"/>
      <c r="N30" s="289"/>
      <c r="O30" s="286"/>
      <c r="P30" s="286"/>
      <c r="Q30" s="267"/>
      <c r="R30" s="259"/>
      <c r="S30" s="287"/>
      <c r="T30" s="264"/>
      <c r="U30" s="264"/>
      <c r="V30" s="264"/>
    </row>
    <row r="31" spans="1:22" s="290" customFormat="1" ht="14.25" customHeight="1">
      <c r="A31" s="259"/>
      <c r="B31" s="294">
        <v>10</v>
      </c>
      <c r="C31" s="495" t="s">
        <v>211</v>
      </c>
      <c r="D31" s="281" t="str">
        <f ca="1">IF(ISERROR(OFFSET('HARGA SATUAN'!$D$6,MATCH('RAB Standart'!C31,'HARGA SATUAN'!$C$7:$C$1509,0),0)),"",OFFSET('HARGA SATUAN'!$D$6,MATCH('RAB Standart'!C31,'HARGA SATUAN'!$C$7:$C$1509,0),0))</f>
        <v>HDW</v>
      </c>
      <c r="E31" s="282" t="str">
        <f ca="1">IF(B31="+","Unit",IF(ISERROR(OFFSET('HARGA SATUAN'!$E$6,MATCH('RAB Standart'!C31,'HARGA SATUAN'!$C$7:$C$1509,0),0)),"",OFFSET('HARGA SATUAN'!$E$6,MATCH('RAB Standart'!C31,'HARGA SATUAN'!$C$7:$C$1509,0),0)))</f>
        <v>Bh</v>
      </c>
      <c r="F31" s="291">
        <f>F21*2</f>
        <v>4</v>
      </c>
      <c r="G31" s="283">
        <f ca="1">IF(ISERROR(OFFSET('HARGA SATUAN'!$I$6,MATCH('RAB Standart'!C31,'HARGA SATUAN'!$C$7:$C$1509,0),0)),0,OFFSET('HARGA SATUAN'!$I$6,MATCH('RAB Standart'!C31,'HARGA SATUAN'!$C$7:$C$1509,0),0))</f>
        <v>29600</v>
      </c>
      <c r="H31" s="284">
        <f t="shared" ca="1" si="8"/>
        <v>0</v>
      </c>
      <c r="I31" s="284">
        <f t="shared" ca="1" si="9"/>
        <v>118400</v>
      </c>
      <c r="J31" s="284">
        <f t="shared" ca="1" si="10"/>
        <v>0</v>
      </c>
      <c r="K31" s="285">
        <f t="shared" ca="1" si="11"/>
        <v>118400</v>
      </c>
      <c r="L31" s="289"/>
      <c r="M31" s="289"/>
      <c r="N31" s="289"/>
      <c r="O31" s="286"/>
      <c r="P31" s="286"/>
      <c r="Q31" s="267"/>
      <c r="R31" s="259"/>
      <c r="S31" s="287"/>
      <c r="T31" s="264"/>
      <c r="U31" s="264"/>
      <c r="V31" s="264"/>
    </row>
    <row r="32" spans="1:22" s="290" customFormat="1" ht="14.25" customHeight="1">
      <c r="A32" s="259"/>
      <c r="B32" s="294">
        <v>11</v>
      </c>
      <c r="C32" s="495" t="s">
        <v>216</v>
      </c>
      <c r="D32" s="281" t="str">
        <f ca="1">IF(ISERROR(OFFSET('HARGA SATUAN'!$D$6,MATCH('RAB Standart'!C32,'HARGA SATUAN'!$C$7:$C$1509,0),0)),"",OFFSET('HARGA SATUAN'!$D$6,MATCH('RAB Standart'!C32,'HARGA SATUAN'!$C$7:$C$1509,0),0))</f>
        <v>HDW</v>
      </c>
      <c r="E32" s="282" t="str">
        <f ca="1">IF(B32="+","Unit",IF(ISERROR(OFFSET('HARGA SATUAN'!$E$6,MATCH('RAB Standart'!C32,'HARGA SATUAN'!$C$7:$C$1509,0),0)),"",OFFSET('HARGA SATUAN'!$E$6,MATCH('RAB Standart'!C32,'HARGA SATUAN'!$C$7:$C$1509,0),0)))</f>
        <v>Bh</v>
      </c>
      <c r="F32" s="291">
        <f>F21*1</f>
        <v>2</v>
      </c>
      <c r="G32" s="283">
        <f ca="1">IF(ISERROR(OFFSET('HARGA SATUAN'!$I$6,MATCH('RAB Standart'!C32,'HARGA SATUAN'!$C$7:$C$1509,0),0)),0,OFFSET('HARGA SATUAN'!$I$6,MATCH('RAB Standart'!C32,'HARGA SATUAN'!$C$7:$C$1509,0),0))</f>
        <v>27815</v>
      </c>
      <c r="H32" s="284">
        <f t="shared" ca="1" si="8"/>
        <v>0</v>
      </c>
      <c r="I32" s="284">
        <f t="shared" ca="1" si="9"/>
        <v>55630</v>
      </c>
      <c r="J32" s="284">
        <f t="shared" ca="1" si="10"/>
        <v>0</v>
      </c>
      <c r="K32" s="285">
        <f t="shared" ca="1" si="11"/>
        <v>55630</v>
      </c>
      <c r="L32" s="289"/>
      <c r="M32" s="289"/>
      <c r="N32" s="289"/>
      <c r="O32" s="286"/>
      <c r="P32" s="286"/>
      <c r="Q32" s="267"/>
      <c r="R32" s="259"/>
      <c r="S32" s="287"/>
      <c r="T32" s="264"/>
      <c r="U32" s="264"/>
      <c r="V32" s="264"/>
    </row>
    <row r="33" spans="1:22" s="290" customFormat="1" ht="14.25" customHeight="1">
      <c r="A33" s="259"/>
      <c r="B33" s="294">
        <v>12</v>
      </c>
      <c r="C33" s="495" t="s">
        <v>15</v>
      </c>
      <c r="D33" s="281" t="str">
        <f ca="1">IF(ISERROR(OFFSET('HARGA SATUAN'!$D$6,MATCH('RAB Standart'!C33,'HARGA SATUAN'!$C$7:$C$1509,0),0)),"",OFFSET('HARGA SATUAN'!$D$6,MATCH('RAB Standart'!C33,'HARGA SATUAN'!$C$7:$C$1509,0),0))</f>
        <v>HDW</v>
      </c>
      <c r="E33" s="282" t="str">
        <f ca="1">IF(B33="+","Unit",IF(ISERROR(OFFSET('HARGA SATUAN'!$E$6,MATCH('RAB Standart'!C33,'HARGA SATUAN'!$C$7:$C$1509,0),0)),"",OFFSET('HARGA SATUAN'!$E$6,MATCH('RAB Standart'!C33,'HARGA SATUAN'!$C$7:$C$1509,0),0)))</f>
        <v>Bh</v>
      </c>
      <c r="F33" s="291">
        <f>F21*3</f>
        <v>6</v>
      </c>
      <c r="G33" s="283">
        <f ca="1">IF(ISERROR(OFFSET('HARGA SATUAN'!$I$6,MATCH('RAB Standart'!C33,'HARGA SATUAN'!$C$7:$C$1509,0),0)),0,OFFSET('HARGA SATUAN'!$I$6,MATCH('RAB Standart'!C33,'HARGA SATUAN'!$C$7:$C$1509,0),0))</f>
        <v>23936</v>
      </c>
      <c r="H33" s="284">
        <f t="shared" ca="1" si="8"/>
        <v>0</v>
      </c>
      <c r="I33" s="284">
        <f t="shared" ca="1" si="9"/>
        <v>143616</v>
      </c>
      <c r="J33" s="284">
        <f t="shared" ca="1" si="10"/>
        <v>0</v>
      </c>
      <c r="K33" s="285">
        <f t="shared" ca="1" si="11"/>
        <v>143616</v>
      </c>
      <c r="L33" s="289"/>
      <c r="M33" s="289"/>
      <c r="N33" s="289"/>
      <c r="O33" s="286"/>
      <c r="P33" s="286"/>
      <c r="Q33" s="267"/>
      <c r="R33" s="259"/>
      <c r="S33" s="287"/>
      <c r="T33" s="264"/>
      <c r="U33" s="264"/>
      <c r="V33" s="264"/>
    </row>
    <row r="34" spans="1:22" s="290" customFormat="1" ht="14.25" customHeight="1">
      <c r="A34" s="259"/>
      <c r="B34" s="294">
        <v>13</v>
      </c>
      <c r="C34" s="495" t="s">
        <v>28</v>
      </c>
      <c r="D34" s="281" t="str">
        <f ca="1">IF(ISERROR(OFFSET('HARGA SATUAN'!$D$6,MATCH('RAB Standart'!C34,'HARGA SATUAN'!$C$7:$C$1509,0),0)),"",OFFSET('HARGA SATUAN'!$D$6,MATCH('RAB Standart'!C34,'HARGA SATUAN'!$C$7:$C$1509,0),0))</f>
        <v>HDW</v>
      </c>
      <c r="E34" s="282" t="str">
        <f ca="1">IF(B34="+","Unit",IF(ISERROR(OFFSET('HARGA SATUAN'!$E$6,MATCH('RAB Standart'!C34,'HARGA SATUAN'!$C$7:$C$1509,0),0)),"",OFFSET('HARGA SATUAN'!$E$6,MATCH('RAB Standart'!C34,'HARGA SATUAN'!$C$7:$C$1509,0),0)))</f>
        <v>Bh</v>
      </c>
      <c r="F34" s="291">
        <f>F21*1</f>
        <v>2</v>
      </c>
      <c r="G34" s="283">
        <f ca="1">IF(ISERROR(OFFSET('HARGA SATUAN'!$I$6,MATCH('RAB Standart'!C34,'HARGA SATUAN'!$C$7:$C$1509,0),0)),0,OFFSET('HARGA SATUAN'!$I$6,MATCH('RAB Standart'!C34,'HARGA SATUAN'!$C$7:$C$1509,0),0))</f>
        <v>63500</v>
      </c>
      <c r="H34" s="284">
        <f t="shared" ca="1" si="8"/>
        <v>0</v>
      </c>
      <c r="I34" s="284">
        <f t="shared" ca="1" si="9"/>
        <v>127000</v>
      </c>
      <c r="J34" s="284">
        <f t="shared" ca="1" si="10"/>
        <v>0</v>
      </c>
      <c r="K34" s="285">
        <f t="shared" ca="1" si="11"/>
        <v>127000</v>
      </c>
      <c r="L34" s="289"/>
      <c r="M34" s="289"/>
      <c r="N34" s="289"/>
      <c r="O34" s="286"/>
      <c r="P34" s="286"/>
      <c r="Q34" s="267"/>
      <c r="R34" s="259"/>
      <c r="S34" s="287"/>
      <c r="T34" s="264"/>
      <c r="U34" s="264"/>
      <c r="V34" s="264"/>
    </row>
    <row r="35" spans="1:22" s="290" customFormat="1" ht="14.25" customHeight="1">
      <c r="A35" s="259"/>
      <c r="B35" s="294">
        <v>14</v>
      </c>
      <c r="C35" s="495" t="s">
        <v>240</v>
      </c>
      <c r="D35" s="281" t="str">
        <f ca="1">IF(ISERROR(OFFSET('HARGA SATUAN'!$D$6,MATCH('RAB Standart'!C35,'HARGA SATUAN'!$C$7:$C$1509,0),0)),"",OFFSET('HARGA SATUAN'!$D$6,MATCH('RAB Standart'!C35,'HARGA SATUAN'!$C$7:$C$1509,0),0))</f>
        <v>HDW</v>
      </c>
      <c r="E35" s="282" t="str">
        <f ca="1">IF(B35="+","Unit",IF(ISERROR(OFFSET('HARGA SATUAN'!$E$6,MATCH('RAB Standart'!C35,'HARGA SATUAN'!$C$7:$C$1509,0),0)),"",OFFSET('HARGA SATUAN'!$E$6,MATCH('RAB Standart'!C35,'HARGA SATUAN'!$C$7:$C$1509,0),0)))</f>
        <v>Bh</v>
      </c>
      <c r="F35" s="291">
        <f>F21*1</f>
        <v>2</v>
      </c>
      <c r="G35" s="283">
        <f ca="1">IF(ISERROR(OFFSET('HARGA SATUAN'!$I$6,MATCH('RAB Standart'!C35,'HARGA SATUAN'!$C$7:$C$1509,0),0)),0,OFFSET('HARGA SATUAN'!$I$6,MATCH('RAB Standart'!C35,'HARGA SATUAN'!$C$7:$C$1509,0),0))</f>
        <v>57690</v>
      </c>
      <c r="H35" s="284">
        <f t="shared" ca="1" si="8"/>
        <v>0</v>
      </c>
      <c r="I35" s="284">
        <f t="shared" ca="1" si="9"/>
        <v>115380</v>
      </c>
      <c r="J35" s="284">
        <f t="shared" ca="1" si="10"/>
        <v>0</v>
      </c>
      <c r="K35" s="285">
        <f t="shared" ca="1" si="11"/>
        <v>115380</v>
      </c>
      <c r="L35" s="289"/>
      <c r="M35" s="289"/>
      <c r="N35" s="289"/>
      <c r="O35" s="286"/>
      <c r="P35" s="286"/>
      <c r="Q35" s="267"/>
      <c r="R35" s="259"/>
      <c r="S35" s="287"/>
      <c r="T35" s="264"/>
      <c r="U35" s="264"/>
      <c r="V35" s="264"/>
    </row>
    <row r="36" spans="1:22" s="290" customFormat="1" ht="14.25" customHeight="1">
      <c r="A36" s="259"/>
      <c r="B36" s="294">
        <v>15</v>
      </c>
      <c r="C36" s="495" t="s">
        <v>17</v>
      </c>
      <c r="D36" s="281" t="str">
        <f ca="1">IF(ISERROR(OFFSET('HARGA SATUAN'!$D$6,MATCH('RAB Standart'!C36,'HARGA SATUAN'!$C$7:$C$1509,0),0)),"",OFFSET('HARGA SATUAN'!$D$6,MATCH('RAB Standart'!C36,'HARGA SATUAN'!$C$7:$C$1509,0),0))</f>
        <v>HDW</v>
      </c>
      <c r="E36" s="282" t="str">
        <f ca="1">IF(B36="+","Unit",IF(ISERROR(OFFSET('HARGA SATUAN'!$E$6,MATCH('RAB Standart'!C36,'HARGA SATUAN'!$C$7:$C$1509,0),0)),"",OFFSET('HARGA SATUAN'!$E$6,MATCH('RAB Standart'!C36,'HARGA SATUAN'!$C$7:$C$1509,0),0)))</f>
        <v>Bh</v>
      </c>
      <c r="F36" s="291">
        <f>F21*3</f>
        <v>6</v>
      </c>
      <c r="G36" s="283">
        <f ca="1">IF(ISERROR(OFFSET('HARGA SATUAN'!$I$6,MATCH('RAB Standart'!C36,'HARGA SATUAN'!$C$7:$C$1509,0),0)),0,OFFSET('HARGA SATUAN'!$I$6,MATCH('RAB Standart'!C36,'HARGA SATUAN'!$C$7:$C$1509,0),0))</f>
        <v>16000</v>
      </c>
      <c r="H36" s="284">
        <f t="shared" ca="1" si="8"/>
        <v>0</v>
      </c>
      <c r="I36" s="284">
        <f t="shared" ca="1" si="9"/>
        <v>96000</v>
      </c>
      <c r="J36" s="284">
        <f t="shared" ca="1" si="10"/>
        <v>0</v>
      </c>
      <c r="K36" s="285">
        <f t="shared" ca="1" si="11"/>
        <v>96000</v>
      </c>
      <c r="L36" s="289"/>
      <c r="M36" s="289"/>
      <c r="N36" s="289"/>
      <c r="O36" s="286"/>
      <c r="P36" s="286"/>
      <c r="Q36" s="267"/>
      <c r="R36" s="259"/>
      <c r="S36" s="287"/>
      <c r="T36" s="264"/>
      <c r="U36" s="264"/>
      <c r="V36" s="264"/>
    </row>
    <row r="37" spans="1:22" s="290" customFormat="1" ht="14.25" customHeight="1">
      <c r="A37" s="259"/>
      <c r="B37" s="294">
        <v>16</v>
      </c>
      <c r="C37" s="495" t="s">
        <v>258</v>
      </c>
      <c r="D37" s="281" t="str">
        <f ca="1">IF(ISERROR(OFFSET('HARGA SATUAN'!$D$6,MATCH('RAB Standart'!C37,'HARGA SATUAN'!$C$7:$C$1509,0),0)),"",OFFSET('HARGA SATUAN'!$D$6,MATCH('RAB Standart'!C37,'HARGA SATUAN'!$C$7:$C$1509,0),0))</f>
        <v>HDW</v>
      </c>
      <c r="E37" s="282" t="str">
        <f ca="1">IF(B37="+","Unit",IF(ISERROR(OFFSET('HARGA SATUAN'!$E$6,MATCH('RAB Standart'!C37,'HARGA SATUAN'!$C$7:$C$1509,0),0)),"",OFFSET('HARGA SATUAN'!$E$6,MATCH('RAB Standart'!C37,'HARGA SATUAN'!$C$7:$C$1509,0),0)))</f>
        <v>Bh</v>
      </c>
      <c r="F37" s="291">
        <f>F21*1</f>
        <v>2</v>
      </c>
      <c r="G37" s="283">
        <f ca="1">IF(ISERROR(OFFSET('HARGA SATUAN'!$I$6,MATCH('RAB Standart'!C37,'HARGA SATUAN'!$C$7:$C$1509,0),0)),0,OFFSET('HARGA SATUAN'!$I$6,MATCH('RAB Standart'!C37,'HARGA SATUAN'!$C$7:$C$1509,0),0))</f>
        <v>33501.866666666669</v>
      </c>
      <c r="H37" s="284">
        <f t="shared" ca="1" si="8"/>
        <v>0</v>
      </c>
      <c r="I37" s="284">
        <f t="shared" ca="1" si="9"/>
        <v>67003.733333333337</v>
      </c>
      <c r="J37" s="284">
        <f t="shared" ca="1" si="10"/>
        <v>0</v>
      </c>
      <c r="K37" s="285">
        <f t="shared" ca="1" si="11"/>
        <v>67003.733333333337</v>
      </c>
      <c r="L37" s="289"/>
      <c r="M37" s="289"/>
      <c r="N37" s="289"/>
      <c r="O37" s="286"/>
      <c r="P37" s="286"/>
      <c r="Q37" s="267"/>
      <c r="R37" s="259"/>
      <c r="S37" s="287"/>
      <c r="T37" s="264"/>
      <c r="U37" s="264"/>
      <c r="V37" s="264"/>
    </row>
    <row r="38" spans="1:22" s="290" customFormat="1" ht="14.25" customHeight="1">
      <c r="A38" s="259"/>
      <c r="B38" s="294">
        <v>17</v>
      </c>
      <c r="C38" s="495" t="s">
        <v>16</v>
      </c>
      <c r="D38" s="281" t="str">
        <f ca="1">IF(ISERROR(OFFSET('HARGA SATUAN'!$D$6,MATCH('RAB Standart'!C38,'HARGA SATUAN'!$C$7:$C$1509,0),0)),"",OFFSET('HARGA SATUAN'!$D$6,MATCH('RAB Standart'!C38,'HARGA SATUAN'!$C$7:$C$1509,0),0))</f>
        <v>HDW</v>
      </c>
      <c r="E38" s="282" t="str">
        <f ca="1">IF(B38="+","Unit",IF(ISERROR(OFFSET('HARGA SATUAN'!$E$6,MATCH('RAB Standart'!C38,'HARGA SATUAN'!$C$7:$C$1509,0),0)),"",OFFSET('HARGA SATUAN'!$E$6,MATCH('RAB Standart'!C38,'HARGA SATUAN'!$C$7:$C$1509,0),0)))</f>
        <v>Bh</v>
      </c>
      <c r="F38" s="291">
        <f>F21*11</f>
        <v>22</v>
      </c>
      <c r="G38" s="283">
        <f ca="1">IF(ISERROR(OFFSET('HARGA SATUAN'!$I$6,MATCH('RAB Standart'!C38,'HARGA SATUAN'!$C$7:$C$1509,0),0)),0,OFFSET('HARGA SATUAN'!$I$6,MATCH('RAB Standart'!C38,'HARGA SATUAN'!$C$7:$C$1509,0),0))</f>
        <v>2500</v>
      </c>
      <c r="H38" s="284">
        <f t="shared" ca="1" si="8"/>
        <v>0</v>
      </c>
      <c r="I38" s="284">
        <f t="shared" ca="1" si="9"/>
        <v>55000</v>
      </c>
      <c r="J38" s="284">
        <f t="shared" ca="1" si="10"/>
        <v>0</v>
      </c>
      <c r="K38" s="285">
        <f t="shared" ca="1" si="11"/>
        <v>55000</v>
      </c>
      <c r="L38" s="289"/>
      <c r="M38" s="289"/>
      <c r="N38" s="289"/>
      <c r="O38" s="286"/>
      <c r="P38" s="286"/>
      <c r="Q38" s="267"/>
      <c r="R38" s="259"/>
      <c r="S38" s="287"/>
      <c r="T38" s="264"/>
      <c r="U38" s="264"/>
      <c r="V38" s="264"/>
    </row>
    <row r="39" spans="1:22" s="290" customFormat="1" ht="14.25" customHeight="1">
      <c r="A39" s="259"/>
      <c r="B39" s="294">
        <v>18</v>
      </c>
      <c r="C39" s="495" t="s">
        <v>697</v>
      </c>
      <c r="D39" s="281" t="str">
        <f ca="1">IF(ISERROR(OFFSET('HARGA SATUAN'!$D$6,MATCH('RAB Standart'!C39,'HARGA SATUAN'!$C$7:$C$1509,0),0)),"",OFFSET('HARGA SATUAN'!$D$6,MATCH('RAB Standart'!C39,'HARGA SATUAN'!$C$7:$C$1509,0),0))</f>
        <v>JASA</v>
      </c>
      <c r="E39" s="282" t="str">
        <f ca="1">IF(B39="+","Unit",IF(ISERROR(OFFSET('HARGA SATUAN'!$E$6,MATCH('RAB Standart'!C39,'HARGA SATUAN'!$C$7:$C$1509,0),0)),"",OFFSET('HARGA SATUAN'!$E$6,MATCH('RAB Standart'!C39,'HARGA SATUAN'!$C$7:$C$1509,0),0)))</f>
        <v>Unit</v>
      </c>
      <c r="F39" s="291">
        <f>F21*1</f>
        <v>2</v>
      </c>
      <c r="G39" s="283">
        <f ca="1">IF(ISERROR(OFFSET('HARGA SATUAN'!$I$6,MATCH('RAB Standart'!C39,'HARGA SATUAN'!$C$7:$C$1509,0),0)),0,OFFSET('HARGA SATUAN'!$I$6,MATCH('RAB Standart'!C39,'HARGA SATUAN'!$C$7:$C$1509,0),0))</f>
        <v>134700</v>
      </c>
      <c r="H39" s="284">
        <f t="shared" ca="1" si="8"/>
        <v>0</v>
      </c>
      <c r="I39" s="284">
        <f t="shared" ca="1" si="9"/>
        <v>0</v>
      </c>
      <c r="J39" s="284">
        <f t="shared" ca="1" si="10"/>
        <v>269400</v>
      </c>
      <c r="K39" s="285">
        <f t="shared" ca="1" si="11"/>
        <v>269400</v>
      </c>
      <c r="L39" s="289"/>
      <c r="M39" s="289"/>
      <c r="N39" s="289"/>
      <c r="O39" s="286"/>
      <c r="P39" s="286"/>
      <c r="Q39" s="267"/>
      <c r="R39" s="259"/>
      <c r="S39" s="287"/>
      <c r="T39" s="264"/>
      <c r="U39" s="264"/>
      <c r="V39" s="264"/>
    </row>
    <row r="40" spans="1:22" s="290" customFormat="1" ht="14.25" customHeight="1">
      <c r="A40" s="259"/>
      <c r="B40" s="294"/>
      <c r="C40" s="495"/>
      <c r="D40" s="281"/>
      <c r="E40" s="282"/>
      <c r="F40" s="291"/>
      <c r="G40" s="283"/>
      <c r="H40" s="284"/>
      <c r="I40" s="284"/>
      <c r="J40" s="284"/>
      <c r="K40" s="285"/>
      <c r="L40" s="289"/>
      <c r="M40" s="289"/>
      <c r="N40" s="289"/>
      <c r="O40" s="286"/>
      <c r="P40" s="286"/>
      <c r="Q40" s="267"/>
      <c r="R40" s="259"/>
      <c r="S40" s="287"/>
      <c r="T40" s="264"/>
      <c r="U40" s="264"/>
      <c r="V40" s="264"/>
    </row>
    <row r="41" spans="1:22" s="290" customFormat="1" ht="14.25" customHeight="1">
      <c r="A41" s="259"/>
      <c r="B41" s="294" t="s">
        <v>1008</v>
      </c>
      <c r="C41" s="495" t="s">
        <v>1625</v>
      </c>
      <c r="D41" s="281" t="str">
        <f ca="1">IF(ISERROR(OFFSET('HARGA SATUAN'!$D$6,MATCH('RAB Standart'!C41,'HARGA SATUAN'!$C$7:$C$1509,0),0)),"",OFFSET('HARGA SATUAN'!$D$6,MATCH('RAB Standart'!C41,'HARGA SATUAN'!$C$7:$C$1509,0),0))</f>
        <v/>
      </c>
      <c r="E41" s="282" t="str">
        <f ca="1">IF(B41="+","Unit",IF(ISERROR(OFFSET('HARGA SATUAN'!$E$6,MATCH('RAB Standart'!C41,'HARGA SATUAN'!$C$7:$C$1509,0),0)),"",OFFSET('HARGA SATUAN'!$E$6,MATCH('RAB Standart'!C41,'HARGA SATUAN'!$C$7:$C$1509,0),0)))</f>
        <v>Unit</v>
      </c>
      <c r="F41" s="291">
        <v>2</v>
      </c>
      <c r="G41" s="283">
        <f ca="1">IF(ISERROR(OFFSET('HARGA SATUAN'!$I$6,MATCH('RAB Standart'!C41,'HARGA SATUAN'!$C$7:$C$1509,0),0)),0,OFFSET('HARGA SATUAN'!$I$6,MATCH('RAB Standart'!C41,'HARGA SATUAN'!$C$7:$C$1509,0),0))</f>
        <v>0</v>
      </c>
      <c r="H41" s="284">
        <f t="shared" ref="H41:H56" ca="1" si="12">IF(OR(D41="MDU",D41="MDU-KD"),(IF($O$3="RAB NON MDU","PLN KD",G41*F41)),0)</f>
        <v>0</v>
      </c>
      <c r="I41" s="284">
        <f t="shared" ref="I41:I56" ca="1" si="13">IF(D41="HDW",G41*F41,0)</f>
        <v>0</v>
      </c>
      <c r="J41" s="284">
        <f t="shared" ref="J41:J56" ca="1" si="14">IF(D41="JASA",G41*F41,0)</f>
        <v>0</v>
      </c>
      <c r="K41" s="285">
        <f t="shared" ref="K41:K56" ca="1" si="15">SUM(H41:J41)</f>
        <v>0</v>
      </c>
      <c r="L41" s="289"/>
      <c r="M41" s="289"/>
      <c r="N41" s="289"/>
      <c r="O41" s="286"/>
      <c r="P41" s="286"/>
      <c r="Q41" s="267"/>
      <c r="R41" s="259"/>
      <c r="S41" s="287"/>
      <c r="T41" s="264"/>
      <c r="U41" s="264"/>
      <c r="V41" s="264"/>
    </row>
    <row r="42" spans="1:22" s="290" customFormat="1" ht="14.25" customHeight="1">
      <c r="A42" s="259"/>
      <c r="B42" s="294">
        <v>1</v>
      </c>
      <c r="C42" s="495" t="s">
        <v>30</v>
      </c>
      <c r="D42" s="281" t="str">
        <f ca="1">IF(ISERROR(OFFSET('HARGA SATUAN'!$D$6,MATCH('RAB Standart'!C42,'HARGA SATUAN'!$C$7:$C$1509,0),0)),"",OFFSET('HARGA SATUAN'!$D$6,MATCH('RAB Standart'!C42,'HARGA SATUAN'!$C$7:$C$1509,0),0))</f>
        <v>MDU-KD</v>
      </c>
      <c r="E42" s="282" t="str">
        <f ca="1">IF(B42="+","Unit",IF(ISERROR(OFFSET('HARGA SATUAN'!$E$6,MATCH('RAB Standart'!C42,'HARGA SATUAN'!$C$7:$C$1509,0),0)),"",OFFSET('HARGA SATUAN'!$E$6,MATCH('RAB Standart'!C42,'HARGA SATUAN'!$C$7:$C$1509,0),0)))</f>
        <v>Bh</v>
      </c>
      <c r="F42" s="291">
        <v>1</v>
      </c>
      <c r="G42" s="283">
        <f ca="1">IF(ISERROR(OFFSET('HARGA SATUAN'!$I$6,MATCH('RAB Standart'!C42,'HARGA SATUAN'!$C$7:$C$1509,0),0)),0,OFFSET('HARGA SATUAN'!$I$6,MATCH('RAB Standart'!C42,'HARGA SATUAN'!$C$7:$C$1509,0),0))</f>
        <v>235900</v>
      </c>
      <c r="H42" s="284">
        <f t="shared" ca="1" si="12"/>
        <v>235900</v>
      </c>
      <c r="I42" s="284">
        <f t="shared" ca="1" si="13"/>
        <v>0</v>
      </c>
      <c r="J42" s="284">
        <f t="shared" ca="1" si="14"/>
        <v>0</v>
      </c>
      <c r="K42" s="285">
        <f t="shared" ca="1" si="15"/>
        <v>235900</v>
      </c>
      <c r="L42" s="289"/>
      <c r="M42" s="289"/>
      <c r="N42" s="289"/>
      <c r="O42" s="286"/>
      <c r="P42" s="286"/>
      <c r="Q42" s="267"/>
      <c r="R42" s="259"/>
      <c r="S42" s="287"/>
      <c r="T42" s="264"/>
      <c r="U42" s="264"/>
      <c r="V42" s="264"/>
    </row>
    <row r="43" spans="1:22" s="290" customFormat="1" ht="14.25" customHeight="1">
      <c r="A43" s="259"/>
      <c r="B43" s="294">
        <v>2</v>
      </c>
      <c r="C43" s="495" t="s">
        <v>16</v>
      </c>
      <c r="D43" s="281" t="str">
        <f ca="1">IF(ISERROR(OFFSET('HARGA SATUAN'!$D$6,MATCH('RAB Standart'!C43,'HARGA SATUAN'!$C$7:$C$1509,0),0)),"",OFFSET('HARGA SATUAN'!$D$6,MATCH('RAB Standart'!C43,'HARGA SATUAN'!$C$7:$C$1509,0),0))</f>
        <v>HDW</v>
      </c>
      <c r="E43" s="282" t="str">
        <f ca="1">IF(B43="+","Unit",IF(ISERROR(OFFSET('HARGA SATUAN'!$E$6,MATCH('RAB Standart'!C43,'HARGA SATUAN'!$C$7:$C$1509,0),0)),"",OFFSET('HARGA SATUAN'!$E$6,MATCH('RAB Standart'!C43,'HARGA SATUAN'!$C$7:$C$1509,0),0)))</f>
        <v>Bh</v>
      </c>
      <c r="F43" s="291">
        <v>2</v>
      </c>
      <c r="G43" s="283">
        <f ca="1">IF(ISERROR(OFFSET('HARGA SATUAN'!$I$6,MATCH('RAB Standart'!C43,'HARGA SATUAN'!$C$7:$C$1509,0),0)),0,OFFSET('HARGA SATUAN'!$I$6,MATCH('RAB Standart'!C43,'HARGA SATUAN'!$C$7:$C$1509,0),0))</f>
        <v>2500</v>
      </c>
      <c r="H43" s="284">
        <f t="shared" ca="1" si="12"/>
        <v>0</v>
      </c>
      <c r="I43" s="284">
        <f t="shared" ca="1" si="13"/>
        <v>5000</v>
      </c>
      <c r="J43" s="284">
        <f t="shared" ca="1" si="14"/>
        <v>0</v>
      </c>
      <c r="K43" s="285">
        <f t="shared" ca="1" si="15"/>
        <v>5000</v>
      </c>
      <c r="L43" s="289"/>
      <c r="M43" s="289"/>
      <c r="N43" s="289"/>
      <c r="O43" s="286"/>
      <c r="P43" s="286"/>
      <c r="Q43" s="267"/>
      <c r="R43" s="259"/>
      <c r="S43" s="287"/>
      <c r="T43" s="264"/>
      <c r="U43" s="264"/>
      <c r="V43" s="264"/>
    </row>
    <row r="44" spans="1:22" s="290" customFormat="1" ht="14.25" customHeight="1">
      <c r="A44" s="259"/>
      <c r="B44" s="294">
        <v>3</v>
      </c>
      <c r="C44" s="495" t="s">
        <v>29</v>
      </c>
      <c r="D44" s="281" t="str">
        <f ca="1">IF(ISERROR(OFFSET('HARGA SATUAN'!$D$6,MATCH('RAB Standart'!C44,'HARGA SATUAN'!$C$7:$C$1509,0),0)),"",OFFSET('HARGA SATUAN'!$D$6,MATCH('RAB Standart'!C44,'HARGA SATUAN'!$C$7:$C$1509,0),0))</f>
        <v>HDW</v>
      </c>
      <c r="E44" s="282" t="str">
        <f ca="1">IF(B44="+","Unit",IF(ISERROR(OFFSET('HARGA SATUAN'!$E$6,MATCH('RAB Standart'!C44,'HARGA SATUAN'!$C$7:$C$1509,0),0)),"",OFFSET('HARGA SATUAN'!$E$6,MATCH('RAB Standart'!C44,'HARGA SATUAN'!$C$7:$C$1509,0),0)))</f>
        <v>Mtr</v>
      </c>
      <c r="F44" s="291">
        <v>1.8</v>
      </c>
      <c r="G44" s="283">
        <f ca="1">IF(ISERROR(OFFSET('HARGA SATUAN'!$I$6,MATCH('RAB Standart'!C44,'HARGA SATUAN'!$C$7:$C$1509,0),0)),0,OFFSET('HARGA SATUAN'!$I$6,MATCH('RAB Standart'!C44,'HARGA SATUAN'!$C$7:$C$1509,0),0))</f>
        <v>8550</v>
      </c>
      <c r="H44" s="284">
        <f t="shared" ca="1" si="12"/>
        <v>0</v>
      </c>
      <c r="I44" s="284">
        <f t="shared" ca="1" si="13"/>
        <v>15390</v>
      </c>
      <c r="J44" s="284">
        <f t="shared" ca="1" si="14"/>
        <v>0</v>
      </c>
      <c r="K44" s="285">
        <f t="shared" ca="1" si="15"/>
        <v>15390</v>
      </c>
      <c r="L44" s="289"/>
      <c r="M44" s="289"/>
      <c r="N44" s="289"/>
      <c r="O44" s="286"/>
      <c r="P44" s="286"/>
      <c r="Q44" s="267"/>
      <c r="R44" s="259"/>
      <c r="S44" s="287"/>
      <c r="T44" s="264"/>
      <c r="U44" s="264"/>
      <c r="V44" s="264"/>
    </row>
    <row r="45" spans="1:22" s="290" customFormat="1" ht="14.25" customHeight="1">
      <c r="A45" s="259"/>
      <c r="B45" s="294">
        <v>4</v>
      </c>
      <c r="C45" s="495" t="s">
        <v>738</v>
      </c>
      <c r="D45" s="281" t="str">
        <f ca="1">IF(ISERROR(OFFSET('HARGA SATUAN'!$D$6,MATCH('RAB Standart'!C45,'HARGA SATUAN'!$C$7:$C$1509,0),0)),"",OFFSET('HARGA SATUAN'!$D$6,MATCH('RAB Standart'!C45,'HARGA SATUAN'!$C$7:$C$1509,0),0))</f>
        <v>JASA</v>
      </c>
      <c r="E45" s="282" t="str">
        <f ca="1">IF(B45="+","Unit",IF(ISERROR(OFFSET('HARGA SATUAN'!$E$6,MATCH('RAB Standart'!C45,'HARGA SATUAN'!$C$7:$C$1509,0),0)),"",OFFSET('HARGA SATUAN'!$E$6,MATCH('RAB Standart'!C45,'HARGA SATUAN'!$C$7:$C$1509,0),0)))</f>
        <v>Unit</v>
      </c>
      <c r="F45" s="291">
        <v>1</v>
      </c>
      <c r="G45" s="283">
        <f ca="1">IF(ISERROR(OFFSET('HARGA SATUAN'!$I$6,MATCH('RAB Standart'!C45,'HARGA SATUAN'!$C$7:$C$1509,0),0)),0,OFFSET('HARGA SATUAN'!$I$6,MATCH('RAB Standart'!C45,'HARGA SATUAN'!$C$7:$C$1509,0),0))</f>
        <v>31200</v>
      </c>
      <c r="H45" s="284">
        <f t="shared" ca="1" si="12"/>
        <v>0</v>
      </c>
      <c r="I45" s="284">
        <f t="shared" ca="1" si="13"/>
        <v>0</v>
      </c>
      <c r="J45" s="284">
        <f t="shared" ca="1" si="14"/>
        <v>31200</v>
      </c>
      <c r="K45" s="285">
        <f t="shared" ca="1" si="15"/>
        <v>31200</v>
      </c>
      <c r="L45" s="289"/>
      <c r="M45" s="289"/>
      <c r="N45" s="289"/>
      <c r="O45" s="286"/>
      <c r="P45" s="286"/>
      <c r="Q45" s="267"/>
      <c r="R45" s="259"/>
      <c r="S45" s="287"/>
      <c r="T45" s="264"/>
      <c r="U45" s="264"/>
      <c r="V45" s="264"/>
    </row>
    <row r="46" spans="1:22" s="290" customFormat="1" ht="14.25" customHeight="1">
      <c r="A46" s="259"/>
      <c r="B46" s="294"/>
      <c r="C46" s="495"/>
      <c r="D46" s="281" t="str">
        <f ca="1">IF(ISERROR(OFFSET('HARGA SATUAN'!$D$6,MATCH('RAB Standart'!C46,'HARGA SATUAN'!$C$7:$C$1509,0),0)),"",OFFSET('HARGA SATUAN'!$D$6,MATCH('RAB Standart'!C46,'HARGA SATUAN'!$C$7:$C$1509,0),0))</f>
        <v/>
      </c>
      <c r="E46" s="282" t="str">
        <f ca="1">IF(B46="+","Unit",IF(ISERROR(OFFSET('HARGA SATUAN'!$E$6,MATCH('RAB Standart'!C46,'HARGA SATUAN'!$C$7:$C$1509,0),0)),"",OFFSET('HARGA SATUAN'!$E$6,MATCH('RAB Standart'!C46,'HARGA SATUAN'!$C$7:$C$1509,0),0)))</f>
        <v/>
      </c>
      <c r="F46" s="291"/>
      <c r="G46" s="283">
        <f ca="1">IF(ISERROR(OFFSET('HARGA SATUAN'!$I$6,MATCH('RAB Standart'!C46,'HARGA SATUAN'!$C$7:$C$1509,0),0)),0,OFFSET('HARGA SATUAN'!$I$6,MATCH('RAB Standart'!C46,'HARGA SATUAN'!$C$7:$C$1509,0),0))</f>
        <v>0</v>
      </c>
      <c r="H46" s="284">
        <f t="shared" ca="1" si="12"/>
        <v>0</v>
      </c>
      <c r="I46" s="284">
        <f t="shared" ca="1" si="13"/>
        <v>0</v>
      </c>
      <c r="J46" s="284">
        <f t="shared" ca="1" si="14"/>
        <v>0</v>
      </c>
      <c r="K46" s="285">
        <f t="shared" ca="1" si="15"/>
        <v>0</v>
      </c>
      <c r="L46" s="289"/>
      <c r="M46" s="289"/>
      <c r="N46" s="289"/>
      <c r="O46" s="286"/>
      <c r="P46" s="286"/>
      <c r="Q46" s="267"/>
      <c r="R46" s="259"/>
      <c r="S46" s="287"/>
      <c r="T46" s="264"/>
      <c r="U46" s="264"/>
      <c r="V46" s="264"/>
    </row>
    <row r="47" spans="1:22" s="290" customFormat="1" ht="14.25" customHeight="1">
      <c r="A47" s="259"/>
      <c r="B47" s="294" t="s">
        <v>1008</v>
      </c>
      <c r="C47" s="495" t="s">
        <v>1676</v>
      </c>
      <c r="D47" s="281" t="str">
        <f ca="1">IF(ISERROR(OFFSET('HARGA SATUAN'!$D$6,MATCH('RAB Standart'!C47,'HARGA SATUAN'!$C$7:$C$1509,0),0)),"",OFFSET('HARGA SATUAN'!$D$6,MATCH('RAB Standart'!C47,'HARGA SATUAN'!$C$7:$C$1509,0),0))</f>
        <v/>
      </c>
      <c r="E47" s="282" t="str">
        <f ca="1">IF(B47="+","Unit",IF(ISERROR(OFFSET('HARGA SATUAN'!$E$6,MATCH('RAB Standart'!C47,'HARGA SATUAN'!$C$7:$C$1509,0),0)),"",OFFSET('HARGA SATUAN'!$E$6,MATCH('RAB Standart'!C47,'HARGA SATUAN'!$C$7:$C$1509,0),0)))</f>
        <v>Unit</v>
      </c>
      <c r="F47" s="291">
        <v>2</v>
      </c>
      <c r="G47" s="283">
        <f ca="1">IF(ISERROR(OFFSET('HARGA SATUAN'!$I$6,MATCH('RAB Standart'!C47,'HARGA SATUAN'!$C$7:$C$1509,0),0)),0,OFFSET('HARGA SATUAN'!$I$6,MATCH('RAB Standart'!C47,'HARGA SATUAN'!$C$7:$C$1509,0),0))</f>
        <v>0</v>
      </c>
      <c r="H47" s="284">
        <f t="shared" ca="1" si="12"/>
        <v>0</v>
      </c>
      <c r="I47" s="284">
        <f t="shared" ca="1" si="13"/>
        <v>0</v>
      </c>
      <c r="J47" s="284">
        <f t="shared" ca="1" si="14"/>
        <v>0</v>
      </c>
      <c r="K47" s="285">
        <f t="shared" ca="1" si="15"/>
        <v>0</v>
      </c>
      <c r="L47" s="289"/>
      <c r="M47" s="289"/>
      <c r="N47" s="289"/>
      <c r="O47" s="286"/>
      <c r="P47" s="286"/>
      <c r="Q47" s="267"/>
      <c r="R47" s="259"/>
      <c r="S47" s="287"/>
      <c r="T47" s="264"/>
      <c r="U47" s="264"/>
      <c r="V47" s="264"/>
    </row>
    <row r="48" spans="1:22" s="290" customFormat="1" ht="14.25" customHeight="1">
      <c r="A48" s="259"/>
      <c r="B48" s="294">
        <v>1</v>
      </c>
      <c r="C48" s="495" t="s">
        <v>19</v>
      </c>
      <c r="D48" s="281" t="str">
        <f ca="1">IF(ISERROR(OFFSET('HARGA SATUAN'!$D$6,MATCH('RAB Standart'!C48,'HARGA SATUAN'!$C$7:$C$1509,0),0)),"",OFFSET('HARGA SATUAN'!$D$6,MATCH('RAB Standart'!C48,'HARGA SATUAN'!$C$7:$C$1509,0),0))</f>
        <v>HDW</v>
      </c>
      <c r="E48" s="282" t="str">
        <f ca="1">IF(B48="+","Unit",IF(ISERROR(OFFSET('HARGA SATUAN'!$E$6,MATCH('RAB Standart'!C48,'HARGA SATUAN'!$C$7:$C$1509,0),0)),"",OFFSET('HARGA SATUAN'!$E$6,MATCH('RAB Standart'!C48,'HARGA SATUAN'!$C$7:$C$1509,0),0)))</f>
        <v>Bh</v>
      </c>
      <c r="F48" s="291">
        <f>F47*1</f>
        <v>2</v>
      </c>
      <c r="G48" s="283">
        <f ca="1">IF(ISERROR(OFFSET('HARGA SATUAN'!$I$6,MATCH('RAB Standart'!C48,'HARGA SATUAN'!$C$7:$C$1509,0),0)),0,OFFSET('HARGA SATUAN'!$I$6,MATCH('RAB Standart'!C48,'HARGA SATUAN'!$C$7:$C$1509,0),0))</f>
        <v>185200</v>
      </c>
      <c r="H48" s="284">
        <f t="shared" ca="1" si="12"/>
        <v>0</v>
      </c>
      <c r="I48" s="284">
        <f t="shared" ca="1" si="13"/>
        <v>370400</v>
      </c>
      <c r="J48" s="284">
        <f t="shared" ca="1" si="14"/>
        <v>0</v>
      </c>
      <c r="K48" s="285">
        <f t="shared" ca="1" si="15"/>
        <v>370400</v>
      </c>
      <c r="L48" s="289"/>
      <c r="M48" s="289"/>
      <c r="N48" s="289"/>
      <c r="O48" s="286"/>
      <c r="P48" s="286"/>
      <c r="Q48" s="267"/>
      <c r="R48" s="259"/>
      <c r="S48" s="287"/>
      <c r="T48" s="264"/>
      <c r="U48" s="264"/>
      <c r="V48" s="264"/>
    </row>
    <row r="49" spans="1:22" s="290" customFormat="1" ht="14.25" customHeight="1">
      <c r="A49" s="259"/>
      <c r="B49" s="294">
        <v>2</v>
      </c>
      <c r="C49" s="495" t="s">
        <v>20</v>
      </c>
      <c r="D49" s="281" t="str">
        <f ca="1">IF(ISERROR(OFFSET('HARGA SATUAN'!$D$6,MATCH('RAB Standart'!C49,'HARGA SATUAN'!$C$7:$C$1509,0),0)),"",OFFSET('HARGA SATUAN'!$D$6,MATCH('RAB Standart'!C49,'HARGA SATUAN'!$C$7:$C$1509,0),0))</f>
        <v>HDW</v>
      </c>
      <c r="E49" s="282" t="str">
        <f ca="1">IF(B49="+","Unit",IF(ISERROR(OFFSET('HARGA SATUAN'!$E$6,MATCH('RAB Standart'!C49,'HARGA SATUAN'!$C$7:$C$1509,0),0)),"",OFFSET('HARGA SATUAN'!$E$6,MATCH('RAB Standart'!C49,'HARGA SATUAN'!$C$7:$C$1509,0),0)))</f>
        <v>Bh</v>
      </c>
      <c r="F49" s="291">
        <f>F47*1</f>
        <v>2</v>
      </c>
      <c r="G49" s="283">
        <f ca="1">IF(ISERROR(OFFSET('HARGA SATUAN'!$I$6,MATCH('RAB Standart'!C49,'HARGA SATUAN'!$C$7:$C$1509,0),0)),0,OFFSET('HARGA SATUAN'!$I$6,MATCH('RAB Standart'!C49,'HARGA SATUAN'!$C$7:$C$1509,0),0))</f>
        <v>47459</v>
      </c>
      <c r="H49" s="284">
        <f t="shared" ca="1" si="12"/>
        <v>0</v>
      </c>
      <c r="I49" s="284">
        <f t="shared" ca="1" si="13"/>
        <v>94918</v>
      </c>
      <c r="J49" s="284">
        <f t="shared" ca="1" si="14"/>
        <v>0</v>
      </c>
      <c r="K49" s="285">
        <f t="shared" ca="1" si="15"/>
        <v>94918</v>
      </c>
      <c r="L49" s="289"/>
      <c r="M49" s="289"/>
      <c r="N49" s="289"/>
      <c r="O49" s="286"/>
      <c r="P49" s="286"/>
      <c r="Q49" s="267"/>
      <c r="R49" s="259"/>
      <c r="S49" s="287"/>
      <c r="T49" s="264"/>
      <c r="U49" s="264"/>
      <c r="V49" s="264"/>
    </row>
    <row r="50" spans="1:22" s="290" customFormat="1" ht="14.25" customHeight="1">
      <c r="A50" s="259"/>
      <c r="B50" s="294">
        <v>3</v>
      </c>
      <c r="C50" s="495" t="s">
        <v>21</v>
      </c>
      <c r="D50" s="281" t="str">
        <f ca="1">IF(ISERROR(OFFSET('HARGA SATUAN'!$D$6,MATCH('RAB Standart'!C50,'HARGA SATUAN'!$C$7:$C$1509,0),0)),"",OFFSET('HARGA SATUAN'!$D$6,MATCH('RAB Standart'!C50,'HARGA SATUAN'!$C$7:$C$1509,0),0))</f>
        <v>HDW</v>
      </c>
      <c r="E50" s="282" t="str">
        <f ca="1">IF(B50="+","Unit",IF(ISERROR(OFFSET('HARGA SATUAN'!$E$6,MATCH('RAB Standart'!C50,'HARGA SATUAN'!$C$7:$C$1509,0),0)),"",OFFSET('HARGA SATUAN'!$E$6,MATCH('RAB Standart'!C50,'HARGA SATUAN'!$C$7:$C$1509,0),0)))</f>
        <v>Bh</v>
      </c>
      <c r="F50" s="291">
        <f>F47*1</f>
        <v>2</v>
      </c>
      <c r="G50" s="283">
        <f ca="1">IF(ISERROR(OFFSET('HARGA SATUAN'!$I$6,MATCH('RAB Standart'!C50,'HARGA SATUAN'!$C$7:$C$1509,0),0)),0,OFFSET('HARGA SATUAN'!$I$6,MATCH('RAB Standart'!C50,'HARGA SATUAN'!$C$7:$C$1509,0),0))</f>
        <v>4880</v>
      </c>
      <c r="H50" s="284">
        <f t="shared" ca="1" si="12"/>
        <v>0</v>
      </c>
      <c r="I50" s="284">
        <f t="shared" ca="1" si="13"/>
        <v>9760</v>
      </c>
      <c r="J50" s="284">
        <f t="shared" ca="1" si="14"/>
        <v>0</v>
      </c>
      <c r="K50" s="285">
        <f t="shared" ca="1" si="15"/>
        <v>9760</v>
      </c>
      <c r="L50" s="289"/>
      <c r="M50" s="289"/>
      <c r="N50" s="289"/>
      <c r="O50" s="286"/>
      <c r="P50" s="286"/>
      <c r="Q50" s="267"/>
      <c r="R50" s="259"/>
      <c r="S50" s="287"/>
      <c r="T50" s="264"/>
      <c r="U50" s="264"/>
      <c r="V50" s="264"/>
    </row>
    <row r="51" spans="1:22" s="290" customFormat="1" ht="14.25" customHeight="1">
      <c r="A51" s="259"/>
      <c r="B51" s="294">
        <v>4</v>
      </c>
      <c r="C51" s="495" t="s">
        <v>22</v>
      </c>
      <c r="D51" s="281" t="str">
        <f ca="1">IF(ISERROR(OFFSET('HARGA SATUAN'!$D$6,MATCH('RAB Standart'!C51,'HARGA SATUAN'!$C$7:$C$1509,0),0)),"",OFFSET('HARGA SATUAN'!$D$6,MATCH('RAB Standart'!C51,'HARGA SATUAN'!$C$7:$C$1509,0),0))</f>
        <v>HDW</v>
      </c>
      <c r="E51" s="282" t="str">
        <f ca="1">IF(B51="+","Unit",IF(ISERROR(OFFSET('HARGA SATUAN'!$E$6,MATCH('RAB Standart'!C51,'HARGA SATUAN'!$C$7:$C$1509,0),0)),"",OFFSET('HARGA SATUAN'!$E$6,MATCH('RAB Standart'!C51,'HARGA SATUAN'!$C$7:$C$1509,0),0)))</f>
        <v>Mtr</v>
      </c>
      <c r="F51" s="291">
        <f>F47*10</f>
        <v>20</v>
      </c>
      <c r="G51" s="283">
        <f ca="1">IF(ISERROR(OFFSET('HARGA SATUAN'!$I$6,MATCH('RAB Standart'!C51,'HARGA SATUAN'!$C$7:$C$1509,0),0)),0,OFFSET('HARGA SATUAN'!$I$6,MATCH('RAB Standart'!C51,'HARGA SATUAN'!$C$7:$C$1509,0),0))</f>
        <v>30000</v>
      </c>
      <c r="H51" s="284">
        <f t="shared" ca="1" si="12"/>
        <v>0</v>
      </c>
      <c r="I51" s="284">
        <f t="shared" ca="1" si="13"/>
        <v>600000</v>
      </c>
      <c r="J51" s="284">
        <f t="shared" ca="1" si="14"/>
        <v>0</v>
      </c>
      <c r="K51" s="285">
        <f t="shared" ca="1" si="15"/>
        <v>600000</v>
      </c>
      <c r="L51" s="289"/>
      <c r="M51" s="289"/>
      <c r="N51" s="289"/>
      <c r="O51" s="286"/>
      <c r="P51" s="286"/>
      <c r="Q51" s="267"/>
      <c r="R51" s="259"/>
      <c r="S51" s="287"/>
      <c r="T51" s="264"/>
      <c r="U51" s="264"/>
      <c r="V51" s="264"/>
    </row>
    <row r="52" spans="1:22" s="290" customFormat="1" ht="14.25" customHeight="1">
      <c r="A52" s="259"/>
      <c r="B52" s="294">
        <v>5</v>
      </c>
      <c r="C52" s="495" t="s">
        <v>23</v>
      </c>
      <c r="D52" s="281" t="str">
        <f ca="1">IF(ISERROR(OFFSET('HARGA SATUAN'!$D$6,MATCH('RAB Standart'!C52,'HARGA SATUAN'!$C$7:$C$1509,0),0)),"",OFFSET('HARGA SATUAN'!$D$6,MATCH('RAB Standart'!C52,'HARGA SATUAN'!$C$7:$C$1509,0),0))</f>
        <v>HDW</v>
      </c>
      <c r="E52" s="282" t="str">
        <f ca="1">IF(B52="+","Unit",IF(ISERROR(OFFSET('HARGA SATUAN'!$E$6,MATCH('RAB Standart'!C52,'HARGA SATUAN'!$C$7:$C$1509,0),0)),"",OFFSET('HARGA SATUAN'!$E$6,MATCH('RAB Standart'!C52,'HARGA SATUAN'!$C$7:$C$1509,0),0)))</f>
        <v>Bh</v>
      </c>
      <c r="F52" s="291">
        <f>F47*2</f>
        <v>4</v>
      </c>
      <c r="G52" s="283">
        <f ca="1">IF(ISERROR(OFFSET('HARGA SATUAN'!$I$6,MATCH('RAB Standart'!C52,'HARGA SATUAN'!$C$7:$C$1509,0),0)),0,OFFSET('HARGA SATUAN'!$I$6,MATCH('RAB Standart'!C52,'HARGA SATUAN'!$C$7:$C$1509,0),0))</f>
        <v>9500</v>
      </c>
      <c r="H52" s="284">
        <f t="shared" ca="1" si="12"/>
        <v>0</v>
      </c>
      <c r="I52" s="284">
        <f t="shared" ca="1" si="13"/>
        <v>38000</v>
      </c>
      <c r="J52" s="284">
        <f t="shared" ca="1" si="14"/>
        <v>0</v>
      </c>
      <c r="K52" s="285">
        <f t="shared" ca="1" si="15"/>
        <v>38000</v>
      </c>
      <c r="L52" s="289"/>
      <c r="M52" s="289"/>
      <c r="N52" s="289"/>
      <c r="O52" s="286"/>
      <c r="P52" s="286"/>
      <c r="Q52" s="267"/>
      <c r="R52" s="259"/>
      <c r="S52" s="287"/>
      <c r="T52" s="264"/>
      <c r="U52" s="264"/>
      <c r="V52" s="264"/>
    </row>
    <row r="53" spans="1:22" s="290" customFormat="1" ht="14.25" customHeight="1">
      <c r="A53" s="259"/>
      <c r="B53" s="294">
        <v>6</v>
      </c>
      <c r="C53" s="495" t="s">
        <v>24</v>
      </c>
      <c r="D53" s="281" t="str">
        <f ca="1">IF(ISERROR(OFFSET('HARGA SATUAN'!$D$6,MATCH('RAB Standart'!C53,'HARGA SATUAN'!$C$7:$C$1509,0),0)),"",OFFSET('HARGA SATUAN'!$D$6,MATCH('RAB Standart'!C53,'HARGA SATUAN'!$C$7:$C$1509,0),0))</f>
        <v>HDW</v>
      </c>
      <c r="E53" s="282" t="str">
        <f ca="1">IF(B53="+","Unit",IF(ISERROR(OFFSET('HARGA SATUAN'!$E$6,MATCH('RAB Standart'!C53,'HARGA SATUAN'!$C$7:$C$1509,0),0)),"",OFFSET('HARGA SATUAN'!$E$6,MATCH('RAB Standart'!C53,'HARGA SATUAN'!$C$7:$C$1509,0),0)))</f>
        <v>Bh</v>
      </c>
      <c r="F53" s="291">
        <f>F47*5.5</f>
        <v>11</v>
      </c>
      <c r="G53" s="283">
        <f ca="1">IF(ISERROR(OFFSET('HARGA SATUAN'!$I$6,MATCH('RAB Standart'!C53,'HARGA SATUAN'!$C$7:$C$1509,0),0)),0,OFFSET('HARGA SATUAN'!$I$6,MATCH('RAB Standart'!C53,'HARGA SATUAN'!$C$7:$C$1509,0),0))</f>
        <v>6100</v>
      </c>
      <c r="H53" s="284">
        <f t="shared" ca="1" si="12"/>
        <v>0</v>
      </c>
      <c r="I53" s="284">
        <f t="shared" ca="1" si="13"/>
        <v>67100</v>
      </c>
      <c r="J53" s="284">
        <f t="shared" ca="1" si="14"/>
        <v>0</v>
      </c>
      <c r="K53" s="285">
        <f t="shared" ca="1" si="15"/>
        <v>67100</v>
      </c>
      <c r="L53" s="289"/>
      <c r="M53" s="289"/>
      <c r="N53" s="289"/>
      <c r="O53" s="286"/>
      <c r="P53" s="286"/>
      <c r="Q53" s="267"/>
      <c r="R53" s="259"/>
      <c r="S53" s="287"/>
      <c r="T53" s="264"/>
      <c r="U53" s="264"/>
      <c r="V53" s="264"/>
    </row>
    <row r="54" spans="1:22" s="290" customFormat="1" ht="14.25" customHeight="1">
      <c r="A54" s="259"/>
      <c r="B54" s="294">
        <v>7</v>
      </c>
      <c r="C54" s="495" t="s">
        <v>25</v>
      </c>
      <c r="D54" s="281" t="str">
        <f ca="1">IF(ISERROR(OFFSET('HARGA SATUAN'!$D$6,MATCH('RAB Standart'!C54,'HARGA SATUAN'!$C$7:$C$1509,0),0)),"",OFFSET('HARGA SATUAN'!$D$6,MATCH('RAB Standart'!C54,'HARGA SATUAN'!$C$7:$C$1509,0),0))</f>
        <v>HDW</v>
      </c>
      <c r="E54" s="282" t="str">
        <f ca="1">IF(B54="+","Unit",IF(ISERROR(OFFSET('HARGA SATUAN'!$E$6,MATCH('RAB Standart'!C54,'HARGA SATUAN'!$C$7:$C$1509,0),0)),"",OFFSET('HARGA SATUAN'!$E$6,MATCH('RAB Standart'!C54,'HARGA SATUAN'!$C$7:$C$1509,0),0)))</f>
        <v>Bh</v>
      </c>
      <c r="F54" s="291">
        <f>F47*6</f>
        <v>12</v>
      </c>
      <c r="G54" s="283">
        <f ca="1">IF(ISERROR(OFFSET('HARGA SATUAN'!$I$6,MATCH('RAB Standart'!C54,'HARGA SATUAN'!$C$7:$C$1509,0),0)),0,OFFSET('HARGA SATUAN'!$I$6,MATCH('RAB Standart'!C54,'HARGA SATUAN'!$C$7:$C$1509,0),0))</f>
        <v>2300</v>
      </c>
      <c r="H54" s="284">
        <f t="shared" ca="1" si="12"/>
        <v>0</v>
      </c>
      <c r="I54" s="284">
        <f t="shared" ca="1" si="13"/>
        <v>27600</v>
      </c>
      <c r="J54" s="284">
        <f t="shared" ca="1" si="14"/>
        <v>0</v>
      </c>
      <c r="K54" s="285">
        <f t="shared" ca="1" si="15"/>
        <v>27600</v>
      </c>
      <c r="L54" s="289"/>
      <c r="M54" s="289"/>
      <c r="N54" s="289"/>
      <c r="O54" s="286"/>
      <c r="P54" s="286"/>
      <c r="Q54" s="267"/>
      <c r="R54" s="259"/>
      <c r="S54" s="287"/>
      <c r="T54" s="264"/>
      <c r="U54" s="264"/>
      <c r="V54" s="264"/>
    </row>
    <row r="55" spans="1:22" s="290" customFormat="1" ht="14.25" customHeight="1">
      <c r="A55" s="259"/>
      <c r="B55" s="294">
        <v>8</v>
      </c>
      <c r="C55" s="495" t="s">
        <v>1659</v>
      </c>
      <c r="D55" s="281" t="str">
        <f ca="1">IF(ISERROR(OFFSET('HARGA SATUAN'!$D$6,MATCH('RAB Standart'!C55,'HARGA SATUAN'!$C$7:$C$1509,0),0)),"",OFFSET('HARGA SATUAN'!$D$6,MATCH('RAB Standart'!C55,'HARGA SATUAN'!$C$7:$C$1509,0),0))</f>
        <v>HDW</v>
      </c>
      <c r="E55" s="282" t="str">
        <f ca="1">IF(B55="+","Unit",IF(ISERROR(OFFSET('HARGA SATUAN'!$E$6,MATCH('RAB Standart'!C55,'HARGA SATUAN'!$C$7:$C$1509,0),0)),"",OFFSET('HARGA SATUAN'!$E$6,MATCH('RAB Standart'!C55,'HARGA SATUAN'!$C$7:$C$1509,0),0)))</f>
        <v>Mtr</v>
      </c>
      <c r="F55" s="291">
        <f>F47*4.8</f>
        <v>9.6</v>
      </c>
      <c r="G55" s="283">
        <f ca="1">IF(ISERROR(OFFSET('HARGA SATUAN'!$I$6,MATCH('RAB Standart'!C55,'HARGA SATUAN'!$C$7:$C$1509,0),0)),0,OFFSET('HARGA SATUAN'!$I$6,MATCH('RAB Standart'!C55,'HARGA SATUAN'!$C$7:$C$1509,0),0))</f>
        <v>23310</v>
      </c>
      <c r="H55" s="284">
        <f t="shared" ca="1" si="12"/>
        <v>0</v>
      </c>
      <c r="I55" s="284">
        <f t="shared" ca="1" si="13"/>
        <v>223776</v>
      </c>
      <c r="J55" s="284">
        <f t="shared" ca="1" si="14"/>
        <v>0</v>
      </c>
      <c r="K55" s="285">
        <f t="shared" ca="1" si="15"/>
        <v>223776</v>
      </c>
      <c r="L55" s="289"/>
      <c r="M55" s="289"/>
      <c r="N55" s="289"/>
      <c r="O55" s="286"/>
      <c r="P55" s="286"/>
      <c r="Q55" s="267"/>
      <c r="R55" s="259"/>
      <c r="S55" s="287"/>
      <c r="T55" s="264"/>
      <c r="U55" s="264"/>
      <c r="V55" s="264"/>
    </row>
    <row r="56" spans="1:22" s="290" customFormat="1" ht="14.25" customHeight="1">
      <c r="A56" s="259"/>
      <c r="B56" s="294">
        <v>9</v>
      </c>
      <c r="C56" s="495" t="s">
        <v>730</v>
      </c>
      <c r="D56" s="281" t="str">
        <f ca="1">IF(ISERROR(OFFSET('HARGA SATUAN'!$D$6,MATCH('RAB Standart'!C56,'HARGA SATUAN'!$C$7:$C$1509,0),0)),"",OFFSET('HARGA SATUAN'!$D$6,MATCH('RAB Standart'!C56,'HARGA SATUAN'!$C$7:$C$1509,0),0))</f>
        <v>JASA</v>
      </c>
      <c r="E56" s="282" t="str">
        <f ca="1">IF(B56="+","Unit",IF(ISERROR(OFFSET('HARGA SATUAN'!$E$6,MATCH('RAB Standart'!C56,'HARGA SATUAN'!$C$7:$C$1509,0),0)),"",OFFSET('HARGA SATUAN'!$E$6,MATCH('RAB Standart'!C56,'HARGA SATUAN'!$C$7:$C$1509,0),0)))</f>
        <v>Unit</v>
      </c>
      <c r="F56" s="291">
        <f>F47*1</f>
        <v>2</v>
      </c>
      <c r="G56" s="283">
        <f ca="1">IF(ISERROR(OFFSET('HARGA SATUAN'!$I$6,MATCH('RAB Standart'!C56,'HARGA SATUAN'!$C$7:$C$1509,0),0)),0,OFFSET('HARGA SATUAN'!$I$6,MATCH('RAB Standart'!C56,'HARGA SATUAN'!$C$7:$C$1509,0),0))</f>
        <v>65400</v>
      </c>
      <c r="H56" s="284">
        <f t="shared" ca="1" si="12"/>
        <v>0</v>
      </c>
      <c r="I56" s="284">
        <f t="shared" ca="1" si="13"/>
        <v>0</v>
      </c>
      <c r="J56" s="284">
        <f t="shared" ca="1" si="14"/>
        <v>130800</v>
      </c>
      <c r="K56" s="285">
        <f t="shared" ca="1" si="15"/>
        <v>130800</v>
      </c>
      <c r="L56" s="289"/>
      <c r="M56" s="289"/>
      <c r="N56" s="289"/>
      <c r="O56" s="286"/>
      <c r="P56" s="286"/>
      <c r="Q56" s="267"/>
      <c r="R56" s="259"/>
      <c r="S56" s="287"/>
      <c r="T56" s="264"/>
      <c r="U56" s="264"/>
      <c r="V56" s="264"/>
    </row>
    <row r="57" spans="1:22" s="290" customFormat="1" ht="14.25" customHeight="1">
      <c r="A57" s="259"/>
      <c r="B57" s="292"/>
      <c r="C57" s="293"/>
      <c r="D57" s="281" t="str">
        <f ca="1">IF(ISERROR(OFFSET('HARGA SATUAN'!$D$6,MATCH('RAB Standart'!C57,'HARGA SATUAN'!$C$7:$C$1509,0),0)),"",OFFSET('HARGA SATUAN'!$D$6,MATCH('RAB Standart'!C57,'HARGA SATUAN'!$C$7:$C$1509,0),0))</f>
        <v/>
      </c>
      <c r="E57" s="282" t="str">
        <f ca="1">IF(B57="+","Unit",IF(ISERROR(OFFSET('HARGA SATUAN'!$E$6,MATCH('RAB Standart'!C57,'HARGA SATUAN'!$C$7:$C$1509,0),0)),"",OFFSET('HARGA SATUAN'!$E$6,MATCH('RAB Standart'!C57,'HARGA SATUAN'!$C$7:$C$1509,0),0)))</f>
        <v/>
      </c>
      <c r="F57" s="291"/>
      <c r="G57" s="283"/>
      <c r="H57" s="284"/>
      <c r="I57" s="284"/>
      <c r="J57" s="284"/>
      <c r="K57" s="285"/>
      <c r="L57" s="289"/>
      <c r="M57" s="289"/>
      <c r="N57" s="289"/>
      <c r="O57" s="286"/>
      <c r="P57" s="286"/>
      <c r="Q57" s="267"/>
      <c r="R57" s="259"/>
      <c r="S57" s="287"/>
      <c r="T57" s="264"/>
      <c r="U57" s="264"/>
      <c r="V57" s="264"/>
    </row>
    <row r="58" spans="1:22" s="290" customFormat="1">
      <c r="A58" s="259" t="e">
        <f>IF(AND(C58=0,#REF!=0,#REF!=0),"BLANKS",1)</f>
        <v>#REF!</v>
      </c>
      <c r="B58" s="294" t="s">
        <v>1008</v>
      </c>
      <c r="C58" s="495" t="s">
        <v>1630</v>
      </c>
      <c r="D58" s="281" t="str">
        <f ca="1">IF(ISERROR(OFFSET('HARGA SATUAN'!$D$6,MATCH('RAB Standart'!C58,'HARGA SATUAN'!$C$7:$C$1509,0),0)),"",OFFSET('HARGA SATUAN'!$D$6,MATCH('RAB Standart'!C58,'HARGA SATUAN'!$C$7:$C$1509,0),0))</f>
        <v/>
      </c>
      <c r="E58" s="282" t="str">
        <f ca="1">IF(B58="+","Unit",IF(ISERROR(OFFSET('HARGA SATUAN'!$E$6,MATCH('RAB Standart'!C58,'HARGA SATUAN'!$C$7:$C$1509,0),0)),"",OFFSET('HARGA SATUAN'!$E$6,MATCH('RAB Standart'!C58,'HARGA SATUAN'!$C$7:$C$1509,0),0)))</f>
        <v>Unit</v>
      </c>
      <c r="F58" s="282">
        <v>2</v>
      </c>
      <c r="G58" s="283">
        <f ca="1">IF(ISERROR(OFFSET('HARGA SATUAN'!$I$6,MATCH('RAB Standart'!C58,'HARGA SATUAN'!$C$7:$C$1509,0),0)),0,OFFSET('HARGA SATUAN'!$I$6,MATCH('RAB Standart'!C58,'HARGA SATUAN'!$C$7:$C$1509,0),0))</f>
        <v>0</v>
      </c>
      <c r="H58" s="284">
        <f t="shared" ref="H58:H82" ca="1" si="16">IF(OR(D58="MDU",D58="MDU-KD"),(IF($O$3="RAB NON MDU","PLN KD",G58*F58)),0)</f>
        <v>0</v>
      </c>
      <c r="I58" s="284">
        <f t="shared" ref="I58:I82" ca="1" si="17">IF(D58="HDW",G58*F58,0)</f>
        <v>0</v>
      </c>
      <c r="J58" s="284">
        <f t="shared" ref="J58:J82" ca="1" si="18">IF(D58="JASA",G58*F58,0)</f>
        <v>0</v>
      </c>
      <c r="K58" s="285">
        <f t="shared" ref="K58:K82" ca="1" si="19">SUM(H58:J58)</f>
        <v>0</v>
      </c>
      <c r="L58" s="289"/>
      <c r="M58" s="289"/>
      <c r="N58" s="289"/>
      <c r="O58" s="286"/>
      <c r="P58" s="286"/>
      <c r="Q58" s="267"/>
      <c r="R58" s="259"/>
      <c r="S58" s="287"/>
      <c r="T58" s="264"/>
      <c r="U58" s="264"/>
      <c r="V58" s="264"/>
    </row>
    <row r="59" spans="1:22" s="290" customFormat="1">
      <c r="A59" s="259" t="e">
        <f>IF(AND(C59=0,C60=0,#REF!=0),"BLANKS",1)</f>
        <v>#REF!</v>
      </c>
      <c r="B59" s="294">
        <v>1</v>
      </c>
      <c r="C59" s="495" t="s">
        <v>18</v>
      </c>
      <c r="D59" s="281" t="str">
        <f ca="1">IF(ISERROR(OFFSET('HARGA SATUAN'!$D$6,MATCH('RAB Standart'!C59,'HARGA SATUAN'!$C$7:$C$1509,0),0)),"",OFFSET('HARGA SATUAN'!$D$6,MATCH('RAB Standart'!C59,'HARGA SATUAN'!$C$7:$C$1509,0),0))</f>
        <v>HDW</v>
      </c>
      <c r="E59" s="282" t="str">
        <f ca="1">IF(B59="+","Unit",IF(ISERROR(OFFSET('HARGA SATUAN'!$E$6,MATCH('RAB Standart'!C59,'HARGA SATUAN'!$C$7:$C$1509,0),0)),"",OFFSET('HARGA SATUAN'!$E$6,MATCH('RAB Standart'!C59,'HARGA SATUAN'!$C$7:$C$1509,0),0)))</f>
        <v>Bh</v>
      </c>
      <c r="F59" s="282">
        <f>F58*1</f>
        <v>2</v>
      </c>
      <c r="G59" s="283">
        <f ca="1">IF(ISERROR(OFFSET('HARGA SATUAN'!$I$6,MATCH('RAB Standart'!C59,'HARGA SATUAN'!$C$7:$C$1509,0),0)),0,OFFSET('HARGA SATUAN'!$I$6,MATCH('RAB Standart'!C59,'HARGA SATUAN'!$C$7:$C$1509,0),0))</f>
        <v>26500</v>
      </c>
      <c r="H59" s="284">
        <f t="shared" ca="1" si="16"/>
        <v>0</v>
      </c>
      <c r="I59" s="284">
        <f t="shared" ca="1" si="17"/>
        <v>53000</v>
      </c>
      <c r="J59" s="284">
        <f t="shared" ca="1" si="18"/>
        <v>0</v>
      </c>
      <c r="K59" s="285">
        <f t="shared" ca="1" si="19"/>
        <v>53000</v>
      </c>
      <c r="L59" s="289"/>
      <c r="M59" s="289"/>
      <c r="N59" s="289"/>
      <c r="O59" s="286"/>
      <c r="P59" s="286"/>
      <c r="Q59" s="267"/>
      <c r="R59" s="259"/>
      <c r="S59" s="287"/>
      <c r="T59" s="264"/>
      <c r="U59" s="264"/>
      <c r="V59" s="264"/>
    </row>
    <row r="60" spans="1:22" s="290" customFormat="1">
      <c r="A60" s="259" t="e">
        <f>IF(AND(C60=0,#REF!=0,#REF!=0),"BLANKS",1)</f>
        <v>#REF!</v>
      </c>
      <c r="B60" s="294">
        <v>2</v>
      </c>
      <c r="C60" s="495" t="s">
        <v>196</v>
      </c>
      <c r="D60" s="281" t="str">
        <f ca="1">IF(ISERROR(OFFSET('HARGA SATUAN'!$D$6,MATCH('RAB Standart'!C60,'HARGA SATUAN'!$C$7:$C$1509,0),0)),"",OFFSET('HARGA SATUAN'!$D$6,MATCH('RAB Standart'!C60,'HARGA SATUAN'!$C$7:$C$1509,0),0))</f>
        <v>HDW</v>
      </c>
      <c r="E60" s="282" t="str">
        <f ca="1">IF(B60="+","Unit",IF(ISERROR(OFFSET('HARGA SATUAN'!$E$6,MATCH('RAB Standart'!C60,'HARGA SATUAN'!$C$7:$C$1509,0),0)),"",OFFSET('HARGA SATUAN'!$E$6,MATCH('RAB Standart'!C60,'HARGA SATUAN'!$C$7:$C$1509,0),0)))</f>
        <v>Bh</v>
      </c>
      <c r="F60" s="282">
        <f>F58*1</f>
        <v>2</v>
      </c>
      <c r="G60" s="283">
        <f ca="1">IF(ISERROR(OFFSET('HARGA SATUAN'!$I$6,MATCH('RAB Standart'!C60,'HARGA SATUAN'!$C$7:$C$1509,0),0)),0,OFFSET('HARGA SATUAN'!$I$6,MATCH('RAB Standart'!C60,'HARGA SATUAN'!$C$7:$C$1509,0),0))</f>
        <v>12500</v>
      </c>
      <c r="H60" s="284">
        <f t="shared" ca="1" si="16"/>
        <v>0</v>
      </c>
      <c r="I60" s="284">
        <f t="shared" ca="1" si="17"/>
        <v>25000</v>
      </c>
      <c r="J60" s="284">
        <f t="shared" ca="1" si="18"/>
        <v>0</v>
      </c>
      <c r="K60" s="285">
        <f t="shared" ca="1" si="19"/>
        <v>25000</v>
      </c>
      <c r="L60" s="289"/>
      <c r="M60" s="289"/>
      <c r="N60" s="289"/>
      <c r="O60" s="286"/>
      <c r="P60" s="286"/>
      <c r="Q60" s="267"/>
      <c r="R60" s="259"/>
      <c r="S60" s="287"/>
      <c r="T60" s="264"/>
      <c r="U60" s="264"/>
      <c r="V60" s="264"/>
    </row>
    <row r="61" spans="1:22" s="290" customFormat="1">
      <c r="A61" s="259"/>
      <c r="B61" s="294">
        <v>3</v>
      </c>
      <c r="C61" s="495" t="s">
        <v>199</v>
      </c>
      <c r="D61" s="281" t="str">
        <f ca="1">IF(ISERROR(OFFSET('HARGA SATUAN'!$D$6,MATCH('RAB Standart'!C61,'HARGA SATUAN'!$C$7:$C$1509,0),0)),"",OFFSET('HARGA SATUAN'!$D$6,MATCH('RAB Standart'!C61,'HARGA SATUAN'!$C$7:$C$1509,0),0))</f>
        <v>HDW</v>
      </c>
      <c r="E61" s="282" t="str">
        <f ca="1">IF(B61="+","Unit",IF(ISERROR(OFFSET('HARGA SATUAN'!$E$6,MATCH('RAB Standart'!C61,'HARGA SATUAN'!$C$7:$C$1509,0),0)),"",OFFSET('HARGA SATUAN'!$E$6,MATCH('RAB Standart'!C61,'HARGA SATUAN'!$C$7:$C$1509,0),0)))</f>
        <v>Mtr</v>
      </c>
      <c r="F61" s="282">
        <f>F58*12</f>
        <v>24</v>
      </c>
      <c r="G61" s="283">
        <f ca="1">IF(ISERROR(OFFSET('HARGA SATUAN'!$I$6,MATCH('RAB Standart'!C61,'HARGA SATUAN'!$C$7:$C$1509,0),0)),0,OFFSET('HARGA SATUAN'!$I$6,MATCH('RAB Standart'!C61,'HARGA SATUAN'!$C$7:$C$1509,0),0))</f>
        <v>39204</v>
      </c>
      <c r="H61" s="284">
        <f t="shared" ca="1" si="16"/>
        <v>0</v>
      </c>
      <c r="I61" s="284">
        <f t="shared" ca="1" si="17"/>
        <v>940896</v>
      </c>
      <c r="J61" s="284">
        <f t="shared" ca="1" si="18"/>
        <v>0</v>
      </c>
      <c r="K61" s="285">
        <f t="shared" ca="1" si="19"/>
        <v>940896</v>
      </c>
      <c r="L61" s="289"/>
      <c r="M61" s="289"/>
      <c r="N61" s="289"/>
      <c r="O61" s="286"/>
      <c r="P61" s="286"/>
      <c r="Q61" s="267"/>
      <c r="R61" s="259"/>
      <c r="S61" s="287"/>
      <c r="T61" s="264"/>
      <c r="U61" s="264"/>
      <c r="V61" s="264"/>
    </row>
    <row r="62" spans="1:22" s="290" customFormat="1">
      <c r="A62" s="259" t="e">
        <f>IF(AND(C62=0,C63=0,#REF!=0),"BLANKS",1)</f>
        <v>#REF!</v>
      </c>
      <c r="B62" s="294">
        <v>4</v>
      </c>
      <c r="C62" s="495" t="s">
        <v>280</v>
      </c>
      <c r="D62" s="281" t="str">
        <f ca="1">IF(ISERROR(OFFSET('HARGA SATUAN'!$D$6,MATCH('RAB Standart'!C62,'HARGA SATUAN'!$C$7:$C$1509,0),0)),"",OFFSET('HARGA SATUAN'!$D$6,MATCH('RAB Standart'!C62,'HARGA SATUAN'!$C$7:$C$1509,0),0))</f>
        <v>HDW</v>
      </c>
      <c r="E62" s="282" t="str">
        <f ca="1">IF(B62="+","Unit",IF(ISERROR(OFFSET('HARGA SATUAN'!$E$6,MATCH('RAB Standart'!C62,'HARGA SATUAN'!$C$7:$C$1509,0),0)),"",OFFSET('HARGA SATUAN'!$E$6,MATCH('RAB Standart'!C62,'HARGA SATUAN'!$C$7:$C$1509,0),0)))</f>
        <v>Bh</v>
      </c>
      <c r="F62" s="282">
        <f>F58*2</f>
        <v>4</v>
      </c>
      <c r="G62" s="283">
        <f ca="1">IF(ISERROR(OFFSET('HARGA SATUAN'!$I$6,MATCH('RAB Standart'!C62,'HARGA SATUAN'!$C$7:$C$1509,0),0)),0,OFFSET('HARGA SATUAN'!$I$6,MATCH('RAB Standart'!C62,'HARGA SATUAN'!$C$7:$C$1509,0),0))</f>
        <v>40000</v>
      </c>
      <c r="H62" s="284">
        <f t="shared" ca="1" si="16"/>
        <v>0</v>
      </c>
      <c r="I62" s="284">
        <f t="shared" ca="1" si="17"/>
        <v>160000</v>
      </c>
      <c r="J62" s="284">
        <f t="shared" ca="1" si="18"/>
        <v>0</v>
      </c>
      <c r="K62" s="285">
        <f t="shared" ca="1" si="19"/>
        <v>160000</v>
      </c>
      <c r="L62" s="289"/>
      <c r="M62" s="289"/>
      <c r="N62" s="289"/>
      <c r="O62" s="286"/>
      <c r="P62" s="286"/>
      <c r="Q62" s="267"/>
      <c r="R62" s="259"/>
      <c r="S62" s="287"/>
      <c r="T62" s="264"/>
      <c r="U62" s="264"/>
      <c r="V62" s="264"/>
    </row>
    <row r="63" spans="1:22" s="290" customFormat="1">
      <c r="A63" s="259" t="e">
        <f>IF(AND(C63=0,#REF!=0,#REF!=0),"BLANKS",1)</f>
        <v>#REF!</v>
      </c>
      <c r="B63" s="496">
        <v>5</v>
      </c>
      <c r="C63" s="497" t="s">
        <v>16</v>
      </c>
      <c r="D63" s="281" t="str">
        <f ca="1">IF(ISERROR(OFFSET('HARGA SATUAN'!$D$6,MATCH('RAB Standart'!C63,'HARGA SATUAN'!$C$7:$C$1509,0),0)),"",OFFSET('HARGA SATUAN'!$D$6,MATCH('RAB Standart'!C63,'HARGA SATUAN'!$C$7:$C$1509,0),0))</f>
        <v>HDW</v>
      </c>
      <c r="E63" s="282" t="str">
        <f ca="1">IF(B63="+","Unit",IF(ISERROR(OFFSET('HARGA SATUAN'!$E$6,MATCH('RAB Standart'!C63,'HARGA SATUAN'!$C$7:$C$1509,0),0)),"",OFFSET('HARGA SATUAN'!$E$6,MATCH('RAB Standart'!C63,'HARGA SATUAN'!$C$7:$C$1509,0),0)))</f>
        <v>Bh</v>
      </c>
      <c r="F63" s="282">
        <f>F58*1</f>
        <v>2</v>
      </c>
      <c r="G63" s="283">
        <f ca="1">IF(ISERROR(OFFSET('HARGA SATUAN'!$I$6,MATCH('RAB Standart'!C63,'HARGA SATUAN'!$C$7:$C$1509,0),0)),0,OFFSET('HARGA SATUAN'!$I$6,MATCH('RAB Standart'!C63,'HARGA SATUAN'!$C$7:$C$1509,0),0))</f>
        <v>2500</v>
      </c>
      <c r="H63" s="284">
        <f t="shared" ca="1" si="16"/>
        <v>0</v>
      </c>
      <c r="I63" s="284">
        <f t="shared" ca="1" si="17"/>
        <v>5000</v>
      </c>
      <c r="J63" s="284">
        <f t="shared" ca="1" si="18"/>
        <v>0</v>
      </c>
      <c r="K63" s="285">
        <f t="shared" ca="1" si="19"/>
        <v>5000</v>
      </c>
      <c r="L63" s="289"/>
      <c r="M63" s="289"/>
      <c r="N63" s="289"/>
      <c r="O63" s="286"/>
      <c r="P63" s="286"/>
      <c r="Q63" s="267"/>
      <c r="R63" s="259"/>
      <c r="S63" s="287"/>
      <c r="T63" s="264"/>
      <c r="U63" s="264"/>
      <c r="V63" s="264"/>
    </row>
    <row r="64" spans="1:22" s="290" customFormat="1">
      <c r="A64" s="259" t="e">
        <f>IF(AND(C64=0,#REF!=0,#REF!=0),"BLANKS",1)</f>
        <v>#REF!</v>
      </c>
      <c r="B64" s="294">
        <v>6</v>
      </c>
      <c r="C64" s="495" t="s">
        <v>754</v>
      </c>
      <c r="D64" s="281" t="str">
        <f ca="1">IF(ISERROR(OFFSET('HARGA SATUAN'!$D$6,MATCH('RAB Standart'!C64,'HARGA SATUAN'!$C$7:$C$1509,0),0)),"",OFFSET('HARGA SATUAN'!$D$6,MATCH('RAB Standart'!C64,'HARGA SATUAN'!$C$7:$C$1509,0),0))</f>
        <v>JASA</v>
      </c>
      <c r="E64" s="282" t="str">
        <f ca="1">IF(B64="+","Unit",IF(ISERROR(OFFSET('HARGA SATUAN'!$E$6,MATCH('RAB Standart'!C64,'HARGA SATUAN'!$C$7:$C$1509,0),0)),"",OFFSET('HARGA SATUAN'!$E$6,MATCH('RAB Standart'!C64,'HARGA SATUAN'!$C$7:$C$1509,0),0)))</f>
        <v>Unit</v>
      </c>
      <c r="F64" s="282">
        <f>F58*1</f>
        <v>2</v>
      </c>
      <c r="G64" s="283">
        <f ca="1">IF(ISERROR(OFFSET('HARGA SATUAN'!$I$6,MATCH('RAB Standart'!C64,'HARGA SATUAN'!$C$7:$C$1509,0),0)),0,OFFSET('HARGA SATUAN'!$I$6,MATCH('RAB Standart'!C64,'HARGA SATUAN'!$C$7:$C$1509,0),0))</f>
        <v>36600</v>
      </c>
      <c r="H64" s="284">
        <f t="shared" ca="1" si="16"/>
        <v>0</v>
      </c>
      <c r="I64" s="284">
        <f t="shared" ca="1" si="17"/>
        <v>0</v>
      </c>
      <c r="J64" s="284">
        <f t="shared" ca="1" si="18"/>
        <v>73200</v>
      </c>
      <c r="K64" s="285">
        <f t="shared" ca="1" si="19"/>
        <v>73200</v>
      </c>
      <c r="L64" s="289"/>
      <c r="M64" s="289"/>
      <c r="N64" s="289"/>
      <c r="O64" s="286"/>
      <c r="P64" s="286"/>
      <c r="Q64" s="267"/>
      <c r="R64" s="259"/>
      <c r="S64" s="287"/>
      <c r="T64" s="264"/>
      <c r="U64" s="264"/>
      <c r="V64" s="264"/>
    </row>
    <row r="65" spans="1:22" s="290" customFormat="1">
      <c r="A65" s="259"/>
      <c r="B65" s="294"/>
      <c r="C65" s="495"/>
      <c r="D65" s="281" t="str">
        <f ca="1">IF(ISERROR(OFFSET('HARGA SATUAN'!$D$6,MATCH('RAB Standart'!C65,'HARGA SATUAN'!$C$7:$C$1509,0),0)),"",OFFSET('HARGA SATUAN'!$D$6,MATCH('RAB Standart'!C65,'HARGA SATUAN'!$C$7:$C$1509,0),0))</f>
        <v/>
      </c>
      <c r="E65" s="282" t="str">
        <f ca="1">IF(B65="+","Unit",IF(ISERROR(OFFSET('HARGA SATUAN'!$E$6,MATCH('RAB Standart'!C65,'HARGA SATUAN'!$C$7:$C$1509,0),0)),"",OFFSET('HARGA SATUAN'!$E$6,MATCH('RAB Standart'!C65,'HARGA SATUAN'!$C$7:$C$1509,0),0)))</f>
        <v/>
      </c>
      <c r="F65" s="282"/>
      <c r="G65" s="283">
        <f ca="1">IF(ISERROR(OFFSET('HARGA SATUAN'!$I$6,MATCH('RAB Standart'!C65,'HARGA SATUAN'!$C$7:$C$1509,0),0)),0,OFFSET('HARGA SATUAN'!$I$6,MATCH('RAB Standart'!C65,'HARGA SATUAN'!$C$7:$C$1509,0),0))</f>
        <v>0</v>
      </c>
      <c r="H65" s="284">
        <f t="shared" ca="1" si="16"/>
        <v>0</v>
      </c>
      <c r="I65" s="284">
        <f t="shared" ca="1" si="17"/>
        <v>0</v>
      </c>
      <c r="J65" s="284">
        <f t="shared" ca="1" si="18"/>
        <v>0</v>
      </c>
      <c r="K65" s="285">
        <f t="shared" ca="1" si="19"/>
        <v>0</v>
      </c>
      <c r="L65" s="289"/>
      <c r="M65" s="289"/>
      <c r="N65" s="289"/>
      <c r="O65" s="286"/>
      <c r="P65" s="286"/>
      <c r="Q65" s="267"/>
      <c r="R65" s="259"/>
      <c r="S65" s="287"/>
      <c r="T65" s="264"/>
      <c r="U65" s="264"/>
      <c r="V65" s="264"/>
    </row>
    <row r="66" spans="1:22" s="290" customFormat="1">
      <c r="A66" s="259" t="e">
        <f>IF(AND(C66=0,#REF!=0,#REF!=0),"BLANKS",1)</f>
        <v>#REF!</v>
      </c>
      <c r="B66" s="294" t="s">
        <v>1008</v>
      </c>
      <c r="C66" s="495" t="s">
        <v>1631</v>
      </c>
      <c r="D66" s="281" t="str">
        <f ca="1">IF(ISERROR(OFFSET('HARGA SATUAN'!$D$6,MATCH('RAB Standart'!C66,'HARGA SATUAN'!$C$7:$C$1509,0),0)),"",OFFSET('HARGA SATUAN'!$D$6,MATCH('RAB Standart'!C66,'HARGA SATUAN'!$C$7:$C$1509,0),0))</f>
        <v/>
      </c>
      <c r="E66" s="282" t="str">
        <f ca="1">IF(B66="+","Unit",IF(ISERROR(OFFSET('HARGA SATUAN'!$E$6,MATCH('RAB Standart'!C66,'HARGA SATUAN'!$C$7:$C$1509,0),0)),"",OFFSET('HARGA SATUAN'!$E$6,MATCH('RAB Standart'!C66,'HARGA SATUAN'!$C$7:$C$1509,0),0)))</f>
        <v>Unit</v>
      </c>
      <c r="F66" s="282">
        <v>2</v>
      </c>
      <c r="G66" s="283">
        <f ca="1">IF(ISERROR(OFFSET('HARGA SATUAN'!$I$6,MATCH('RAB Standart'!C66,'HARGA SATUAN'!$C$7:$C$1509,0),0)),0,OFFSET('HARGA SATUAN'!$I$6,MATCH('RAB Standart'!C66,'HARGA SATUAN'!$C$7:$C$1509,0),0))</f>
        <v>0</v>
      </c>
      <c r="H66" s="284">
        <f t="shared" ca="1" si="16"/>
        <v>0</v>
      </c>
      <c r="I66" s="284">
        <f t="shared" ca="1" si="17"/>
        <v>0</v>
      </c>
      <c r="J66" s="284">
        <f t="shared" ca="1" si="18"/>
        <v>0</v>
      </c>
      <c r="K66" s="285">
        <f t="shared" ca="1" si="19"/>
        <v>0</v>
      </c>
      <c r="L66" s="289"/>
      <c r="M66" s="289"/>
      <c r="N66" s="289"/>
      <c r="O66" s="286"/>
      <c r="P66" s="286"/>
      <c r="Q66" s="267"/>
      <c r="R66" s="259"/>
      <c r="S66" s="287"/>
      <c r="T66" s="264"/>
      <c r="U66" s="264"/>
      <c r="V66" s="264"/>
    </row>
    <row r="67" spans="1:22" s="290" customFormat="1">
      <c r="A67" s="259" t="e">
        <f>IF(AND(C67=0,#REF!=0,#REF!=0),"BLANKS",1)</f>
        <v>#REF!</v>
      </c>
      <c r="B67" s="294">
        <v>1</v>
      </c>
      <c r="C67" s="495" t="s">
        <v>591</v>
      </c>
      <c r="D67" s="281" t="str">
        <f ca="1">IF(ISERROR(OFFSET('HARGA SATUAN'!$D$6,MATCH('RAB Standart'!C67,'HARGA SATUAN'!$C$7:$C$1509,0),0)),"",OFFSET('HARGA SATUAN'!$D$6,MATCH('RAB Standart'!C67,'HARGA SATUAN'!$C$7:$C$1509,0),0))</f>
        <v>HDW</v>
      </c>
      <c r="E67" s="282" t="str">
        <f ca="1">IF(B67="+","Unit",IF(ISERROR(OFFSET('HARGA SATUAN'!$E$6,MATCH('RAB Standart'!C67,'HARGA SATUAN'!$C$7:$C$1509,0),0)),"",OFFSET('HARGA SATUAN'!$E$6,MATCH('RAB Standart'!C67,'HARGA SATUAN'!$C$7:$C$1509,0),0)))</f>
        <v>Bh</v>
      </c>
      <c r="F67" s="282">
        <f>F66*1</f>
        <v>2</v>
      </c>
      <c r="G67" s="283">
        <f ca="1">IF(ISERROR(OFFSET('HARGA SATUAN'!$I$6,MATCH('RAB Standart'!C67,'HARGA SATUAN'!$C$7:$C$1509,0),0)),0,OFFSET('HARGA SATUAN'!$I$6,MATCH('RAB Standart'!C67,'HARGA SATUAN'!$C$7:$C$1509,0),0))</f>
        <v>120900</v>
      </c>
      <c r="H67" s="284">
        <f t="shared" ca="1" si="16"/>
        <v>0</v>
      </c>
      <c r="I67" s="284">
        <f t="shared" ca="1" si="17"/>
        <v>241800</v>
      </c>
      <c r="J67" s="284">
        <f t="shared" ca="1" si="18"/>
        <v>0</v>
      </c>
      <c r="K67" s="285">
        <f t="shared" ca="1" si="19"/>
        <v>241800</v>
      </c>
      <c r="L67" s="289"/>
      <c r="M67" s="289"/>
      <c r="N67" s="289"/>
      <c r="O67" s="286"/>
      <c r="P67" s="286"/>
      <c r="Q67" s="267"/>
      <c r="R67" s="259"/>
      <c r="S67" s="287"/>
      <c r="T67" s="264"/>
      <c r="U67" s="264"/>
      <c r="V67" s="264"/>
    </row>
    <row r="68" spans="1:22" s="290" customFormat="1">
      <c r="A68" s="259" t="e">
        <f>IF(AND(C68=0,#REF!=0,#REF!=0),"BLANKS",1)</f>
        <v>#REF!</v>
      </c>
      <c r="B68" s="294">
        <v>2</v>
      </c>
      <c r="C68" s="495" t="s">
        <v>254</v>
      </c>
      <c r="D68" s="281" t="str">
        <f ca="1">IF(ISERROR(OFFSET('HARGA SATUAN'!$D$6,MATCH('RAB Standart'!C68,'HARGA SATUAN'!$C$7:$C$1509,0),0)),"",OFFSET('HARGA SATUAN'!$D$6,MATCH('RAB Standart'!C68,'HARGA SATUAN'!$C$7:$C$1509,0),0))</f>
        <v>HDW</v>
      </c>
      <c r="E68" s="282" t="str">
        <f ca="1">IF(B68="+","Unit",IF(ISERROR(OFFSET('HARGA SATUAN'!$E$6,MATCH('RAB Standart'!C68,'HARGA SATUAN'!$C$7:$C$1509,0),0)),"",OFFSET('HARGA SATUAN'!$E$6,MATCH('RAB Standart'!C68,'HARGA SATUAN'!$C$7:$C$1509,0),0)))</f>
        <v>Bh</v>
      </c>
      <c r="F68" s="282">
        <f>F66*1</f>
        <v>2</v>
      </c>
      <c r="G68" s="283">
        <f ca="1">IF(ISERROR(OFFSET('HARGA SATUAN'!$I$6,MATCH('RAB Standart'!C68,'HARGA SATUAN'!$C$7:$C$1509,0),0)),0,OFFSET('HARGA SATUAN'!$I$6,MATCH('RAB Standart'!C68,'HARGA SATUAN'!$C$7:$C$1509,0),0))</f>
        <v>135800</v>
      </c>
      <c r="H68" s="284">
        <f t="shared" ref="H68:H77" ca="1" si="20">IF(OR(D68="MDU",D68="MDU-KD"),(IF($O$3="RAB NON MDU","PLN KD",G68*F68)),0)</f>
        <v>0</v>
      </c>
      <c r="I68" s="284">
        <f t="shared" ref="I68:I77" ca="1" si="21">IF(D68="HDW",G68*F68,0)</f>
        <v>271600</v>
      </c>
      <c r="J68" s="284">
        <f t="shared" ref="J68:J77" ca="1" si="22">IF(D68="JASA",G68*F68,0)</f>
        <v>0</v>
      </c>
      <c r="K68" s="285">
        <f t="shared" ref="K68:K77" ca="1" si="23">SUM(H68:J68)</f>
        <v>271600</v>
      </c>
      <c r="L68" s="289"/>
      <c r="M68" s="289"/>
      <c r="N68" s="289"/>
      <c r="O68" s="286"/>
      <c r="P68" s="286"/>
      <c r="Q68" s="267"/>
      <c r="R68" s="259"/>
      <c r="S68" s="287"/>
      <c r="T68" s="264"/>
      <c r="U68" s="264"/>
      <c r="V68" s="264"/>
    </row>
    <row r="69" spans="1:22" s="290" customFormat="1">
      <c r="A69" s="259" t="e">
        <f>IF(AND(C69=0,C70=0,#REF!=0),"BLANKS",1)</f>
        <v>#REF!</v>
      </c>
      <c r="B69" s="294">
        <v>3</v>
      </c>
      <c r="C69" s="495" t="s">
        <v>207</v>
      </c>
      <c r="D69" s="281" t="str">
        <f ca="1">IF(ISERROR(OFFSET('HARGA SATUAN'!$D$6,MATCH('RAB Standart'!C69,'HARGA SATUAN'!$C$7:$C$1509,0),0)),"",OFFSET('HARGA SATUAN'!$D$6,MATCH('RAB Standart'!C69,'HARGA SATUAN'!$C$7:$C$1509,0),0))</f>
        <v>HDW</v>
      </c>
      <c r="E69" s="282" t="str">
        <f ca="1">IF(B69="+","Unit",IF(ISERROR(OFFSET('HARGA SATUAN'!$E$6,MATCH('RAB Standart'!C69,'HARGA SATUAN'!$C$7:$C$1509,0),0)),"",OFFSET('HARGA SATUAN'!$E$6,MATCH('RAB Standart'!C69,'HARGA SATUAN'!$C$7:$C$1509,0),0)))</f>
        <v>Bh</v>
      </c>
      <c r="F69" s="295">
        <f>F66*1</f>
        <v>2</v>
      </c>
      <c r="G69" s="283">
        <f ca="1">IF(ISERROR(OFFSET('HARGA SATUAN'!$I$6,MATCH('RAB Standart'!C69,'HARGA SATUAN'!$C$7:$C$1509,0),0)),0,OFFSET('HARGA SATUAN'!$I$6,MATCH('RAB Standart'!C69,'HARGA SATUAN'!$C$7:$C$1509,0),0))</f>
        <v>4500</v>
      </c>
      <c r="H69" s="284">
        <f t="shared" ca="1" si="20"/>
        <v>0</v>
      </c>
      <c r="I69" s="284">
        <f t="shared" ca="1" si="21"/>
        <v>9000</v>
      </c>
      <c r="J69" s="284">
        <f t="shared" ca="1" si="22"/>
        <v>0</v>
      </c>
      <c r="K69" s="285">
        <f t="shared" ca="1" si="23"/>
        <v>9000</v>
      </c>
      <c r="L69" s="289"/>
      <c r="M69" s="289"/>
      <c r="N69" s="289"/>
      <c r="O69" s="286"/>
      <c r="P69" s="286"/>
      <c r="Q69" s="267"/>
      <c r="R69" s="259"/>
      <c r="S69" s="287"/>
      <c r="T69" s="264"/>
      <c r="U69" s="264"/>
      <c r="V69" s="264"/>
    </row>
    <row r="70" spans="1:22" s="290" customFormat="1">
      <c r="A70" s="259" t="e">
        <f>IF(AND(C70=0,#REF!=0,#REF!=0),"BLANKS",1)</f>
        <v>#REF!</v>
      </c>
      <c r="B70" s="294">
        <v>4</v>
      </c>
      <c r="C70" s="495" t="s">
        <v>762</v>
      </c>
      <c r="D70" s="281" t="str">
        <f ca="1">IF(ISERROR(OFFSET('HARGA SATUAN'!$D$6,MATCH('RAB Standart'!C70,'HARGA SATUAN'!$C$7:$C$1509,0),0)),"",OFFSET('HARGA SATUAN'!$D$6,MATCH('RAB Standart'!C70,'HARGA SATUAN'!$C$7:$C$1509,0),0))</f>
        <v>JASA</v>
      </c>
      <c r="E70" s="282" t="str">
        <f ca="1">IF(B70="+","Unit",IF(ISERROR(OFFSET('HARGA SATUAN'!$E$6,MATCH('RAB Standart'!C70,'HARGA SATUAN'!$C$7:$C$1509,0),0)),"",OFFSET('HARGA SATUAN'!$E$6,MATCH('RAB Standart'!C70,'HARGA SATUAN'!$C$7:$C$1509,0),0)))</f>
        <v>Unit</v>
      </c>
      <c r="F70" s="282">
        <f>F66*1</f>
        <v>2</v>
      </c>
      <c r="G70" s="283">
        <f ca="1">IF(ISERROR(OFFSET('HARGA SATUAN'!$I$6,MATCH('RAB Standart'!C70,'HARGA SATUAN'!$C$7:$C$1509,0),0)),0,OFFSET('HARGA SATUAN'!$I$6,MATCH('RAB Standart'!C70,'HARGA SATUAN'!$C$7:$C$1509,0),0))</f>
        <v>55500</v>
      </c>
      <c r="H70" s="284">
        <f t="shared" ca="1" si="20"/>
        <v>0</v>
      </c>
      <c r="I70" s="284">
        <f t="shared" ca="1" si="21"/>
        <v>0</v>
      </c>
      <c r="J70" s="284">
        <f t="shared" ca="1" si="22"/>
        <v>111000</v>
      </c>
      <c r="K70" s="285">
        <f t="shared" ca="1" si="23"/>
        <v>111000</v>
      </c>
      <c r="L70" s="289"/>
      <c r="M70" s="289"/>
      <c r="N70" s="289"/>
      <c r="O70" s="286"/>
      <c r="P70" s="286"/>
      <c r="Q70" s="267"/>
      <c r="R70" s="259"/>
      <c r="S70" s="287"/>
      <c r="T70" s="264"/>
      <c r="U70" s="264"/>
      <c r="V70" s="264"/>
    </row>
    <row r="71" spans="1:22" s="290" customFormat="1">
      <c r="A71" s="259"/>
      <c r="B71" s="294"/>
      <c r="C71" s="495"/>
      <c r="D71" s="281" t="str">
        <f ca="1">IF(ISERROR(OFFSET('HARGA SATUAN'!$D$6,MATCH('RAB Standart'!C71,'HARGA SATUAN'!$C$7:$C$1509,0),0)),"",OFFSET('HARGA SATUAN'!$D$6,MATCH('RAB Standart'!C71,'HARGA SATUAN'!$C$7:$C$1509,0),0))</f>
        <v/>
      </c>
      <c r="E71" s="282" t="str">
        <f ca="1">IF(B71="+","Unit",IF(ISERROR(OFFSET('HARGA SATUAN'!$E$6,MATCH('RAB Standart'!C71,'HARGA SATUAN'!$C$7:$C$1509,0),0)),"",OFFSET('HARGA SATUAN'!$E$6,MATCH('RAB Standart'!C71,'HARGA SATUAN'!$C$7:$C$1509,0),0)))</f>
        <v/>
      </c>
      <c r="F71" s="282"/>
      <c r="G71" s="283">
        <f ca="1">IF(ISERROR(OFFSET('HARGA SATUAN'!$I$6,MATCH('RAB Standart'!C71,'HARGA SATUAN'!$C$7:$C$1509,0),0)),0,OFFSET('HARGA SATUAN'!$I$6,MATCH('RAB Standart'!C71,'HARGA SATUAN'!$C$7:$C$1509,0),0))</f>
        <v>0</v>
      </c>
      <c r="H71" s="284">
        <f t="shared" ca="1" si="20"/>
        <v>0</v>
      </c>
      <c r="I71" s="284">
        <f t="shared" ca="1" si="21"/>
        <v>0</v>
      </c>
      <c r="J71" s="284">
        <f t="shared" ca="1" si="22"/>
        <v>0</v>
      </c>
      <c r="K71" s="285">
        <f t="shared" ca="1" si="23"/>
        <v>0</v>
      </c>
      <c r="L71" s="289"/>
      <c r="M71" s="289"/>
      <c r="N71" s="289"/>
      <c r="O71" s="286"/>
      <c r="P71" s="286"/>
      <c r="Q71" s="267"/>
      <c r="R71" s="259"/>
      <c r="S71" s="287"/>
      <c r="T71" s="264"/>
      <c r="U71" s="264"/>
      <c r="V71" s="264"/>
    </row>
    <row r="72" spans="1:22" s="290" customFormat="1">
      <c r="A72" s="259" t="e">
        <f>IF(AND(C72=0,C73=0,#REF!=0),"BLANKS",1)</f>
        <v>#REF!</v>
      </c>
      <c r="B72" s="294" t="s">
        <v>1008</v>
      </c>
      <c r="C72" s="495" t="s">
        <v>1632</v>
      </c>
      <c r="D72" s="281" t="str">
        <f ca="1">IF(ISERROR(OFFSET('HARGA SATUAN'!$D$6,MATCH('RAB Standart'!C72,'HARGA SATUAN'!$C$7:$C$1509,0),0)),"",OFFSET('HARGA SATUAN'!$D$6,MATCH('RAB Standart'!C72,'HARGA SATUAN'!$C$7:$C$1509,0),0))</f>
        <v/>
      </c>
      <c r="E72" s="282" t="str">
        <f ca="1">IF(B72="+","Unit",IF(ISERROR(OFFSET('HARGA SATUAN'!$E$6,MATCH('RAB Standart'!C72,'HARGA SATUAN'!$C$7:$C$1509,0),0)),"",OFFSET('HARGA SATUAN'!$E$6,MATCH('RAB Standart'!C72,'HARGA SATUAN'!$C$7:$C$1509,0),0)))</f>
        <v>Unit</v>
      </c>
      <c r="F72" s="282">
        <v>2</v>
      </c>
      <c r="G72" s="283">
        <f ca="1">IF(ISERROR(OFFSET('HARGA SATUAN'!$I$6,MATCH('RAB Standart'!C72,'HARGA SATUAN'!$C$7:$C$1509,0),0)),0,OFFSET('HARGA SATUAN'!$I$6,MATCH('RAB Standart'!C72,'HARGA SATUAN'!$C$7:$C$1509,0),0))</f>
        <v>0</v>
      </c>
      <c r="H72" s="284">
        <f t="shared" ca="1" si="20"/>
        <v>0</v>
      </c>
      <c r="I72" s="284">
        <f t="shared" ca="1" si="21"/>
        <v>0</v>
      </c>
      <c r="J72" s="284">
        <f t="shared" ca="1" si="22"/>
        <v>0</v>
      </c>
      <c r="K72" s="285">
        <f t="shared" ca="1" si="23"/>
        <v>0</v>
      </c>
      <c r="L72" s="289"/>
      <c r="M72" s="289"/>
      <c r="N72" s="289"/>
      <c r="O72" s="286"/>
      <c r="P72" s="286"/>
      <c r="Q72" s="267"/>
      <c r="R72" s="259"/>
      <c r="S72" s="287"/>
      <c r="T72" s="264"/>
      <c r="U72" s="264"/>
      <c r="V72" s="264"/>
    </row>
    <row r="73" spans="1:22" s="290" customFormat="1">
      <c r="A73" s="259" t="e">
        <f>IF(AND(C73=0,#REF!=0,#REF!=0),"BLANKS",1)</f>
        <v>#REF!</v>
      </c>
      <c r="B73" s="496">
        <v>1</v>
      </c>
      <c r="C73" s="497" t="s">
        <v>20</v>
      </c>
      <c r="D73" s="281" t="str">
        <f ca="1">IF(ISERROR(OFFSET('HARGA SATUAN'!$D$6,MATCH('RAB Standart'!C73,'HARGA SATUAN'!$C$7:$C$1509,0),0)),"",OFFSET('HARGA SATUAN'!$D$6,MATCH('RAB Standart'!C73,'HARGA SATUAN'!$C$7:$C$1509,0),0))</f>
        <v>HDW</v>
      </c>
      <c r="E73" s="282" t="str">
        <f ca="1">IF(B73="+","Unit",IF(ISERROR(OFFSET('HARGA SATUAN'!$E$6,MATCH('RAB Standart'!C73,'HARGA SATUAN'!$C$7:$C$1509,0),0)),"",OFFSET('HARGA SATUAN'!$E$6,MATCH('RAB Standart'!C73,'HARGA SATUAN'!$C$7:$C$1509,0),0)))</f>
        <v>Bh</v>
      </c>
      <c r="F73" s="282">
        <f>F72*1</f>
        <v>2</v>
      </c>
      <c r="G73" s="283">
        <f ca="1">IF(ISERROR(OFFSET('HARGA SATUAN'!$I$6,MATCH('RAB Standart'!C73,'HARGA SATUAN'!$C$7:$C$1509,0),0)),0,OFFSET('HARGA SATUAN'!$I$6,MATCH('RAB Standart'!C73,'HARGA SATUAN'!$C$7:$C$1509,0),0))</f>
        <v>47459</v>
      </c>
      <c r="H73" s="284">
        <f t="shared" ca="1" si="20"/>
        <v>0</v>
      </c>
      <c r="I73" s="284">
        <f t="shared" ca="1" si="21"/>
        <v>94918</v>
      </c>
      <c r="J73" s="284">
        <f t="shared" ca="1" si="22"/>
        <v>0</v>
      </c>
      <c r="K73" s="285">
        <f t="shared" ca="1" si="23"/>
        <v>94918</v>
      </c>
      <c r="L73" s="289"/>
      <c r="M73" s="289"/>
      <c r="N73" s="289"/>
      <c r="O73" s="286"/>
      <c r="P73" s="286"/>
      <c r="Q73" s="267"/>
      <c r="R73" s="259"/>
      <c r="S73" s="287"/>
      <c r="T73" s="264"/>
      <c r="U73" s="264"/>
      <c r="V73" s="264"/>
    </row>
    <row r="74" spans="1:22" s="290" customFormat="1">
      <c r="A74" s="259" t="e">
        <f>IF(AND(C74=0,#REF!=0,#REF!=0),"BLANKS",1)</f>
        <v>#REF!</v>
      </c>
      <c r="B74" s="294">
        <v>2</v>
      </c>
      <c r="C74" s="495" t="s">
        <v>22</v>
      </c>
      <c r="D74" s="281" t="str">
        <f ca="1">IF(ISERROR(OFFSET('HARGA SATUAN'!$D$6,MATCH('RAB Standart'!C74,'HARGA SATUAN'!$C$7:$C$1509,0),0)),"",OFFSET('HARGA SATUAN'!$D$6,MATCH('RAB Standart'!C74,'HARGA SATUAN'!$C$7:$C$1509,0),0))</f>
        <v>HDW</v>
      </c>
      <c r="E74" s="282" t="str">
        <f ca="1">IF(B74="+","Unit",IF(ISERROR(OFFSET('HARGA SATUAN'!$E$6,MATCH('RAB Standart'!C74,'HARGA SATUAN'!$C$7:$C$1509,0),0)),"",OFFSET('HARGA SATUAN'!$E$6,MATCH('RAB Standart'!C74,'HARGA SATUAN'!$C$7:$C$1509,0),0)))</f>
        <v>Mtr</v>
      </c>
      <c r="F74" s="282">
        <f>F72*0.8</f>
        <v>1.6</v>
      </c>
      <c r="G74" s="283">
        <f ca="1">IF(ISERROR(OFFSET('HARGA SATUAN'!$I$6,MATCH('RAB Standart'!C74,'HARGA SATUAN'!$C$7:$C$1509,0),0)),0,OFFSET('HARGA SATUAN'!$I$6,MATCH('RAB Standart'!C74,'HARGA SATUAN'!$C$7:$C$1509,0),0))</f>
        <v>30000</v>
      </c>
      <c r="H74" s="284">
        <f t="shared" ca="1" si="20"/>
        <v>0</v>
      </c>
      <c r="I74" s="284">
        <f t="shared" ca="1" si="21"/>
        <v>48000</v>
      </c>
      <c r="J74" s="284">
        <f t="shared" ca="1" si="22"/>
        <v>0</v>
      </c>
      <c r="K74" s="285">
        <f t="shared" ca="1" si="23"/>
        <v>48000</v>
      </c>
      <c r="L74" s="289"/>
      <c r="M74" s="289"/>
      <c r="N74" s="289"/>
      <c r="O74" s="286"/>
      <c r="P74" s="286"/>
      <c r="Q74" s="267"/>
      <c r="R74" s="259"/>
      <c r="S74" s="287"/>
      <c r="T74" s="264"/>
      <c r="U74" s="264"/>
      <c r="V74" s="264"/>
    </row>
    <row r="75" spans="1:22" s="290" customFormat="1">
      <c r="A75" s="259"/>
      <c r="B75" s="294">
        <v>3</v>
      </c>
      <c r="C75" s="495" t="s">
        <v>23</v>
      </c>
      <c r="D75" s="281" t="str">
        <f ca="1">IF(ISERROR(OFFSET('HARGA SATUAN'!$D$6,MATCH('RAB Standart'!C75,'HARGA SATUAN'!$C$7:$C$1509,0),0)),"",OFFSET('HARGA SATUAN'!$D$6,MATCH('RAB Standart'!C75,'HARGA SATUAN'!$C$7:$C$1509,0),0))</f>
        <v>HDW</v>
      </c>
      <c r="E75" s="282" t="str">
        <f ca="1">IF(B75="+","Unit",IF(ISERROR(OFFSET('HARGA SATUAN'!$E$6,MATCH('RAB Standart'!C75,'HARGA SATUAN'!$C$7:$C$1509,0),0)),"",OFFSET('HARGA SATUAN'!$E$6,MATCH('RAB Standart'!C75,'HARGA SATUAN'!$C$7:$C$1509,0),0)))</f>
        <v>Bh</v>
      </c>
      <c r="F75" s="282">
        <f>F72*1</f>
        <v>2</v>
      </c>
      <c r="G75" s="283">
        <f ca="1">IF(ISERROR(OFFSET('HARGA SATUAN'!$I$6,MATCH('RAB Standart'!C75,'HARGA SATUAN'!$C$7:$C$1509,0),0)),0,OFFSET('HARGA SATUAN'!$I$6,MATCH('RAB Standart'!C75,'HARGA SATUAN'!$C$7:$C$1509,0),0))</f>
        <v>9500</v>
      </c>
      <c r="H75" s="284">
        <f t="shared" ca="1" si="20"/>
        <v>0</v>
      </c>
      <c r="I75" s="284">
        <f t="shared" ca="1" si="21"/>
        <v>19000</v>
      </c>
      <c r="J75" s="284">
        <f t="shared" ca="1" si="22"/>
        <v>0</v>
      </c>
      <c r="K75" s="285">
        <f t="shared" ca="1" si="23"/>
        <v>19000</v>
      </c>
      <c r="L75" s="289"/>
      <c r="M75" s="289"/>
      <c r="N75" s="289"/>
      <c r="O75" s="286"/>
      <c r="P75" s="286"/>
      <c r="Q75" s="267"/>
      <c r="R75" s="259"/>
      <c r="S75" s="287"/>
      <c r="T75" s="264"/>
      <c r="U75" s="264"/>
      <c r="V75" s="264"/>
    </row>
    <row r="76" spans="1:22" s="290" customFormat="1">
      <c r="A76" s="259" t="e">
        <f>IF(AND(C76=0,#REF!=0,#REF!=0),"BLANKS",1)</f>
        <v>#REF!</v>
      </c>
      <c r="B76" s="294">
        <v>4</v>
      </c>
      <c r="C76" s="495" t="s">
        <v>731</v>
      </c>
      <c r="D76" s="281" t="str">
        <f ca="1">IF(ISERROR(OFFSET('HARGA SATUAN'!$D$6,MATCH('RAB Standart'!C76,'HARGA SATUAN'!$C$7:$C$1509,0),0)),"",OFFSET('HARGA SATUAN'!$D$6,MATCH('RAB Standart'!C76,'HARGA SATUAN'!$C$7:$C$1509,0),0))</f>
        <v>JASA</v>
      </c>
      <c r="E76" s="282" t="str">
        <f ca="1">IF(B76="+","Unit",IF(ISERROR(OFFSET('HARGA SATUAN'!$E$6,MATCH('RAB Standart'!C76,'HARGA SATUAN'!$C$7:$C$1509,0),0)),"",OFFSET('HARGA SATUAN'!$E$6,MATCH('RAB Standart'!C76,'HARGA SATUAN'!$C$7:$C$1509,0),0)))</f>
        <v>Unit</v>
      </c>
      <c r="F76" s="282">
        <f>F72*1</f>
        <v>2</v>
      </c>
      <c r="G76" s="283">
        <f ca="1">IF(ISERROR(OFFSET('HARGA SATUAN'!$I$6,MATCH('RAB Standart'!C76,'HARGA SATUAN'!$C$7:$C$1509,0),0)),0,OFFSET('HARGA SATUAN'!$I$6,MATCH('RAB Standart'!C76,'HARGA SATUAN'!$C$7:$C$1509,0),0))</f>
        <v>16200</v>
      </c>
      <c r="H76" s="284">
        <f t="shared" ca="1" si="20"/>
        <v>0</v>
      </c>
      <c r="I76" s="284">
        <f t="shared" ca="1" si="21"/>
        <v>0</v>
      </c>
      <c r="J76" s="284">
        <f t="shared" ca="1" si="22"/>
        <v>32400</v>
      </c>
      <c r="K76" s="285">
        <f t="shared" ca="1" si="23"/>
        <v>32400</v>
      </c>
      <c r="L76" s="289"/>
      <c r="M76" s="289"/>
      <c r="N76" s="289"/>
      <c r="O76" s="286"/>
      <c r="P76" s="286"/>
      <c r="Q76" s="267"/>
      <c r="R76" s="259"/>
      <c r="S76" s="287"/>
      <c r="T76" s="264"/>
      <c r="U76" s="264"/>
      <c r="V76" s="264"/>
    </row>
    <row r="77" spans="1:22" s="290" customFormat="1">
      <c r="A77" s="259" t="e">
        <f>IF(AND(C77=0,#REF!=0,#REF!=0),"BLANKS",1)</f>
        <v>#REF!</v>
      </c>
      <c r="B77" s="294"/>
      <c r="C77" s="495"/>
      <c r="D77" s="281" t="str">
        <f ca="1">IF(ISERROR(OFFSET('HARGA SATUAN'!$D$6,MATCH('RAB Standart'!C77,'HARGA SATUAN'!$C$7:$C$1509,0),0)),"",OFFSET('HARGA SATUAN'!$D$6,MATCH('RAB Standart'!C77,'HARGA SATUAN'!$C$7:$C$1509,0),0))</f>
        <v/>
      </c>
      <c r="E77" s="282" t="str">
        <f ca="1">IF(B77="+","Unit",IF(ISERROR(OFFSET('HARGA SATUAN'!$E$6,MATCH('RAB Standart'!C77,'HARGA SATUAN'!$C$7:$C$1509,0),0)),"",OFFSET('HARGA SATUAN'!$E$6,MATCH('RAB Standart'!C77,'HARGA SATUAN'!$C$7:$C$1509,0),0)))</f>
        <v/>
      </c>
      <c r="F77" s="282"/>
      <c r="G77" s="283">
        <f ca="1">IF(ISERROR(OFFSET('HARGA SATUAN'!$I$6,MATCH('RAB Standart'!C77,'HARGA SATUAN'!$C$7:$C$1509,0),0)),0,OFFSET('HARGA SATUAN'!$I$6,MATCH('RAB Standart'!C77,'HARGA SATUAN'!$C$7:$C$1509,0),0))</f>
        <v>0</v>
      </c>
      <c r="H77" s="284">
        <f t="shared" ca="1" si="20"/>
        <v>0</v>
      </c>
      <c r="I77" s="284">
        <f t="shared" ca="1" si="21"/>
        <v>0</v>
      </c>
      <c r="J77" s="284">
        <f t="shared" ca="1" si="22"/>
        <v>0</v>
      </c>
      <c r="K77" s="285">
        <f t="shared" ca="1" si="23"/>
        <v>0</v>
      </c>
      <c r="L77" s="289"/>
      <c r="M77" s="289"/>
      <c r="N77" s="289"/>
      <c r="O77" s="286"/>
      <c r="P77" s="286"/>
      <c r="Q77" s="267"/>
      <c r="R77" s="259"/>
      <c r="S77" s="287"/>
      <c r="T77" s="264"/>
      <c r="U77" s="264"/>
      <c r="V77" s="264"/>
    </row>
    <row r="78" spans="1:22" s="290" customFormat="1">
      <c r="A78" s="259" t="e">
        <f>IF(AND(C78=0,#REF!=0,#REF!=0),"BLANKS",1)</f>
        <v>#REF!</v>
      </c>
      <c r="B78" s="294" t="s">
        <v>1008</v>
      </c>
      <c r="C78" s="495" t="s">
        <v>1633</v>
      </c>
      <c r="D78" s="281" t="str">
        <f ca="1">IF(ISERROR(OFFSET('HARGA SATUAN'!$D$6,MATCH('RAB Standart'!C78,'HARGA SATUAN'!$C$7:$C$1509,0),0)),"",OFFSET('HARGA SATUAN'!$D$6,MATCH('RAB Standart'!C78,'HARGA SATUAN'!$C$7:$C$1509,0),0))</f>
        <v/>
      </c>
      <c r="E78" s="282" t="str">
        <f ca="1">IF(B78="+","Unit",IF(ISERROR(OFFSET('HARGA SATUAN'!$E$6,MATCH('RAB Standart'!C78,'HARGA SATUAN'!$C$7:$C$1509,0),0)),"",OFFSET('HARGA SATUAN'!$E$6,MATCH('RAB Standart'!C78,'HARGA SATUAN'!$C$7:$C$1509,0),0)))</f>
        <v>Unit</v>
      </c>
      <c r="F78" s="282">
        <v>2</v>
      </c>
      <c r="G78" s="283">
        <f ca="1">IF(ISERROR(OFFSET('HARGA SATUAN'!$I$6,MATCH('RAB Standart'!C78,'HARGA SATUAN'!$C$7:$C$1509,0),0)),0,OFFSET('HARGA SATUAN'!$I$6,MATCH('RAB Standart'!C78,'HARGA SATUAN'!$C$7:$C$1509,0),0))</f>
        <v>0</v>
      </c>
      <c r="H78" s="284">
        <f t="shared" ca="1" si="16"/>
        <v>0</v>
      </c>
      <c r="I78" s="284">
        <f t="shared" ca="1" si="17"/>
        <v>0</v>
      </c>
      <c r="J78" s="284">
        <f t="shared" ca="1" si="18"/>
        <v>0</v>
      </c>
      <c r="K78" s="285">
        <f t="shared" ca="1" si="19"/>
        <v>0</v>
      </c>
      <c r="L78" s="289"/>
      <c r="M78" s="289"/>
      <c r="N78" s="289"/>
      <c r="O78" s="286"/>
      <c r="P78" s="286"/>
      <c r="Q78" s="267"/>
      <c r="R78" s="259"/>
      <c r="S78" s="287"/>
      <c r="T78" s="264"/>
      <c r="U78" s="264"/>
      <c r="V78" s="264"/>
    </row>
    <row r="79" spans="1:22" s="290" customFormat="1">
      <c r="A79" s="259" t="e">
        <f>IF(AND(C79=0,C80=0,#REF!=0),"BLANKS",1)</f>
        <v>#REF!</v>
      </c>
      <c r="B79" s="294">
        <v>1</v>
      </c>
      <c r="C79" s="495" t="s">
        <v>20</v>
      </c>
      <c r="D79" s="281" t="str">
        <f ca="1">IF(ISERROR(OFFSET('HARGA SATUAN'!$D$6,MATCH('RAB Standart'!C79,'HARGA SATUAN'!$C$7:$C$1509,0),0)),"",OFFSET('HARGA SATUAN'!$D$6,MATCH('RAB Standart'!C79,'HARGA SATUAN'!$C$7:$C$1509,0),0))</f>
        <v>HDW</v>
      </c>
      <c r="E79" s="282" t="str">
        <f ca="1">IF(B79="+","Unit",IF(ISERROR(OFFSET('HARGA SATUAN'!$E$6,MATCH('RAB Standart'!C79,'HARGA SATUAN'!$C$7:$C$1509,0),0)),"",OFFSET('HARGA SATUAN'!$E$6,MATCH('RAB Standart'!C79,'HARGA SATUAN'!$C$7:$C$1509,0),0)))</f>
        <v>Bh</v>
      </c>
      <c r="F79" s="282">
        <f>F78*1</f>
        <v>2</v>
      </c>
      <c r="G79" s="283">
        <f ca="1">IF(ISERROR(OFFSET('HARGA SATUAN'!$I$6,MATCH('RAB Standart'!C79,'HARGA SATUAN'!$C$7:$C$1509,0),0)),0,OFFSET('HARGA SATUAN'!$I$6,MATCH('RAB Standart'!C79,'HARGA SATUAN'!$C$7:$C$1509,0),0))</f>
        <v>47459</v>
      </c>
      <c r="H79" s="284">
        <f t="shared" ca="1" si="16"/>
        <v>0</v>
      </c>
      <c r="I79" s="284">
        <f t="shared" ca="1" si="17"/>
        <v>94918</v>
      </c>
      <c r="J79" s="284">
        <f t="shared" ca="1" si="18"/>
        <v>0</v>
      </c>
      <c r="K79" s="285">
        <f t="shared" ca="1" si="19"/>
        <v>94918</v>
      </c>
      <c r="L79" s="289"/>
      <c r="M79" s="289"/>
      <c r="N79" s="289"/>
      <c r="O79" s="286"/>
      <c r="P79" s="286"/>
      <c r="Q79" s="267"/>
      <c r="R79" s="259"/>
      <c r="S79" s="287"/>
      <c r="T79" s="264"/>
      <c r="U79" s="264"/>
      <c r="V79" s="264"/>
    </row>
    <row r="80" spans="1:22" s="290" customFormat="1">
      <c r="A80" s="259" t="e">
        <f>IF(AND(C80=0,#REF!=0,#REF!=0),"BLANKS",1)</f>
        <v>#REF!</v>
      </c>
      <c r="B80" s="294">
        <v>2</v>
      </c>
      <c r="C80" s="495" t="s">
        <v>22</v>
      </c>
      <c r="D80" s="281" t="str">
        <f ca="1">IF(ISERROR(OFFSET('HARGA SATUAN'!$D$6,MATCH('RAB Standart'!C80,'HARGA SATUAN'!$C$7:$C$1509,0),0)),"",OFFSET('HARGA SATUAN'!$D$6,MATCH('RAB Standart'!C80,'HARGA SATUAN'!$C$7:$C$1509,0),0))</f>
        <v>HDW</v>
      </c>
      <c r="E80" s="282" t="str">
        <f ca="1">IF(B80="+","Unit",IF(ISERROR(OFFSET('HARGA SATUAN'!$E$6,MATCH('RAB Standart'!C80,'HARGA SATUAN'!$C$7:$C$1509,0),0)),"",OFFSET('HARGA SATUAN'!$E$6,MATCH('RAB Standart'!C80,'HARGA SATUAN'!$C$7:$C$1509,0),0)))</f>
        <v>Mtr</v>
      </c>
      <c r="F80" s="282">
        <f>F78*1</f>
        <v>2</v>
      </c>
      <c r="G80" s="283">
        <f ca="1">IF(ISERROR(OFFSET('HARGA SATUAN'!$I$6,MATCH('RAB Standart'!C80,'HARGA SATUAN'!$C$7:$C$1509,0),0)),0,OFFSET('HARGA SATUAN'!$I$6,MATCH('RAB Standart'!C80,'HARGA SATUAN'!$C$7:$C$1509,0),0))</f>
        <v>30000</v>
      </c>
      <c r="H80" s="284">
        <f t="shared" ca="1" si="16"/>
        <v>0</v>
      </c>
      <c r="I80" s="284">
        <f t="shared" ca="1" si="17"/>
        <v>60000</v>
      </c>
      <c r="J80" s="284">
        <f t="shared" ca="1" si="18"/>
        <v>0</v>
      </c>
      <c r="K80" s="285">
        <f t="shared" ca="1" si="19"/>
        <v>60000</v>
      </c>
      <c r="L80" s="289"/>
      <c r="M80" s="289"/>
      <c r="N80" s="289"/>
      <c r="O80" s="286"/>
      <c r="P80" s="286"/>
      <c r="Q80" s="267"/>
      <c r="R80" s="259"/>
      <c r="S80" s="287"/>
      <c r="T80" s="264"/>
      <c r="U80" s="264"/>
      <c r="V80" s="264"/>
    </row>
    <row r="81" spans="1:22" s="290" customFormat="1">
      <c r="A81" s="259"/>
      <c r="B81" s="294">
        <v>3</v>
      </c>
      <c r="C81" s="495" t="s">
        <v>23</v>
      </c>
      <c r="D81" s="281" t="str">
        <f ca="1">IF(ISERROR(OFFSET('HARGA SATUAN'!$D$6,MATCH('RAB Standart'!C81,'HARGA SATUAN'!$C$7:$C$1509,0),0)),"",OFFSET('HARGA SATUAN'!$D$6,MATCH('RAB Standart'!C81,'HARGA SATUAN'!$C$7:$C$1509,0),0))</f>
        <v>HDW</v>
      </c>
      <c r="E81" s="282" t="str">
        <f ca="1">IF(B81="+","Unit",IF(ISERROR(OFFSET('HARGA SATUAN'!$E$6,MATCH('RAB Standart'!C81,'HARGA SATUAN'!$C$7:$C$1509,0),0)),"",OFFSET('HARGA SATUAN'!$E$6,MATCH('RAB Standart'!C81,'HARGA SATUAN'!$C$7:$C$1509,0),0)))</f>
        <v>Bh</v>
      </c>
      <c r="F81" s="282">
        <f>F78*1</f>
        <v>2</v>
      </c>
      <c r="G81" s="283">
        <f ca="1">IF(ISERROR(OFFSET('HARGA SATUAN'!$I$6,MATCH('RAB Standart'!C81,'HARGA SATUAN'!$C$7:$C$1509,0),0)),0,OFFSET('HARGA SATUAN'!$I$6,MATCH('RAB Standart'!C81,'HARGA SATUAN'!$C$7:$C$1509,0),0))</f>
        <v>9500</v>
      </c>
      <c r="H81" s="284">
        <f t="shared" ca="1" si="16"/>
        <v>0</v>
      </c>
      <c r="I81" s="284">
        <f t="shared" ca="1" si="17"/>
        <v>19000</v>
      </c>
      <c r="J81" s="284">
        <f t="shared" ca="1" si="18"/>
        <v>0</v>
      </c>
      <c r="K81" s="285">
        <f t="shared" ca="1" si="19"/>
        <v>19000</v>
      </c>
      <c r="L81" s="289"/>
      <c r="M81" s="289"/>
      <c r="N81" s="289"/>
      <c r="O81" s="286"/>
      <c r="P81" s="286"/>
      <c r="Q81" s="267"/>
      <c r="R81" s="259"/>
      <c r="S81" s="287"/>
      <c r="T81" s="264"/>
      <c r="U81" s="264"/>
      <c r="V81" s="264"/>
    </row>
    <row r="82" spans="1:22" s="290" customFormat="1">
      <c r="A82" s="259" t="e">
        <f>IF(AND(C82=0,#REF!=0,#REF!=0),"BLANKS",1)</f>
        <v>#REF!</v>
      </c>
      <c r="B82" s="294">
        <v>4</v>
      </c>
      <c r="C82" s="495" t="s">
        <v>732</v>
      </c>
      <c r="D82" s="281" t="str">
        <f ca="1">IF(ISERROR(OFFSET('HARGA SATUAN'!$D$6,MATCH('RAB Standart'!C82,'HARGA SATUAN'!$C$7:$C$1509,0),0)),"",OFFSET('HARGA SATUAN'!$D$6,MATCH('RAB Standart'!C82,'HARGA SATUAN'!$C$7:$C$1509,0),0))</f>
        <v>JASA</v>
      </c>
      <c r="E82" s="282" t="str">
        <f ca="1">IF(B82="+","Unit",IF(ISERROR(OFFSET('HARGA SATUAN'!$E$6,MATCH('RAB Standart'!C82,'HARGA SATUAN'!$C$7:$C$1509,0),0)),"",OFFSET('HARGA SATUAN'!$E$6,MATCH('RAB Standart'!C82,'HARGA SATUAN'!$C$7:$C$1509,0),0)))</f>
        <v>Unit</v>
      </c>
      <c r="F82" s="282">
        <f>F78*1</f>
        <v>2</v>
      </c>
      <c r="G82" s="283">
        <f ca="1">IF(ISERROR(OFFSET('HARGA SATUAN'!$I$6,MATCH('RAB Standart'!C82,'HARGA SATUAN'!$C$7:$C$1509,0),0)),0,OFFSET('HARGA SATUAN'!$I$6,MATCH('RAB Standart'!C82,'HARGA SATUAN'!$C$7:$C$1509,0),0))</f>
        <v>21200</v>
      </c>
      <c r="H82" s="284">
        <f t="shared" ca="1" si="16"/>
        <v>0</v>
      </c>
      <c r="I82" s="284">
        <f t="shared" ca="1" si="17"/>
        <v>0</v>
      </c>
      <c r="J82" s="284">
        <f t="shared" ca="1" si="18"/>
        <v>42400</v>
      </c>
      <c r="K82" s="285">
        <f t="shared" ca="1" si="19"/>
        <v>42400</v>
      </c>
      <c r="L82" s="289"/>
      <c r="M82" s="289"/>
      <c r="N82" s="289"/>
      <c r="O82" s="286"/>
      <c r="P82" s="286"/>
      <c r="Q82" s="267"/>
      <c r="R82" s="259"/>
      <c r="S82" s="287"/>
      <c r="T82" s="264"/>
      <c r="U82" s="264"/>
      <c r="V82" s="264"/>
    </row>
    <row r="83" spans="1:22" s="290" customFormat="1">
      <c r="A83" s="259"/>
      <c r="B83" s="294"/>
      <c r="C83" s="495"/>
      <c r="D83" s="281" t="str">
        <f ca="1">IF(ISERROR(OFFSET('HARGA SATUAN'!$D$6,MATCH('RAB Standart'!C83,'HARGA SATUAN'!$C$7:$C$1509,0),0)),"",OFFSET('HARGA SATUAN'!$D$6,MATCH('RAB Standart'!C83,'HARGA SATUAN'!$C$7:$C$1509,0),0))</f>
        <v/>
      </c>
      <c r="E83" s="282" t="str">
        <f ca="1">IF(B83="+","Unit",IF(ISERROR(OFFSET('HARGA SATUAN'!$E$6,MATCH('RAB Standart'!C83,'HARGA SATUAN'!$C$7:$C$1509,0),0)),"",OFFSET('HARGA SATUAN'!$E$6,MATCH('RAB Standart'!C83,'HARGA SATUAN'!$C$7:$C$1509,0),0)))</f>
        <v/>
      </c>
      <c r="F83" s="282"/>
      <c r="G83" s="283">
        <f ca="1">IF(ISERROR(OFFSET('HARGA SATUAN'!$I$6,MATCH('RAB Standart'!C83,'HARGA SATUAN'!$C$7:$C$1509,0),0)),0,OFFSET('HARGA SATUAN'!$I$6,MATCH('RAB Standart'!C83,'HARGA SATUAN'!$C$7:$C$1509,0),0))</f>
        <v>0</v>
      </c>
      <c r="H83" s="284">
        <f t="shared" ref="H83:H96" ca="1" si="24">IF(OR(D83="MDU",D83="MDU-KD"),(IF($O$3="RAB NON MDU","PLN KD",G83*F83)),0)</f>
        <v>0</v>
      </c>
      <c r="I83" s="284">
        <f t="shared" ref="I83:I96" ca="1" si="25">IF(D83="HDW",G83*F83,0)</f>
        <v>0</v>
      </c>
      <c r="J83" s="284">
        <f t="shared" ref="J83:J96" ca="1" si="26">IF(D83="JASA",G83*F83,0)</f>
        <v>0</v>
      </c>
      <c r="K83" s="285">
        <f t="shared" ref="K83:K96" ca="1" si="27">SUM(H83:J83)</f>
        <v>0</v>
      </c>
      <c r="L83" s="289"/>
      <c r="M83" s="289"/>
      <c r="N83" s="289"/>
      <c r="O83" s="286"/>
      <c r="P83" s="286"/>
      <c r="Q83" s="267"/>
      <c r="R83" s="259"/>
      <c r="S83" s="287"/>
      <c r="T83" s="264"/>
      <c r="U83" s="264"/>
      <c r="V83" s="264"/>
    </row>
    <row r="84" spans="1:22" s="290" customFormat="1">
      <c r="A84" s="259"/>
      <c r="B84" s="294" t="s">
        <v>1008</v>
      </c>
      <c r="C84" s="495" t="s">
        <v>1664</v>
      </c>
      <c r="D84" s="281" t="str">
        <f ca="1">IF(ISERROR(OFFSET('HARGA SATUAN'!$D$6,MATCH('RAB Standart'!C84,'HARGA SATUAN'!$C$7:$C$1509,0),0)),"",OFFSET('HARGA SATUAN'!$D$6,MATCH('RAB Standart'!C84,'HARGA SATUAN'!$C$7:$C$1509,0),0))</f>
        <v/>
      </c>
      <c r="E84" s="282" t="str">
        <f ca="1">IF(B84="+","Unit",IF(ISERROR(OFFSET('HARGA SATUAN'!$E$6,MATCH('RAB Standart'!C84,'HARGA SATUAN'!$C$7:$C$1509,0),0)),"",OFFSET('HARGA SATUAN'!$E$6,MATCH('RAB Standart'!C84,'HARGA SATUAN'!$C$7:$C$1509,0),0)))</f>
        <v>Unit</v>
      </c>
      <c r="F84" s="282">
        <v>1</v>
      </c>
      <c r="G84" s="283">
        <f ca="1">IF(ISERROR(OFFSET('HARGA SATUAN'!$I$6,MATCH('RAB Standart'!C84,'HARGA SATUAN'!$C$7:$C$1509,0),0)),0,OFFSET('HARGA SATUAN'!$I$6,MATCH('RAB Standart'!C84,'HARGA SATUAN'!$C$7:$C$1509,0),0))</f>
        <v>0</v>
      </c>
      <c r="H84" s="284">
        <f t="shared" ca="1" si="24"/>
        <v>0</v>
      </c>
      <c r="I84" s="284">
        <f t="shared" ca="1" si="25"/>
        <v>0</v>
      </c>
      <c r="J84" s="284">
        <f t="shared" ca="1" si="26"/>
        <v>0</v>
      </c>
      <c r="K84" s="285">
        <f t="shared" ca="1" si="27"/>
        <v>0</v>
      </c>
      <c r="L84" s="289"/>
      <c r="M84" s="289"/>
      <c r="N84" s="289"/>
      <c r="O84" s="286"/>
      <c r="P84" s="286"/>
      <c r="Q84" s="267"/>
      <c r="R84" s="259"/>
      <c r="S84" s="287"/>
      <c r="T84" s="264"/>
      <c r="U84" s="264"/>
      <c r="V84" s="264"/>
    </row>
    <row r="85" spans="1:22" s="290" customFormat="1">
      <c r="A85" s="259"/>
      <c r="B85" s="294">
        <v>1</v>
      </c>
      <c r="C85" s="495" t="s">
        <v>525</v>
      </c>
      <c r="D85" s="281" t="str">
        <f ca="1">IF(ISERROR(OFFSET('HARGA SATUAN'!$D$6,MATCH('RAB Standart'!C85,'HARGA SATUAN'!$C$7:$C$1509,0),0)),"",OFFSET('HARGA SATUAN'!$D$6,MATCH('RAB Standart'!C85,'HARGA SATUAN'!$C$7:$C$1509,0),0))</f>
        <v>MDU-KD</v>
      </c>
      <c r="E85" s="282" t="str">
        <f ca="1">IF(B85="+","Unit",IF(ISERROR(OFFSET('HARGA SATUAN'!$E$6,MATCH('RAB Standart'!C85,'HARGA SATUAN'!$C$7:$C$1509,0),0)),"",OFFSET('HARGA SATUAN'!$E$6,MATCH('RAB Standart'!C85,'HARGA SATUAN'!$C$7:$C$1509,0),0)))</f>
        <v>Bh</v>
      </c>
      <c r="F85" s="282">
        <f>F84*1</f>
        <v>1</v>
      </c>
      <c r="G85" s="283">
        <f ca="1">IF(ISERROR(OFFSET('HARGA SATUAN'!$I$6,MATCH('RAB Standart'!C85,'HARGA SATUAN'!$C$7:$C$1509,0),0)),0,OFFSET('HARGA SATUAN'!$I$6,MATCH('RAB Standart'!C85,'HARGA SATUAN'!$C$7:$C$1509,0),0))</f>
        <v>27845400</v>
      </c>
      <c r="H85" s="284">
        <f t="shared" ca="1" si="24"/>
        <v>27845400</v>
      </c>
      <c r="I85" s="284">
        <f t="shared" ca="1" si="25"/>
        <v>0</v>
      </c>
      <c r="J85" s="284">
        <f t="shared" ca="1" si="26"/>
        <v>0</v>
      </c>
      <c r="K85" s="285">
        <f t="shared" ca="1" si="27"/>
        <v>27845400</v>
      </c>
      <c r="L85" s="289"/>
      <c r="M85" s="289"/>
      <c r="N85" s="289"/>
      <c r="O85" s="286"/>
      <c r="P85" s="286"/>
      <c r="Q85" s="267"/>
      <c r="R85" s="259"/>
      <c r="S85" s="287"/>
      <c r="T85" s="264"/>
      <c r="U85" s="264"/>
      <c r="V85" s="264"/>
    </row>
    <row r="86" spans="1:22" s="290" customFormat="1">
      <c r="A86" s="259"/>
      <c r="B86" s="294">
        <v>2</v>
      </c>
      <c r="C86" s="495" t="s">
        <v>1665</v>
      </c>
      <c r="D86" s="281" t="str">
        <f ca="1">IF(ISERROR(OFFSET('HARGA SATUAN'!$D$6,MATCH('RAB Standart'!C86,'HARGA SATUAN'!$C$7:$C$1509,0),0)),"",OFFSET('HARGA SATUAN'!$D$6,MATCH('RAB Standart'!C86,'HARGA SATUAN'!$C$7:$C$1509,0),0))</f>
        <v/>
      </c>
      <c r="E86" s="282" t="str">
        <f ca="1">IF(B86="+","Unit",IF(ISERROR(OFFSET('HARGA SATUAN'!$E$6,MATCH('RAB Standart'!C86,'HARGA SATUAN'!$C$7:$C$1509,0),0)),"",OFFSET('HARGA SATUAN'!$E$6,MATCH('RAB Standart'!C86,'HARGA SATUAN'!$C$7:$C$1509,0),0)))</f>
        <v/>
      </c>
      <c r="F86" s="282"/>
      <c r="G86" s="283">
        <f ca="1">IF(ISERROR(OFFSET('HARGA SATUAN'!$I$6,MATCH('RAB Standart'!C86,'HARGA SATUAN'!$C$7:$C$1509,0),0)),0,OFFSET('HARGA SATUAN'!$I$6,MATCH('RAB Standart'!C86,'HARGA SATUAN'!$C$7:$C$1509,0),0))</f>
        <v>0</v>
      </c>
      <c r="H86" s="284">
        <f t="shared" ca="1" si="24"/>
        <v>0</v>
      </c>
      <c r="I86" s="284">
        <f t="shared" ca="1" si="25"/>
        <v>0</v>
      </c>
      <c r="J86" s="284">
        <f t="shared" ca="1" si="26"/>
        <v>0</v>
      </c>
      <c r="K86" s="285">
        <f t="shared" ca="1" si="27"/>
        <v>0</v>
      </c>
      <c r="L86" s="289"/>
      <c r="M86" s="289"/>
      <c r="N86" s="289"/>
      <c r="O86" s="286"/>
      <c r="P86" s="286"/>
      <c r="Q86" s="267"/>
      <c r="R86" s="259"/>
      <c r="S86" s="287"/>
      <c r="T86" s="264"/>
      <c r="U86" s="264"/>
      <c r="V86" s="264"/>
    </row>
    <row r="87" spans="1:22" s="290" customFormat="1">
      <c r="A87" s="259"/>
      <c r="B87" s="294"/>
      <c r="C87" s="495" t="s">
        <v>57</v>
      </c>
      <c r="D87" s="281" t="str">
        <f ca="1">IF(ISERROR(OFFSET('HARGA SATUAN'!$D$6,MATCH('RAB Standart'!C87,'HARGA SATUAN'!$C$7:$C$1509,0),0)),"",OFFSET('HARGA SATUAN'!$D$6,MATCH('RAB Standart'!C87,'HARGA SATUAN'!$C$7:$C$1509,0),0))</f>
        <v>MDU-KD</v>
      </c>
      <c r="E87" s="282" t="str">
        <f ca="1">IF(B87="+","Unit",IF(ISERROR(OFFSET('HARGA SATUAN'!$E$6,MATCH('RAB Standart'!C87,'HARGA SATUAN'!$C$7:$C$1509,0),0)),"",OFFSET('HARGA SATUAN'!$E$6,MATCH('RAB Standart'!C87,'HARGA SATUAN'!$C$7:$C$1509,0),0)))</f>
        <v>Mtr</v>
      </c>
      <c r="F87" s="282">
        <f>F84*2</f>
        <v>2</v>
      </c>
      <c r="G87" s="283">
        <f ca="1">IF(ISERROR(OFFSET('HARGA SATUAN'!$I$6,MATCH('RAB Standart'!C87,'HARGA SATUAN'!$C$7:$C$1509,0),0)),0,OFFSET('HARGA SATUAN'!$I$6,MATCH('RAB Standart'!C87,'HARGA SATUAN'!$C$7:$C$1509,0),0))</f>
        <v>14200</v>
      </c>
      <c r="H87" s="284">
        <f t="shared" ca="1" si="24"/>
        <v>28400</v>
      </c>
      <c r="I87" s="284">
        <f t="shared" ca="1" si="25"/>
        <v>0</v>
      </c>
      <c r="J87" s="284">
        <f t="shared" ca="1" si="26"/>
        <v>0</v>
      </c>
      <c r="K87" s="285">
        <f t="shared" ca="1" si="27"/>
        <v>28400</v>
      </c>
      <c r="L87" s="289"/>
      <c r="M87" s="289"/>
      <c r="N87" s="289"/>
      <c r="O87" s="286"/>
      <c r="P87" s="286"/>
      <c r="Q87" s="267"/>
      <c r="R87" s="259"/>
      <c r="S87" s="287"/>
      <c r="T87" s="264"/>
      <c r="U87" s="264"/>
      <c r="V87" s="264"/>
    </row>
    <row r="88" spans="1:22" s="290" customFormat="1">
      <c r="A88" s="259"/>
      <c r="B88" s="294"/>
      <c r="C88" s="495" t="s">
        <v>1375</v>
      </c>
      <c r="D88" s="281" t="str">
        <f ca="1">IF(ISERROR(OFFSET('HARGA SATUAN'!$D$6,MATCH('RAB Standart'!C88,'HARGA SATUAN'!$C$7:$C$1509,0),0)),"",OFFSET('HARGA SATUAN'!$D$6,MATCH('RAB Standart'!C88,'HARGA SATUAN'!$C$7:$C$1509,0),0))</f>
        <v>MDU-KD</v>
      </c>
      <c r="E88" s="282" t="str">
        <f ca="1">IF(B88="+","Unit",IF(ISERROR(OFFSET('HARGA SATUAN'!$E$6,MATCH('RAB Standart'!C88,'HARGA SATUAN'!$C$7:$C$1509,0),0)),"",OFFSET('HARGA SATUAN'!$E$6,MATCH('RAB Standart'!C88,'HARGA SATUAN'!$C$7:$C$1509,0),0)))</f>
        <v>Mtr</v>
      </c>
      <c r="F88" s="282">
        <f>F84*2</f>
        <v>2</v>
      </c>
      <c r="G88" s="283">
        <f ca="1">IF(ISERROR(OFFSET('HARGA SATUAN'!$I$6,MATCH('RAB Standart'!C88,'HARGA SATUAN'!$C$7:$C$1509,0),0)),0,OFFSET('HARGA SATUAN'!$I$6,MATCH('RAB Standart'!C88,'HARGA SATUAN'!$C$7:$C$1509,0),0))</f>
        <v>53300</v>
      </c>
      <c r="H88" s="284">
        <f t="shared" ca="1" si="24"/>
        <v>106600</v>
      </c>
      <c r="I88" s="284">
        <f t="shared" ca="1" si="25"/>
        <v>0</v>
      </c>
      <c r="J88" s="284">
        <f t="shared" ca="1" si="26"/>
        <v>0</v>
      </c>
      <c r="K88" s="285">
        <f t="shared" ca="1" si="27"/>
        <v>106600</v>
      </c>
      <c r="L88" s="289"/>
      <c r="M88" s="289"/>
      <c r="N88" s="289"/>
      <c r="O88" s="286"/>
      <c r="P88" s="286"/>
      <c r="Q88" s="267"/>
      <c r="R88" s="259"/>
      <c r="S88" s="287"/>
      <c r="T88" s="264"/>
      <c r="U88" s="264"/>
      <c r="V88" s="264"/>
    </row>
    <row r="89" spans="1:22" s="290" customFormat="1">
      <c r="A89" s="259"/>
      <c r="B89" s="294">
        <v>3</v>
      </c>
      <c r="C89" s="495" t="s">
        <v>200</v>
      </c>
      <c r="D89" s="281" t="str">
        <f ca="1">IF(ISERROR(OFFSET('HARGA SATUAN'!$D$6,MATCH('RAB Standart'!C89,'HARGA SATUAN'!$C$7:$C$1509,0),0)),"",OFFSET('HARGA SATUAN'!$D$6,MATCH('RAB Standart'!C89,'HARGA SATUAN'!$C$7:$C$1509,0),0))</f>
        <v>HDW</v>
      </c>
      <c r="E89" s="282" t="str">
        <f ca="1">IF(B89="+","Unit",IF(ISERROR(OFFSET('HARGA SATUAN'!$E$6,MATCH('RAB Standart'!C89,'HARGA SATUAN'!$C$7:$C$1509,0),0)),"",OFFSET('HARGA SATUAN'!$E$6,MATCH('RAB Standart'!C89,'HARGA SATUAN'!$C$7:$C$1509,0),0)))</f>
        <v>Bh</v>
      </c>
      <c r="F89" s="282">
        <f>F84*1</f>
        <v>1</v>
      </c>
      <c r="G89" s="283">
        <f ca="1">IF(ISERROR(OFFSET('HARGA SATUAN'!$I$6,MATCH('RAB Standart'!C89,'HARGA SATUAN'!$C$7:$C$1509,0),0)),0,OFFSET('HARGA SATUAN'!$I$6,MATCH('RAB Standart'!C89,'HARGA SATUAN'!$C$7:$C$1509,0),0))</f>
        <v>87000</v>
      </c>
      <c r="H89" s="284">
        <f t="shared" ca="1" si="24"/>
        <v>0</v>
      </c>
      <c r="I89" s="284">
        <f t="shared" ca="1" si="25"/>
        <v>87000</v>
      </c>
      <c r="J89" s="284">
        <f t="shared" ca="1" si="26"/>
        <v>0</v>
      </c>
      <c r="K89" s="285">
        <f t="shared" ca="1" si="27"/>
        <v>87000</v>
      </c>
      <c r="L89" s="289"/>
      <c r="M89" s="289"/>
      <c r="N89" s="289"/>
      <c r="O89" s="286"/>
      <c r="P89" s="286"/>
      <c r="Q89" s="267"/>
      <c r="R89" s="259"/>
      <c r="S89" s="287"/>
      <c r="T89" s="264"/>
      <c r="U89" s="264"/>
      <c r="V89" s="264"/>
    </row>
    <row r="90" spans="1:22" s="290" customFormat="1">
      <c r="A90" s="259"/>
      <c r="B90" s="294">
        <v>4</v>
      </c>
      <c r="C90" s="495" t="s">
        <v>169</v>
      </c>
      <c r="D90" s="281" t="str">
        <f ca="1">IF(ISERROR(OFFSET('HARGA SATUAN'!$D$6,MATCH('RAB Standart'!C90,'HARGA SATUAN'!$C$7:$C$1509,0),0)),"",OFFSET('HARGA SATUAN'!$D$6,MATCH('RAB Standart'!C90,'HARGA SATUAN'!$C$7:$C$1509,0),0))</f>
        <v>HDW</v>
      </c>
      <c r="E90" s="282" t="str">
        <f ca="1">IF(B90="+","Unit",IF(ISERROR(OFFSET('HARGA SATUAN'!$E$6,MATCH('RAB Standart'!C90,'HARGA SATUAN'!$C$7:$C$1509,0),0)),"",OFFSET('HARGA SATUAN'!$E$6,MATCH('RAB Standart'!C90,'HARGA SATUAN'!$C$7:$C$1509,0),0)))</f>
        <v>Bh</v>
      </c>
      <c r="F90" s="282">
        <f>F84*2</f>
        <v>2</v>
      </c>
      <c r="G90" s="283">
        <f ca="1">IF(ISERROR(OFFSET('HARGA SATUAN'!$I$6,MATCH('RAB Standart'!C90,'HARGA SATUAN'!$C$7:$C$1509,0),0)),0,OFFSET('HARGA SATUAN'!$I$6,MATCH('RAB Standart'!C90,'HARGA SATUAN'!$C$7:$C$1509,0),0))</f>
        <v>404600</v>
      </c>
      <c r="H90" s="284">
        <f t="shared" ca="1" si="24"/>
        <v>0</v>
      </c>
      <c r="I90" s="284">
        <f t="shared" ca="1" si="25"/>
        <v>809200</v>
      </c>
      <c r="J90" s="284">
        <f t="shared" ca="1" si="26"/>
        <v>0</v>
      </c>
      <c r="K90" s="285">
        <f t="shared" ca="1" si="27"/>
        <v>809200</v>
      </c>
      <c r="L90" s="289"/>
      <c r="M90" s="289"/>
      <c r="N90" s="289"/>
      <c r="O90" s="286"/>
      <c r="P90" s="286"/>
      <c r="Q90" s="267"/>
      <c r="R90" s="259"/>
      <c r="S90" s="287"/>
      <c r="T90" s="264"/>
      <c r="U90" s="264"/>
      <c r="V90" s="264"/>
    </row>
    <row r="91" spans="1:22" s="290" customFormat="1">
      <c r="A91" s="259"/>
      <c r="B91" s="294">
        <v>5</v>
      </c>
      <c r="C91" s="495" t="s">
        <v>177</v>
      </c>
      <c r="D91" s="281" t="str">
        <f ca="1">IF(ISERROR(OFFSET('HARGA SATUAN'!$D$6,MATCH('RAB Standart'!C91,'HARGA SATUAN'!$C$7:$C$1509,0),0)),"",OFFSET('HARGA SATUAN'!$D$6,MATCH('RAB Standart'!C91,'HARGA SATUAN'!$C$7:$C$1509,0),0))</f>
        <v>HDW</v>
      </c>
      <c r="E91" s="282" t="str">
        <f ca="1">IF(B91="+","Unit",IF(ISERROR(OFFSET('HARGA SATUAN'!$E$6,MATCH('RAB Standart'!C91,'HARGA SATUAN'!$C$7:$C$1509,0),0)),"",OFFSET('HARGA SATUAN'!$E$6,MATCH('RAB Standart'!C91,'HARGA SATUAN'!$C$7:$C$1509,0),0)))</f>
        <v>Bh</v>
      </c>
      <c r="F91" s="282">
        <f>F84*3</f>
        <v>3</v>
      </c>
      <c r="G91" s="283">
        <f ca="1">IF(ISERROR(OFFSET('HARGA SATUAN'!$I$6,MATCH('RAB Standart'!C91,'HARGA SATUAN'!$C$7:$C$1509,0),0)),0,OFFSET('HARGA SATUAN'!$I$6,MATCH('RAB Standart'!C91,'HARGA SATUAN'!$C$7:$C$1509,0),0))</f>
        <v>15900</v>
      </c>
      <c r="H91" s="284">
        <f t="shared" ca="1" si="24"/>
        <v>0</v>
      </c>
      <c r="I91" s="284">
        <f t="shared" ca="1" si="25"/>
        <v>47700</v>
      </c>
      <c r="J91" s="284">
        <f t="shared" ca="1" si="26"/>
        <v>0</v>
      </c>
      <c r="K91" s="285">
        <f t="shared" ca="1" si="27"/>
        <v>47700</v>
      </c>
      <c r="L91" s="289"/>
      <c r="M91" s="289"/>
      <c r="N91" s="289"/>
      <c r="O91" s="286"/>
      <c r="P91" s="286"/>
      <c r="Q91" s="267"/>
      <c r="R91" s="259"/>
      <c r="S91" s="287"/>
      <c r="T91" s="264"/>
      <c r="U91" s="264"/>
      <c r="V91" s="264"/>
    </row>
    <row r="92" spans="1:22" s="290" customFormat="1">
      <c r="A92" s="259"/>
      <c r="B92" s="294">
        <v>6</v>
      </c>
      <c r="C92" s="495" t="s">
        <v>180</v>
      </c>
      <c r="D92" s="281" t="str">
        <f ca="1">IF(ISERROR(OFFSET('HARGA SATUAN'!$D$6,MATCH('RAB Standart'!C92,'HARGA SATUAN'!$C$7:$C$1509,0),0)),"",OFFSET('HARGA SATUAN'!$D$6,MATCH('RAB Standart'!C92,'HARGA SATUAN'!$C$7:$C$1509,0),0))</f>
        <v>HDW</v>
      </c>
      <c r="E92" s="282" t="str">
        <f ca="1">IF(B92="+","Unit",IF(ISERROR(OFFSET('HARGA SATUAN'!$E$6,MATCH('RAB Standart'!C92,'HARGA SATUAN'!$C$7:$C$1509,0),0)),"",OFFSET('HARGA SATUAN'!$E$6,MATCH('RAB Standart'!C92,'HARGA SATUAN'!$C$7:$C$1509,0),0)))</f>
        <v>Bh</v>
      </c>
      <c r="F92" s="282">
        <f>F84*2</f>
        <v>2</v>
      </c>
      <c r="G92" s="283">
        <f ca="1">IF(ISERROR(OFFSET('HARGA SATUAN'!$I$6,MATCH('RAB Standart'!C92,'HARGA SATUAN'!$C$7:$C$1509,0),0)),0,OFFSET('HARGA SATUAN'!$I$6,MATCH('RAB Standart'!C92,'HARGA SATUAN'!$C$7:$C$1509,0),0))</f>
        <v>17100</v>
      </c>
      <c r="H92" s="284">
        <f t="shared" ca="1" si="24"/>
        <v>0</v>
      </c>
      <c r="I92" s="284">
        <f t="shared" ca="1" si="25"/>
        <v>34200</v>
      </c>
      <c r="J92" s="284">
        <f t="shared" ca="1" si="26"/>
        <v>0</v>
      </c>
      <c r="K92" s="285">
        <f t="shared" ca="1" si="27"/>
        <v>34200</v>
      </c>
      <c r="L92" s="289"/>
      <c r="M92" s="289"/>
      <c r="N92" s="289"/>
      <c r="O92" s="286"/>
      <c r="P92" s="286"/>
      <c r="Q92" s="267"/>
      <c r="R92" s="259"/>
      <c r="S92" s="287"/>
      <c r="T92" s="264"/>
      <c r="U92" s="264"/>
      <c r="V92" s="264"/>
    </row>
    <row r="93" spans="1:22" s="290" customFormat="1">
      <c r="A93" s="259"/>
      <c r="B93" s="294">
        <v>7</v>
      </c>
      <c r="C93" s="495" t="s">
        <v>574</v>
      </c>
      <c r="D93" s="281" t="str">
        <f ca="1">IF(ISERROR(OFFSET('HARGA SATUAN'!$D$6,MATCH('RAB Standart'!C93,'HARGA SATUAN'!$C$7:$C$1509,0),0)),"",OFFSET('HARGA SATUAN'!$D$6,MATCH('RAB Standart'!C93,'HARGA SATUAN'!$C$7:$C$1509,0),0))</f>
        <v>HDW</v>
      </c>
      <c r="E93" s="282" t="str">
        <f ca="1">IF(B93="+","Unit",IF(ISERROR(OFFSET('HARGA SATUAN'!$E$6,MATCH('RAB Standart'!C93,'HARGA SATUAN'!$C$7:$C$1509,0),0)),"",OFFSET('HARGA SATUAN'!$E$6,MATCH('RAB Standart'!C93,'HARGA SATUAN'!$C$7:$C$1509,0),0)))</f>
        <v>Bh</v>
      </c>
      <c r="F93" s="282">
        <f>F84*4</f>
        <v>4</v>
      </c>
      <c r="G93" s="283">
        <f ca="1">IF(ISERROR(OFFSET('HARGA SATUAN'!$I$6,MATCH('RAB Standart'!C93,'HARGA SATUAN'!$C$7:$C$1509,0),0)),0,OFFSET('HARGA SATUAN'!$I$6,MATCH('RAB Standart'!C93,'HARGA SATUAN'!$C$7:$C$1509,0),0))</f>
        <v>49000</v>
      </c>
      <c r="H93" s="284">
        <f t="shared" ca="1" si="24"/>
        <v>0</v>
      </c>
      <c r="I93" s="284">
        <f t="shared" ca="1" si="25"/>
        <v>196000</v>
      </c>
      <c r="J93" s="284">
        <f t="shared" ca="1" si="26"/>
        <v>0</v>
      </c>
      <c r="K93" s="285">
        <f t="shared" ca="1" si="27"/>
        <v>196000</v>
      </c>
      <c r="L93" s="289"/>
      <c r="M93" s="289"/>
      <c r="N93" s="289"/>
      <c r="O93" s="286"/>
      <c r="P93" s="286"/>
      <c r="Q93" s="267"/>
      <c r="R93" s="259"/>
      <c r="S93" s="287"/>
      <c r="T93" s="264"/>
      <c r="U93" s="264"/>
      <c r="V93" s="264"/>
    </row>
    <row r="94" spans="1:22" s="290" customFormat="1">
      <c r="A94" s="259"/>
      <c r="B94" s="294">
        <v>8</v>
      </c>
      <c r="C94" s="495" t="s">
        <v>142</v>
      </c>
      <c r="D94" s="281" t="str">
        <f ca="1">IF(ISERROR(OFFSET('HARGA SATUAN'!$D$6,MATCH('RAB Standart'!C94,'HARGA SATUAN'!$C$7:$C$1509,0),0)),"",OFFSET('HARGA SATUAN'!$D$6,MATCH('RAB Standart'!C94,'HARGA SATUAN'!$C$7:$C$1509,0),0))</f>
        <v>HDW</v>
      </c>
      <c r="E94" s="282" t="str">
        <f ca="1">IF(B94="+","Unit",IF(ISERROR(OFFSET('HARGA SATUAN'!$E$6,MATCH('RAB Standart'!C94,'HARGA SATUAN'!$C$7:$C$1509,0),0)),"",OFFSET('HARGA SATUAN'!$E$6,MATCH('RAB Standart'!C94,'HARGA SATUAN'!$C$7:$C$1509,0),0)))</f>
        <v>Set</v>
      </c>
      <c r="F94" s="282">
        <f>F84*1</f>
        <v>1</v>
      </c>
      <c r="G94" s="283">
        <f ca="1">IF(ISERROR(OFFSET('HARGA SATUAN'!$I$6,MATCH('RAB Standart'!C94,'HARGA SATUAN'!$C$7:$C$1509,0),0)),0,OFFSET('HARGA SATUAN'!$I$6,MATCH('RAB Standart'!C94,'HARGA SATUAN'!$C$7:$C$1509,0),0))</f>
        <v>67800</v>
      </c>
      <c r="H94" s="284">
        <f t="shared" ca="1" si="24"/>
        <v>0</v>
      </c>
      <c r="I94" s="284">
        <f t="shared" ca="1" si="25"/>
        <v>67800</v>
      </c>
      <c r="J94" s="284">
        <f t="shared" ca="1" si="26"/>
        <v>0</v>
      </c>
      <c r="K94" s="285">
        <f t="shared" ca="1" si="27"/>
        <v>67800</v>
      </c>
      <c r="L94" s="289"/>
      <c r="M94" s="289"/>
      <c r="N94" s="289"/>
      <c r="O94" s="286"/>
      <c r="P94" s="286"/>
      <c r="Q94" s="267"/>
      <c r="R94" s="259"/>
      <c r="S94" s="287"/>
      <c r="T94" s="264"/>
      <c r="U94" s="264"/>
      <c r="V94" s="264"/>
    </row>
    <row r="95" spans="1:22" s="290" customFormat="1">
      <c r="A95" s="259"/>
      <c r="B95" s="294">
        <v>9</v>
      </c>
      <c r="C95" s="495" t="s">
        <v>22</v>
      </c>
      <c r="D95" s="281" t="str">
        <f ca="1">IF(ISERROR(OFFSET('HARGA SATUAN'!$D$6,MATCH('RAB Standart'!C95,'HARGA SATUAN'!$C$7:$C$1509,0),0)),"",OFFSET('HARGA SATUAN'!$D$6,MATCH('RAB Standart'!C95,'HARGA SATUAN'!$C$7:$C$1509,0),0))</f>
        <v>HDW</v>
      </c>
      <c r="E95" s="282" t="str">
        <f ca="1">IF(B95="+","Unit",IF(ISERROR(OFFSET('HARGA SATUAN'!$E$6,MATCH('RAB Standart'!C95,'HARGA SATUAN'!$C$7:$C$1509,0),0)),"",OFFSET('HARGA SATUAN'!$E$6,MATCH('RAB Standart'!C95,'HARGA SATUAN'!$C$7:$C$1509,0),0)))</f>
        <v>Mtr</v>
      </c>
      <c r="F95" s="282">
        <f>F84*2</f>
        <v>2</v>
      </c>
      <c r="G95" s="283">
        <f ca="1">IF(ISERROR(OFFSET('HARGA SATUAN'!$I$6,MATCH('RAB Standart'!C95,'HARGA SATUAN'!$C$7:$C$1509,0),0)),0,OFFSET('HARGA SATUAN'!$I$6,MATCH('RAB Standart'!C95,'HARGA SATUAN'!$C$7:$C$1509,0),0))</f>
        <v>30000</v>
      </c>
      <c r="H95" s="284">
        <f t="shared" ca="1" si="24"/>
        <v>0</v>
      </c>
      <c r="I95" s="284">
        <f t="shared" ca="1" si="25"/>
        <v>60000</v>
      </c>
      <c r="J95" s="284">
        <f t="shared" ca="1" si="26"/>
        <v>0</v>
      </c>
      <c r="K95" s="285">
        <f t="shared" ca="1" si="27"/>
        <v>60000</v>
      </c>
      <c r="L95" s="289"/>
      <c r="M95" s="289"/>
      <c r="N95" s="289"/>
      <c r="O95" s="286"/>
      <c r="P95" s="286"/>
      <c r="Q95" s="267"/>
      <c r="R95" s="259"/>
      <c r="S95" s="287"/>
      <c r="T95" s="264"/>
      <c r="U95" s="264"/>
      <c r="V95" s="264"/>
    </row>
    <row r="96" spans="1:22" s="290" customFormat="1">
      <c r="A96" s="259"/>
      <c r="B96" s="294">
        <v>10</v>
      </c>
      <c r="C96" s="495" t="s">
        <v>775</v>
      </c>
      <c r="D96" s="281" t="str">
        <f ca="1">IF(ISERROR(OFFSET('HARGA SATUAN'!$D$6,MATCH('RAB Standart'!C96,'HARGA SATUAN'!$C$7:$C$1509,0),0)),"",OFFSET('HARGA SATUAN'!$D$6,MATCH('RAB Standart'!C96,'HARGA SATUAN'!$C$7:$C$1509,0),0))</f>
        <v>JASA</v>
      </c>
      <c r="E96" s="282" t="str">
        <f ca="1">IF(B96="+","Unit",IF(ISERROR(OFFSET('HARGA SATUAN'!$E$6,MATCH('RAB Standart'!C96,'HARGA SATUAN'!$C$7:$C$1509,0),0)),"",OFFSET('HARGA SATUAN'!$E$6,MATCH('RAB Standart'!C96,'HARGA SATUAN'!$C$7:$C$1509,0),0)))</f>
        <v>Unit</v>
      </c>
      <c r="F96" s="282">
        <f>F84*1</f>
        <v>1</v>
      </c>
      <c r="G96" s="283">
        <f ca="1">IF(ISERROR(OFFSET('HARGA SATUAN'!$I$6,MATCH('RAB Standart'!C96,'HARGA SATUAN'!$C$7:$C$1509,0),0)),0,OFFSET('HARGA SATUAN'!$I$6,MATCH('RAB Standart'!C96,'HARGA SATUAN'!$C$7:$C$1509,0),0))</f>
        <v>346400</v>
      </c>
      <c r="H96" s="284">
        <f t="shared" ca="1" si="24"/>
        <v>0</v>
      </c>
      <c r="I96" s="284">
        <f t="shared" ca="1" si="25"/>
        <v>0</v>
      </c>
      <c r="J96" s="284">
        <f t="shared" ca="1" si="26"/>
        <v>346400</v>
      </c>
      <c r="K96" s="285">
        <f t="shared" ca="1" si="27"/>
        <v>346400</v>
      </c>
      <c r="L96" s="289"/>
      <c r="M96" s="289"/>
      <c r="N96" s="289"/>
      <c r="O96" s="286"/>
      <c r="P96" s="286"/>
      <c r="Q96" s="267"/>
      <c r="R96" s="259"/>
      <c r="S96" s="287"/>
      <c r="T96" s="264"/>
      <c r="U96" s="264"/>
      <c r="V96" s="264"/>
    </row>
    <row r="97" spans="1:22" s="290" customFormat="1">
      <c r="A97" s="259"/>
      <c r="B97" s="294"/>
      <c r="C97" s="495"/>
      <c r="D97" s="281" t="str">
        <f ca="1">IF(ISERROR(OFFSET('HARGA SATUAN'!$D$6,MATCH('RAB Standart'!C97,'HARGA SATUAN'!$C$7:$C$1509,0),0)),"",OFFSET('HARGA SATUAN'!$D$6,MATCH('RAB Standart'!C97,'HARGA SATUAN'!$C$7:$C$1509,0),0))</f>
        <v/>
      </c>
      <c r="E97" s="282" t="str">
        <f ca="1">IF(B97="+","Unit",IF(ISERROR(OFFSET('HARGA SATUAN'!$E$6,MATCH('RAB Standart'!C97,'HARGA SATUAN'!$C$7:$C$1509,0),0)),"",OFFSET('HARGA SATUAN'!$E$6,MATCH('RAB Standart'!C97,'HARGA SATUAN'!$C$7:$C$1509,0),0)))</f>
        <v/>
      </c>
      <c r="F97" s="282">
        <f t="shared" ref="F97:F98" si="28">F85*1</f>
        <v>1</v>
      </c>
      <c r="G97" s="283">
        <f ca="1">IF(ISERROR(OFFSET('HARGA SATUAN'!$I$6,MATCH('RAB Standart'!C97,'HARGA SATUAN'!$C$7:$C$1509,0),0)),0,OFFSET('HARGA SATUAN'!$I$6,MATCH('RAB Standart'!C97,'HARGA SATUAN'!$C$7:$C$1509,0),0))</f>
        <v>0</v>
      </c>
      <c r="H97" s="284">
        <f t="shared" ref="H97:H101" ca="1" si="29">IF(OR(D97="MDU",D97="MDU-KD"),(IF($O$3="RAB NON MDU","PLN KD",G97*F97)),0)</f>
        <v>0</v>
      </c>
      <c r="I97" s="284">
        <f t="shared" ref="I97:I101" ca="1" si="30">IF(D97="HDW",G97*F97,0)</f>
        <v>0</v>
      </c>
      <c r="J97" s="284">
        <f t="shared" ref="J97:J101" ca="1" si="31">IF(D97="JASA",G97*F97,0)</f>
        <v>0</v>
      </c>
      <c r="K97" s="285">
        <f t="shared" ref="K97:K101" ca="1" si="32">SUM(H97:J97)</f>
        <v>0</v>
      </c>
      <c r="L97" s="289"/>
      <c r="M97" s="289"/>
      <c r="N97" s="289"/>
      <c r="O97" s="286"/>
      <c r="P97" s="286"/>
      <c r="Q97" s="267"/>
      <c r="R97" s="259"/>
      <c r="S97" s="287"/>
      <c r="T97" s="264"/>
      <c r="U97" s="264"/>
      <c r="V97" s="264"/>
    </row>
    <row r="98" spans="1:22" s="290" customFormat="1">
      <c r="A98" s="259"/>
      <c r="B98" s="294" t="s">
        <v>1008</v>
      </c>
      <c r="C98" s="495" t="s">
        <v>1666</v>
      </c>
      <c r="D98" s="281" t="str">
        <f ca="1">IF(ISERROR(OFFSET('HARGA SATUAN'!$D$6,MATCH('RAB Standart'!C98,'HARGA SATUAN'!$C$7:$C$1509,0),0)),"",OFFSET('HARGA SATUAN'!$D$6,MATCH('RAB Standart'!C98,'HARGA SATUAN'!$C$7:$C$1509,0),0))</f>
        <v/>
      </c>
      <c r="E98" s="282"/>
      <c r="F98" s="282">
        <f t="shared" si="28"/>
        <v>0</v>
      </c>
      <c r="G98" s="283">
        <f ca="1">IF(ISERROR(OFFSET('HARGA SATUAN'!$I$6,MATCH('RAB Standart'!C98,'HARGA SATUAN'!$C$7:$C$1509,0),0)),0,OFFSET('HARGA SATUAN'!$I$6,MATCH('RAB Standart'!C98,'HARGA SATUAN'!$C$7:$C$1509,0),0))</f>
        <v>0</v>
      </c>
      <c r="H98" s="284">
        <f t="shared" ca="1" si="29"/>
        <v>0</v>
      </c>
      <c r="I98" s="284">
        <f t="shared" ca="1" si="30"/>
        <v>0</v>
      </c>
      <c r="J98" s="284">
        <f t="shared" ca="1" si="31"/>
        <v>0</v>
      </c>
      <c r="K98" s="285">
        <f t="shared" ca="1" si="32"/>
        <v>0</v>
      </c>
      <c r="L98" s="289"/>
      <c r="M98" s="289"/>
      <c r="N98" s="289"/>
      <c r="O98" s="286"/>
      <c r="P98" s="286"/>
      <c r="Q98" s="267"/>
      <c r="R98" s="259"/>
      <c r="S98" s="287"/>
      <c r="T98" s="264"/>
      <c r="U98" s="264"/>
      <c r="V98" s="264"/>
    </row>
    <row r="99" spans="1:22" s="290" customFormat="1">
      <c r="A99" s="259"/>
      <c r="B99" s="294">
        <v>1</v>
      </c>
      <c r="C99" s="495" t="s">
        <v>59</v>
      </c>
      <c r="D99" s="281" t="str">
        <f ca="1">IF(ISERROR(OFFSET('HARGA SATUAN'!$D$6,MATCH('RAB Standart'!C99,'HARGA SATUAN'!$C$7:$C$1509,0),0)),"",OFFSET('HARGA SATUAN'!$D$6,MATCH('RAB Standart'!C99,'HARGA SATUAN'!$C$7:$C$1509,0),0))</f>
        <v>MDU-KD</v>
      </c>
      <c r="E99" s="282" t="str">
        <f ca="1">IF(B99="+","Unit",IF(ISERROR(OFFSET('HARGA SATUAN'!$E$6,MATCH('RAB Standart'!C99,'HARGA SATUAN'!$C$7:$C$1509,0),0)),"",OFFSET('HARGA SATUAN'!$E$6,MATCH('RAB Standart'!C99,'HARGA SATUAN'!$C$7:$C$1509,0),0)))</f>
        <v>Mtr</v>
      </c>
      <c r="F99" s="282">
        <f>3*30</f>
        <v>90</v>
      </c>
      <c r="G99" s="283">
        <f ca="1">IF(ISERROR(OFFSET('HARGA SATUAN'!$I$6,MATCH('RAB Standart'!C99,'HARGA SATUAN'!$C$7:$C$1509,0),0)),0,OFFSET('HARGA SATUAN'!$I$6,MATCH('RAB Standart'!C99,'HARGA SATUAN'!$C$7:$C$1509,0),0))</f>
        <v>36900</v>
      </c>
      <c r="H99" s="284">
        <f t="shared" ca="1" si="29"/>
        <v>3321000</v>
      </c>
      <c r="I99" s="284">
        <f t="shared" ca="1" si="30"/>
        <v>0</v>
      </c>
      <c r="J99" s="284">
        <f t="shared" ca="1" si="31"/>
        <v>0</v>
      </c>
      <c r="K99" s="285">
        <f t="shared" ca="1" si="32"/>
        <v>3321000</v>
      </c>
      <c r="L99" s="289"/>
      <c r="M99" s="289"/>
      <c r="N99" s="289"/>
      <c r="O99" s="286"/>
      <c r="P99" s="286"/>
      <c r="Q99" s="267"/>
      <c r="R99" s="259"/>
      <c r="S99" s="287"/>
      <c r="T99" s="264"/>
      <c r="U99" s="264"/>
      <c r="V99" s="264"/>
    </row>
    <row r="100" spans="1:22" s="290" customFormat="1">
      <c r="A100" s="259"/>
      <c r="B100" s="294">
        <v>2</v>
      </c>
      <c r="C100" s="495" t="s">
        <v>58</v>
      </c>
      <c r="D100" s="281" t="str">
        <f ca="1">IF(ISERROR(OFFSET('HARGA SATUAN'!$D$6,MATCH('RAB Standart'!C100,'HARGA SATUAN'!$C$7:$C$1509,0),0)),"",OFFSET('HARGA SATUAN'!$D$6,MATCH('RAB Standart'!C100,'HARGA SATUAN'!$C$7:$C$1509,0),0))</f>
        <v>MDU-KD</v>
      </c>
      <c r="E100" s="282" t="str">
        <f ca="1">IF(B100="+","Unit",IF(ISERROR(OFFSET('HARGA SATUAN'!$E$6,MATCH('RAB Standart'!C100,'HARGA SATUAN'!$C$7:$C$1509,0),0)),"",OFFSET('HARGA SATUAN'!$E$6,MATCH('RAB Standart'!C100,'HARGA SATUAN'!$C$7:$C$1509,0),0)))</f>
        <v>Mtr</v>
      </c>
      <c r="F100" s="282">
        <v>30</v>
      </c>
      <c r="G100" s="283">
        <f ca="1">IF(ISERROR(OFFSET('HARGA SATUAN'!$I$6,MATCH('RAB Standart'!C100,'HARGA SATUAN'!$C$7:$C$1509,0),0)),0,OFFSET('HARGA SATUAN'!$I$6,MATCH('RAB Standart'!C100,'HARGA SATUAN'!$C$7:$C$1509,0),0))</f>
        <v>25300</v>
      </c>
      <c r="H100" s="284">
        <f t="shared" ref="H100" ca="1" si="33">IF(OR(D100="MDU",D100="MDU-KD"),(IF($O$3="RAB NON MDU","PLN KD",G100*F100)),0)</f>
        <v>759000</v>
      </c>
      <c r="I100" s="284">
        <f t="shared" ref="I100" ca="1" si="34">IF(D100="HDW",G100*F100,0)</f>
        <v>0</v>
      </c>
      <c r="J100" s="284">
        <f t="shared" ref="J100" ca="1" si="35">IF(D100="JASA",G100*F100,0)</f>
        <v>0</v>
      </c>
      <c r="K100" s="285">
        <f t="shared" ref="K100" ca="1" si="36">SUM(H100:J100)</f>
        <v>759000</v>
      </c>
      <c r="L100" s="289"/>
      <c r="M100" s="289"/>
      <c r="N100" s="289"/>
      <c r="O100" s="286"/>
      <c r="P100" s="286"/>
      <c r="Q100" s="267"/>
      <c r="R100" s="259"/>
      <c r="S100" s="287"/>
      <c r="T100" s="264"/>
      <c r="U100" s="264"/>
      <c r="V100" s="264"/>
    </row>
    <row r="101" spans="1:22" s="290" customFormat="1">
      <c r="A101" s="259"/>
      <c r="B101" s="294">
        <v>3</v>
      </c>
      <c r="C101" s="495" t="s">
        <v>765</v>
      </c>
      <c r="D101" s="281" t="str">
        <f ca="1">IF(ISERROR(OFFSET('HARGA SATUAN'!$D$6,MATCH('RAB Standart'!C101,'HARGA SATUAN'!$C$7:$C$1509,0),0)),"",OFFSET('HARGA SATUAN'!$D$6,MATCH('RAB Standart'!C101,'HARGA SATUAN'!$C$7:$C$1509,0),0))</f>
        <v>JASA</v>
      </c>
      <c r="E101" s="282" t="str">
        <f ca="1">IF(B101="+","Unit",IF(ISERROR(OFFSET('HARGA SATUAN'!$E$6,MATCH('RAB Standart'!C101,'HARGA SATUAN'!$C$7:$C$1509,0),0)),"",OFFSET('HARGA SATUAN'!$E$6,MATCH('RAB Standart'!C101,'HARGA SATUAN'!$C$7:$C$1509,0),0)))</f>
        <v>Per 50 m</v>
      </c>
      <c r="F101" s="282">
        <f>90/50</f>
        <v>1.8</v>
      </c>
      <c r="G101" s="283">
        <f ca="1">IF(ISERROR(OFFSET('HARGA SATUAN'!$I$6,MATCH('RAB Standart'!C101,'HARGA SATUAN'!$C$7:$C$1509,0),0)),0,OFFSET('HARGA SATUAN'!$I$6,MATCH('RAB Standart'!C101,'HARGA SATUAN'!$C$7:$C$1509,0),0))</f>
        <v>475700</v>
      </c>
      <c r="H101" s="284">
        <f t="shared" ca="1" si="29"/>
        <v>0</v>
      </c>
      <c r="I101" s="284">
        <f t="shared" ca="1" si="30"/>
        <v>0</v>
      </c>
      <c r="J101" s="284">
        <f t="shared" ca="1" si="31"/>
        <v>856260</v>
      </c>
      <c r="K101" s="285">
        <f t="shared" ca="1" si="32"/>
        <v>856260</v>
      </c>
      <c r="L101" s="289"/>
      <c r="M101" s="289"/>
      <c r="N101" s="289"/>
      <c r="O101" s="286"/>
      <c r="P101" s="286"/>
      <c r="Q101" s="267"/>
      <c r="R101" s="259"/>
      <c r="S101" s="287"/>
      <c r="T101" s="264"/>
      <c r="U101" s="264"/>
      <c r="V101" s="264"/>
    </row>
    <row r="102" spans="1:22" s="288" customFormat="1">
      <c r="A102" s="259"/>
      <c r="B102" s="525"/>
      <c r="C102" s="492"/>
      <c r="D102" s="281" t="str">
        <f ca="1">IF(ISERROR(OFFSET('HARGA SATUAN'!$D$6,MATCH('RAB Standart'!C102,'HARGA SATUAN'!$C$7:$C$1509,0),0)),"",OFFSET('HARGA SATUAN'!$D$6,MATCH('RAB Standart'!C102,'HARGA SATUAN'!$C$7:$C$1509,0),0))</f>
        <v/>
      </c>
      <c r="E102" s="282" t="str">
        <f ca="1">IF(B102="+","Unit",IF(ISERROR(OFFSET('HARGA SATUAN'!$E$6,MATCH('RAB Standart'!C102,'HARGA SATUAN'!$C$7:$C$1509,0),0)),"",OFFSET('HARGA SATUAN'!$E$6,MATCH('RAB Standart'!C102,'HARGA SATUAN'!$C$7:$C$1509,0),0)))</f>
        <v/>
      </c>
      <c r="F102" s="295"/>
      <c r="G102" s="283"/>
      <c r="H102" s="284"/>
      <c r="I102" s="284"/>
      <c r="J102" s="284"/>
      <c r="K102" s="285"/>
      <c r="L102" s="325"/>
      <c r="M102" s="325"/>
      <c r="N102" s="289"/>
      <c r="O102" s="267"/>
      <c r="P102" s="267"/>
      <c r="Q102" s="267"/>
    </row>
    <row r="103" spans="1:22" s="290" customFormat="1" ht="14.25" customHeight="1">
      <c r="A103" s="259"/>
      <c r="B103" s="292" t="s">
        <v>1627</v>
      </c>
      <c r="C103" s="293" t="s">
        <v>1653</v>
      </c>
      <c r="D103" s="281" t="str">
        <f ca="1">IF(ISERROR(OFFSET('HARGA SATUAN'!$D$6,MATCH('RAB Standart'!C103,'HARGA SATUAN'!$C$7:$C$1509,0),0)),"",OFFSET('HARGA SATUAN'!$D$6,MATCH('RAB Standart'!C103,'HARGA SATUAN'!$C$7:$C$1509,0),0))</f>
        <v/>
      </c>
      <c r="E103" s="282" t="str">
        <f ca="1">IF(B103="+","Unit",IF(ISERROR(OFFSET('HARGA SATUAN'!$E$6,MATCH('RAB Standart'!C103,'HARGA SATUAN'!$C$7:$C$1509,0),0)),"",OFFSET('HARGA SATUAN'!$E$6,MATCH('RAB Standart'!C103,'HARGA SATUAN'!$C$7:$C$1509,0),0)))</f>
        <v/>
      </c>
      <c r="F103" s="291"/>
      <c r="G103" s="283">
        <f ca="1">IF(ISERROR(OFFSET('HARGA SATUAN'!$I$6,MATCH('RAB Standart'!C103,'HARGA SATUAN'!$C$7:$C$1509,0),0)),0,OFFSET('HARGA SATUAN'!$I$6,MATCH('RAB Standart'!C103,'HARGA SATUAN'!$C$7:$C$1509,0),0))</f>
        <v>0</v>
      </c>
      <c r="H103" s="284">
        <f t="shared" ref="H103:H167" ca="1" si="37">IF(OR(D103="MDU",D103="MDU-KD"),(IF($O$3="RAB NON MDU","PLN KD",G103*F103)),0)</f>
        <v>0</v>
      </c>
      <c r="I103" s="284">
        <f t="shared" ref="I103:I167" ca="1" si="38">IF(D103="HDW",G103*F103,0)</f>
        <v>0</v>
      </c>
      <c r="J103" s="284">
        <f t="shared" ref="J103:J167" ca="1" si="39">IF(D103="JASA",G103*F103,0)</f>
        <v>0</v>
      </c>
      <c r="K103" s="285">
        <f t="shared" ref="K103:K167" ca="1" si="40">SUM(H103:J103)</f>
        <v>0</v>
      </c>
      <c r="L103" s="289"/>
      <c r="M103" s="289"/>
      <c r="N103" s="289"/>
      <c r="O103" s="286"/>
      <c r="P103" s="286"/>
      <c r="Q103" s="267"/>
      <c r="R103" s="259"/>
      <c r="S103" s="287"/>
      <c r="T103" s="264"/>
      <c r="U103" s="264"/>
      <c r="V103" s="264"/>
    </row>
    <row r="104" spans="1:22" s="290" customFormat="1" ht="14.25" customHeight="1">
      <c r="A104" s="259"/>
      <c r="B104" s="294" t="s">
        <v>1008</v>
      </c>
      <c r="C104" s="495" t="s">
        <v>1655</v>
      </c>
      <c r="D104" s="281" t="str">
        <f ca="1">IF(ISERROR(OFFSET('HARGA SATUAN'!$D$6,MATCH('RAB Standart'!C104,'HARGA SATUAN'!$C$7:$C$1509,0),0)),"",OFFSET('HARGA SATUAN'!$D$6,MATCH('RAB Standart'!C104,'HARGA SATUAN'!$C$7:$C$1509,0),0))</f>
        <v/>
      </c>
      <c r="E104" s="282" t="str">
        <f ca="1">IF(B104="+","Unit",IF(ISERROR(OFFSET('HARGA SATUAN'!$E$6,MATCH('RAB Standart'!C104,'HARGA SATUAN'!$C$7:$C$1509,0),0)),"",OFFSET('HARGA SATUAN'!$E$6,MATCH('RAB Standart'!C104,'HARGA SATUAN'!$C$7:$C$1509,0),0)))</f>
        <v>Unit</v>
      </c>
      <c r="F104" s="291">
        <v>1</v>
      </c>
      <c r="G104" s="283">
        <f ca="1">IF(ISERROR(OFFSET('HARGA SATUAN'!$I$6,MATCH('RAB Standart'!C104,'HARGA SATUAN'!$C$7:$C$1509,0),0)),0,OFFSET('HARGA SATUAN'!$I$6,MATCH('RAB Standart'!C104,'HARGA SATUAN'!$C$7:$C$1509,0),0))</f>
        <v>0</v>
      </c>
      <c r="H104" s="284">
        <f t="shared" ca="1" si="37"/>
        <v>0</v>
      </c>
      <c r="I104" s="284">
        <f t="shared" ca="1" si="38"/>
        <v>0</v>
      </c>
      <c r="J104" s="284">
        <f t="shared" ca="1" si="39"/>
        <v>0</v>
      </c>
      <c r="K104" s="285">
        <f t="shared" ca="1" si="40"/>
        <v>0</v>
      </c>
      <c r="L104" s="289"/>
      <c r="M104" s="289"/>
      <c r="N104" s="289"/>
      <c r="O104" s="286"/>
      <c r="P104" s="286"/>
      <c r="Q104" s="267"/>
      <c r="R104" s="259"/>
      <c r="S104" s="287"/>
      <c r="T104" s="264"/>
      <c r="U104" s="264"/>
      <c r="V104" s="264"/>
    </row>
    <row r="105" spans="1:22" s="290" customFormat="1" ht="14.25" customHeight="1">
      <c r="A105" s="259"/>
      <c r="B105" s="294">
        <v>1</v>
      </c>
      <c r="C105" s="495" t="s">
        <v>1171</v>
      </c>
      <c r="D105" s="281" t="str">
        <f ca="1">IF(ISERROR(OFFSET('HARGA SATUAN'!$D$6,MATCH('RAB Standart'!C105,'HARGA SATUAN'!$C$7:$C$1509,0),0)),"",OFFSET('HARGA SATUAN'!$D$6,MATCH('RAB Standart'!C105,'HARGA SATUAN'!$C$7:$C$1509,0),0))</f>
        <v>MDU-KD</v>
      </c>
      <c r="E105" s="282" t="str">
        <f ca="1">IF(B105="+","Unit",IF(ISERROR(OFFSET('HARGA SATUAN'!$E$6,MATCH('RAB Standart'!C105,'HARGA SATUAN'!$C$7:$C$1509,0),0)),"",OFFSET('HARGA SATUAN'!$E$6,MATCH('RAB Standart'!C105,'HARGA SATUAN'!$C$7:$C$1509,0),0)))</f>
        <v>Bh</v>
      </c>
      <c r="F105" s="291">
        <f>F104*1</f>
        <v>1</v>
      </c>
      <c r="G105" s="283">
        <f ca="1">IF(ISERROR(OFFSET('HARGA SATUAN'!$I$6,MATCH('RAB Standart'!C105,'HARGA SATUAN'!$C$7:$C$1509,0),0)),0,OFFSET('HARGA SATUAN'!$I$6,MATCH('RAB Standart'!C105,'HARGA SATUAN'!$C$7:$C$1509,0),0))</f>
        <v>1497600</v>
      </c>
      <c r="H105" s="284">
        <f t="shared" ca="1" si="37"/>
        <v>1497600</v>
      </c>
      <c r="I105" s="284">
        <f t="shared" ca="1" si="38"/>
        <v>0</v>
      </c>
      <c r="J105" s="284">
        <f t="shared" ca="1" si="39"/>
        <v>0</v>
      </c>
      <c r="K105" s="285">
        <f t="shared" ca="1" si="40"/>
        <v>1497600</v>
      </c>
      <c r="L105" s="289"/>
      <c r="M105" s="289"/>
      <c r="N105" s="289"/>
      <c r="O105" s="286"/>
      <c r="P105" s="286"/>
      <c r="Q105" s="267"/>
      <c r="R105" s="259"/>
      <c r="S105" s="287"/>
      <c r="T105" s="264"/>
      <c r="U105" s="264"/>
      <c r="V105" s="264"/>
    </row>
    <row r="106" spans="1:22" s="290" customFormat="1" ht="14.25" customHeight="1">
      <c r="A106" s="259"/>
      <c r="B106" s="294">
        <v>2</v>
      </c>
      <c r="C106" s="495" t="s">
        <v>516</v>
      </c>
      <c r="D106" s="281" t="str">
        <f ca="1">IF(ISERROR(OFFSET('HARGA SATUAN'!$D$6,MATCH('RAB Standart'!C106,'HARGA SATUAN'!$C$7:$C$1509,0),0)),"",OFFSET('HARGA SATUAN'!$D$6,MATCH('RAB Standart'!C106,'HARGA SATUAN'!$C$7:$C$1509,0),0))</f>
        <v>MDU-KD</v>
      </c>
      <c r="E106" s="282" t="str">
        <f ca="1">IF(B106="+","Unit",IF(ISERROR(OFFSET('HARGA SATUAN'!$E$6,MATCH('RAB Standart'!C106,'HARGA SATUAN'!$C$7:$C$1509,0),0)),"",OFFSET('HARGA SATUAN'!$E$6,MATCH('RAB Standart'!C106,'HARGA SATUAN'!$C$7:$C$1509,0),0)))</f>
        <v>Unit</v>
      </c>
      <c r="F106" s="291">
        <f>F104*1</f>
        <v>1</v>
      </c>
      <c r="G106" s="283">
        <f ca="1">IF(ISERROR(OFFSET('HARGA SATUAN'!$I$6,MATCH('RAB Standart'!C106,'HARGA SATUAN'!$C$7:$C$1509,0),0)),0,OFFSET('HARGA SATUAN'!$I$6,MATCH('RAB Standart'!C106,'HARGA SATUAN'!$C$7:$C$1509,0),0))</f>
        <v>3050000</v>
      </c>
      <c r="H106" s="284">
        <f t="shared" ca="1" si="37"/>
        <v>3050000</v>
      </c>
      <c r="I106" s="284">
        <f t="shared" ca="1" si="38"/>
        <v>0</v>
      </c>
      <c r="J106" s="284">
        <f t="shared" ca="1" si="39"/>
        <v>0</v>
      </c>
      <c r="K106" s="285">
        <f t="shared" ca="1" si="40"/>
        <v>3050000</v>
      </c>
      <c r="L106" s="289"/>
      <c r="M106" s="289"/>
      <c r="N106" s="289"/>
      <c r="O106" s="286"/>
      <c r="P106" s="286"/>
      <c r="Q106" s="267"/>
      <c r="R106" s="259"/>
      <c r="S106" s="287"/>
      <c r="T106" s="264"/>
      <c r="U106" s="264"/>
      <c r="V106" s="264"/>
    </row>
    <row r="107" spans="1:22" s="290" customFormat="1" ht="14.25" customHeight="1">
      <c r="A107" s="259"/>
      <c r="B107" s="294">
        <v>3</v>
      </c>
      <c r="C107" s="495" t="s">
        <v>1115</v>
      </c>
      <c r="D107" s="281" t="str">
        <f ca="1">IF(ISERROR(OFFSET('HARGA SATUAN'!$D$6,MATCH('RAB Standart'!C107,'HARGA SATUAN'!$C$7:$C$1509,0),0)),"",OFFSET('HARGA SATUAN'!$D$6,MATCH('RAB Standart'!C107,'HARGA SATUAN'!$C$7:$C$1509,0),0))</f>
        <v>HDW</v>
      </c>
      <c r="E107" s="282" t="str">
        <f ca="1">IF(B107="+","Unit",IF(ISERROR(OFFSET('HARGA SATUAN'!$E$6,MATCH('RAB Standart'!C107,'HARGA SATUAN'!$C$7:$C$1509,0),0)),"",OFFSET('HARGA SATUAN'!$E$6,MATCH('RAB Standart'!C107,'HARGA SATUAN'!$C$7:$C$1509,0),0)))</f>
        <v>Unit</v>
      </c>
      <c r="F107" s="291">
        <f>F104*1</f>
        <v>1</v>
      </c>
      <c r="G107" s="283">
        <f ca="1">IF(ISERROR(OFFSET('HARGA SATUAN'!$I$6,MATCH('RAB Standart'!C107,'HARGA SATUAN'!$C$7:$C$1509,0),0)),0,OFFSET('HARGA SATUAN'!$I$6,MATCH('RAB Standart'!C107,'HARGA SATUAN'!$C$7:$C$1509,0),0))</f>
        <v>1113900</v>
      </c>
      <c r="H107" s="284">
        <f t="shared" ca="1" si="37"/>
        <v>0</v>
      </c>
      <c r="I107" s="284">
        <f t="shared" ca="1" si="38"/>
        <v>1113900</v>
      </c>
      <c r="J107" s="284">
        <f t="shared" ca="1" si="39"/>
        <v>0</v>
      </c>
      <c r="K107" s="285">
        <f t="shared" ca="1" si="40"/>
        <v>1113900</v>
      </c>
      <c r="L107" s="289"/>
      <c r="M107" s="289"/>
      <c r="N107" s="289"/>
      <c r="O107" s="286"/>
      <c r="P107" s="286"/>
      <c r="Q107" s="267"/>
      <c r="R107" s="259"/>
      <c r="S107" s="287"/>
      <c r="T107" s="264"/>
      <c r="U107" s="264"/>
      <c r="V107" s="264"/>
    </row>
    <row r="108" spans="1:22" s="290" customFormat="1" ht="14.25" customHeight="1">
      <c r="A108" s="259"/>
      <c r="B108" s="294">
        <v>4</v>
      </c>
      <c r="C108" s="495" t="s">
        <v>156</v>
      </c>
      <c r="D108" s="281" t="str">
        <f ca="1">IF(ISERROR(OFFSET('HARGA SATUAN'!$D$6,MATCH('RAB Standart'!C108,'HARGA SATUAN'!$C$7:$C$1509,0),0)),"",OFFSET('HARGA SATUAN'!$D$6,MATCH('RAB Standart'!C108,'HARGA SATUAN'!$C$7:$C$1509,0),0))</f>
        <v>HDW</v>
      </c>
      <c r="E108" s="282" t="str">
        <f ca="1">IF(B108="+","Unit",IF(ISERROR(OFFSET('HARGA SATUAN'!$E$6,MATCH('RAB Standart'!C108,'HARGA SATUAN'!$C$7:$C$1509,0),0)),"",OFFSET('HARGA SATUAN'!$E$6,MATCH('RAB Standart'!C108,'HARGA SATUAN'!$C$7:$C$1509,0),0)))</f>
        <v>Bh</v>
      </c>
      <c r="F108" s="291">
        <f>F104*4</f>
        <v>4</v>
      </c>
      <c r="G108" s="283">
        <f ca="1">IF(ISERROR(OFFSET('HARGA SATUAN'!$I$6,MATCH('RAB Standart'!C108,'HARGA SATUAN'!$C$7:$C$1509,0),0)),0,OFFSET('HARGA SATUAN'!$I$6,MATCH('RAB Standart'!C108,'HARGA SATUAN'!$C$7:$C$1509,0),0))</f>
        <v>7938</v>
      </c>
      <c r="H108" s="284">
        <f t="shared" ca="1" si="37"/>
        <v>0</v>
      </c>
      <c r="I108" s="284">
        <f t="shared" ca="1" si="38"/>
        <v>31752</v>
      </c>
      <c r="J108" s="284">
        <f t="shared" ca="1" si="39"/>
        <v>0</v>
      </c>
      <c r="K108" s="285">
        <f t="shared" ca="1" si="40"/>
        <v>31752</v>
      </c>
      <c r="L108" s="289"/>
      <c r="M108" s="289"/>
      <c r="N108" s="289"/>
      <c r="O108" s="286"/>
      <c r="P108" s="286"/>
      <c r="Q108" s="267"/>
      <c r="R108" s="259"/>
      <c r="S108" s="287"/>
      <c r="T108" s="264"/>
      <c r="U108" s="264"/>
      <c r="V108" s="264"/>
    </row>
    <row r="109" spans="1:22" s="290" customFormat="1" ht="14.25" customHeight="1">
      <c r="A109" s="259"/>
      <c r="B109" s="294">
        <v>5</v>
      </c>
      <c r="C109" s="495" t="s">
        <v>587</v>
      </c>
      <c r="D109" s="281" t="str">
        <f ca="1">IF(ISERROR(OFFSET('HARGA SATUAN'!$D$6,MATCH('RAB Standart'!C109,'HARGA SATUAN'!$C$7:$C$1509,0),0)),"",OFFSET('HARGA SATUAN'!$D$6,MATCH('RAB Standart'!C109,'HARGA SATUAN'!$C$7:$C$1509,0),0))</f>
        <v>HDW</v>
      </c>
      <c r="E109" s="282" t="str">
        <f ca="1">IF(B109="+","Unit",IF(ISERROR(OFFSET('HARGA SATUAN'!$E$6,MATCH('RAB Standart'!C109,'HARGA SATUAN'!$C$7:$C$1509,0),0)),"",OFFSET('HARGA SATUAN'!$E$6,MATCH('RAB Standart'!C109,'HARGA SATUAN'!$C$7:$C$1509,0),0)))</f>
        <v>Bh</v>
      </c>
      <c r="F109" s="291">
        <f>F104*1</f>
        <v>1</v>
      </c>
      <c r="G109" s="283">
        <f ca="1">IF(ISERROR(OFFSET('HARGA SATUAN'!$I$6,MATCH('RAB Standart'!C109,'HARGA SATUAN'!$C$7:$C$1509,0),0)),0,OFFSET('HARGA SATUAN'!$I$6,MATCH('RAB Standart'!C109,'HARGA SATUAN'!$C$7:$C$1509,0),0))</f>
        <v>380500</v>
      </c>
      <c r="H109" s="284">
        <f t="shared" ca="1" si="37"/>
        <v>0</v>
      </c>
      <c r="I109" s="284">
        <f t="shared" ca="1" si="38"/>
        <v>380500</v>
      </c>
      <c r="J109" s="284">
        <f t="shared" ca="1" si="39"/>
        <v>0</v>
      </c>
      <c r="K109" s="285">
        <f t="shared" ca="1" si="40"/>
        <v>380500</v>
      </c>
      <c r="L109" s="289"/>
      <c r="M109" s="289"/>
      <c r="N109" s="289"/>
      <c r="O109" s="286"/>
      <c r="P109" s="286"/>
      <c r="Q109" s="267"/>
      <c r="R109" s="259"/>
      <c r="S109" s="287"/>
      <c r="T109" s="264"/>
      <c r="U109" s="264"/>
      <c r="V109" s="264"/>
    </row>
    <row r="110" spans="1:22" s="290" customFormat="1" ht="14.25" customHeight="1">
      <c r="A110" s="259"/>
      <c r="B110" s="294">
        <v>6</v>
      </c>
      <c r="C110" s="495" t="s">
        <v>241</v>
      </c>
      <c r="D110" s="281" t="str">
        <f ca="1">IF(ISERROR(OFFSET('HARGA SATUAN'!$D$6,MATCH('RAB Standart'!C110,'HARGA SATUAN'!$C$7:$C$1509,0),0)),"",OFFSET('HARGA SATUAN'!$D$6,MATCH('RAB Standart'!C110,'HARGA SATUAN'!$C$7:$C$1509,0),0))</f>
        <v>HDW</v>
      </c>
      <c r="E110" s="282" t="str">
        <f ca="1">IF(B110="+","Unit",IF(ISERROR(OFFSET('HARGA SATUAN'!$E$6,MATCH('RAB Standart'!C110,'HARGA SATUAN'!$C$7:$C$1509,0),0)),"",OFFSET('HARGA SATUAN'!$E$6,MATCH('RAB Standart'!C110,'HARGA SATUAN'!$C$7:$C$1509,0),0)))</f>
        <v>Bh</v>
      </c>
      <c r="F110" s="291">
        <f>F104*2</f>
        <v>2</v>
      </c>
      <c r="G110" s="283">
        <f ca="1">IF(ISERROR(OFFSET('HARGA SATUAN'!$I$6,MATCH('RAB Standart'!C110,'HARGA SATUAN'!$C$7:$C$1509,0),0)),0,OFFSET('HARGA SATUAN'!$I$6,MATCH('RAB Standart'!C110,'HARGA SATUAN'!$C$7:$C$1509,0),0))</f>
        <v>60300</v>
      </c>
      <c r="H110" s="284">
        <f t="shared" ca="1" si="37"/>
        <v>0</v>
      </c>
      <c r="I110" s="284">
        <f t="shared" ca="1" si="38"/>
        <v>120600</v>
      </c>
      <c r="J110" s="284">
        <f t="shared" ca="1" si="39"/>
        <v>0</v>
      </c>
      <c r="K110" s="285">
        <f t="shared" ca="1" si="40"/>
        <v>120600</v>
      </c>
      <c r="L110" s="289"/>
      <c r="M110" s="289"/>
      <c r="N110" s="289"/>
      <c r="O110" s="286"/>
      <c r="P110" s="286"/>
      <c r="Q110" s="267"/>
      <c r="R110" s="259"/>
      <c r="S110" s="287"/>
      <c r="T110" s="264"/>
      <c r="U110" s="264"/>
      <c r="V110" s="264"/>
    </row>
    <row r="111" spans="1:22" s="290" customFormat="1" ht="14.25" customHeight="1">
      <c r="A111" s="259"/>
      <c r="B111" s="294">
        <v>7</v>
      </c>
      <c r="C111" s="495" t="s">
        <v>477</v>
      </c>
      <c r="D111" s="281" t="str">
        <f ca="1">IF(ISERROR(OFFSET('HARGA SATUAN'!$D$6,MATCH('RAB Standart'!C111,'HARGA SATUAN'!$C$7:$C$1509,0),0)),"",OFFSET('HARGA SATUAN'!$D$6,MATCH('RAB Standart'!C111,'HARGA SATUAN'!$C$7:$C$1509,0),0))</f>
        <v>MDU-KD</v>
      </c>
      <c r="E111" s="282" t="str">
        <f ca="1">IF(B111="+","Unit",IF(ISERROR(OFFSET('HARGA SATUAN'!$E$6,MATCH('RAB Standart'!C111,'HARGA SATUAN'!$C$7:$C$1509,0),0)),"",OFFSET('HARGA SATUAN'!$E$6,MATCH('RAB Standart'!C111,'HARGA SATUAN'!$C$7:$C$1509,0),0)))</f>
        <v>Bh</v>
      </c>
      <c r="F111" s="291">
        <f>F104*1</f>
        <v>1</v>
      </c>
      <c r="G111" s="283">
        <f ca="1">IF(ISERROR(OFFSET('HARGA SATUAN'!$I$6,MATCH('RAB Standart'!C111,'HARGA SATUAN'!$C$7:$C$1509,0),0)),0,OFFSET('HARGA SATUAN'!$I$6,MATCH('RAB Standart'!C111,'HARGA SATUAN'!$C$7:$C$1509,0),0))</f>
        <v>168200</v>
      </c>
      <c r="H111" s="284">
        <f t="shared" ca="1" si="37"/>
        <v>168200</v>
      </c>
      <c r="I111" s="284">
        <f t="shared" ca="1" si="38"/>
        <v>0</v>
      </c>
      <c r="J111" s="284">
        <f t="shared" ca="1" si="39"/>
        <v>0</v>
      </c>
      <c r="K111" s="285">
        <f t="shared" ca="1" si="40"/>
        <v>168200</v>
      </c>
      <c r="L111" s="289"/>
      <c r="M111" s="289"/>
      <c r="N111" s="289"/>
      <c r="O111" s="286"/>
      <c r="P111" s="286"/>
      <c r="Q111" s="267"/>
      <c r="R111" s="259"/>
      <c r="S111" s="287"/>
      <c r="T111" s="264"/>
      <c r="U111" s="264"/>
      <c r="V111" s="264"/>
    </row>
    <row r="112" spans="1:22" s="290" customFormat="1" ht="14.25" customHeight="1">
      <c r="A112" s="259"/>
      <c r="B112" s="294">
        <v>8</v>
      </c>
      <c r="C112" s="495" t="s">
        <v>481</v>
      </c>
      <c r="D112" s="281" t="str">
        <f ca="1">IF(ISERROR(OFFSET('HARGA SATUAN'!$D$6,MATCH('RAB Standart'!C112,'HARGA SATUAN'!$C$7:$C$1509,0),0)),"",OFFSET('HARGA SATUAN'!$D$6,MATCH('RAB Standart'!C112,'HARGA SATUAN'!$C$7:$C$1509,0),0))</f>
        <v>MDU-KD</v>
      </c>
      <c r="E112" s="282" t="str">
        <f ca="1">IF(B112="+","Unit",IF(ISERROR(OFFSET('HARGA SATUAN'!$E$6,MATCH('RAB Standart'!C112,'HARGA SATUAN'!$C$7:$C$1509,0),0)),"",OFFSET('HARGA SATUAN'!$E$6,MATCH('RAB Standart'!C112,'HARGA SATUAN'!$C$7:$C$1509,0),0)))</f>
        <v>Bh</v>
      </c>
      <c r="F112" s="291">
        <f>F104*1</f>
        <v>1</v>
      </c>
      <c r="G112" s="283">
        <f ca="1">IF(ISERROR(OFFSET('HARGA SATUAN'!$I$6,MATCH('RAB Standart'!C112,'HARGA SATUAN'!$C$7:$C$1509,0),0)),0,OFFSET('HARGA SATUAN'!$I$6,MATCH('RAB Standart'!C112,'HARGA SATUAN'!$C$7:$C$1509,0),0))</f>
        <v>39000</v>
      </c>
      <c r="H112" s="284">
        <f t="shared" ca="1" si="37"/>
        <v>39000</v>
      </c>
      <c r="I112" s="284">
        <f t="shared" ca="1" si="38"/>
        <v>0</v>
      </c>
      <c r="J112" s="284">
        <f t="shared" ca="1" si="39"/>
        <v>0</v>
      </c>
      <c r="K112" s="285">
        <f t="shared" ca="1" si="40"/>
        <v>39000</v>
      </c>
      <c r="L112" s="289"/>
      <c r="M112" s="289"/>
      <c r="N112" s="289"/>
      <c r="O112" s="286"/>
      <c r="P112" s="286"/>
      <c r="Q112" s="267"/>
      <c r="R112" s="259"/>
      <c r="S112" s="287"/>
      <c r="T112" s="264"/>
      <c r="U112" s="264"/>
      <c r="V112" s="264"/>
    </row>
    <row r="113" spans="1:22" s="290" customFormat="1" ht="14.25" customHeight="1">
      <c r="A113" s="259"/>
      <c r="B113" s="294">
        <v>9</v>
      </c>
      <c r="C113" s="495" t="s">
        <v>66</v>
      </c>
      <c r="D113" s="281" t="str">
        <f ca="1">IF(ISERROR(OFFSET('HARGA SATUAN'!$D$6,MATCH('RAB Standart'!C113,'HARGA SATUAN'!$C$7:$C$1509,0),0)),"",OFFSET('HARGA SATUAN'!$D$6,MATCH('RAB Standart'!C113,'HARGA SATUAN'!$C$7:$C$1509,0),0))</f>
        <v>MDU-KD</v>
      </c>
      <c r="E113" s="282" t="str">
        <f ca="1">IF(B113="+","Unit",IF(ISERROR(OFFSET('HARGA SATUAN'!$E$6,MATCH('RAB Standart'!C113,'HARGA SATUAN'!$C$7:$C$1509,0),0)),"",OFFSET('HARGA SATUAN'!$E$6,MATCH('RAB Standart'!C113,'HARGA SATUAN'!$C$7:$C$1509,0),0)))</f>
        <v>Mtr</v>
      </c>
      <c r="F113" s="291">
        <f>F104*35</f>
        <v>35</v>
      </c>
      <c r="G113" s="283">
        <f ca="1">IF(ISERROR(OFFSET('HARGA SATUAN'!$I$6,MATCH('RAB Standart'!C113,'HARGA SATUAN'!$C$7:$C$1509,0),0)),0,OFFSET('HARGA SATUAN'!$I$6,MATCH('RAB Standart'!C113,'HARGA SATUAN'!$C$7:$C$1509,0),0))</f>
        <v>4300</v>
      </c>
      <c r="H113" s="284">
        <f t="shared" ca="1" si="37"/>
        <v>150500</v>
      </c>
      <c r="I113" s="284">
        <f t="shared" ca="1" si="38"/>
        <v>0</v>
      </c>
      <c r="J113" s="284">
        <f t="shared" ca="1" si="39"/>
        <v>0</v>
      </c>
      <c r="K113" s="285">
        <f t="shared" ca="1" si="40"/>
        <v>150500</v>
      </c>
      <c r="L113" s="289"/>
      <c r="M113" s="289"/>
      <c r="N113" s="289"/>
      <c r="O113" s="286"/>
      <c r="P113" s="286"/>
      <c r="Q113" s="267"/>
      <c r="R113" s="259"/>
      <c r="S113" s="287"/>
      <c r="T113" s="264"/>
      <c r="U113" s="264"/>
      <c r="V113" s="264"/>
    </row>
    <row r="114" spans="1:22" s="290" customFormat="1" ht="14.25" customHeight="1">
      <c r="A114" s="259"/>
      <c r="B114" s="294">
        <v>10</v>
      </c>
      <c r="C114" s="495" t="s">
        <v>794</v>
      </c>
      <c r="D114" s="281" t="str">
        <f ca="1">IF(ISERROR(OFFSET('HARGA SATUAN'!$D$6,MATCH('RAB Standart'!C114,'HARGA SATUAN'!$C$7:$C$1509,0),0)),"",OFFSET('HARGA SATUAN'!$D$6,MATCH('RAB Standart'!C114,'HARGA SATUAN'!$C$7:$C$1509,0),0))</f>
        <v>JASA</v>
      </c>
      <c r="E114" s="282" t="str">
        <f ca="1">IF(B114="+","Unit",IF(ISERROR(OFFSET('HARGA SATUAN'!$E$6,MATCH('RAB Standart'!C114,'HARGA SATUAN'!$C$7:$C$1509,0),0)),"",OFFSET('HARGA SATUAN'!$E$6,MATCH('RAB Standart'!C114,'HARGA SATUAN'!$C$7:$C$1509,0),0)))</f>
        <v>Unit</v>
      </c>
      <c r="F114" s="291">
        <f>F104*1</f>
        <v>1</v>
      </c>
      <c r="G114" s="283">
        <f ca="1">IF(ISERROR(OFFSET('HARGA SATUAN'!$I$6,MATCH('RAB Standart'!C114,'HARGA SATUAN'!$C$7:$C$1509,0),0)),0,OFFSET('HARGA SATUAN'!$I$6,MATCH('RAB Standart'!C114,'HARGA SATUAN'!$C$7:$C$1509,0),0))</f>
        <v>798700</v>
      </c>
      <c r="H114" s="284">
        <f t="shared" ca="1" si="37"/>
        <v>0</v>
      </c>
      <c r="I114" s="284">
        <f t="shared" ca="1" si="38"/>
        <v>0</v>
      </c>
      <c r="J114" s="284">
        <f t="shared" ca="1" si="39"/>
        <v>798700</v>
      </c>
      <c r="K114" s="285">
        <f t="shared" ca="1" si="40"/>
        <v>798700</v>
      </c>
      <c r="L114" s="289"/>
      <c r="M114" s="289"/>
      <c r="N114" s="289"/>
      <c r="O114" s="286"/>
      <c r="P114" s="286"/>
      <c r="Q114" s="267"/>
      <c r="R114" s="259"/>
      <c r="S114" s="287"/>
      <c r="T114" s="264"/>
      <c r="U114" s="264"/>
      <c r="V114" s="264"/>
    </row>
    <row r="115" spans="1:22" s="290" customFormat="1" ht="14.25" customHeight="1">
      <c r="A115" s="259"/>
      <c r="B115" s="294"/>
      <c r="C115" s="495"/>
      <c r="D115" s="281" t="str">
        <f ca="1">IF(ISERROR(OFFSET('HARGA SATUAN'!$D$6,MATCH('RAB Standart'!C115,'HARGA SATUAN'!$C$7:$C$1509,0),0)),"",OFFSET('HARGA SATUAN'!$D$6,MATCH('RAB Standart'!C115,'HARGA SATUAN'!$C$7:$C$1509,0),0))</f>
        <v/>
      </c>
      <c r="E115" s="282" t="str">
        <f ca="1">IF(B115="+","Unit",IF(ISERROR(OFFSET('HARGA SATUAN'!$E$6,MATCH('RAB Standart'!C115,'HARGA SATUAN'!$C$7:$C$1509,0),0)),"",OFFSET('HARGA SATUAN'!$E$6,MATCH('RAB Standart'!C115,'HARGA SATUAN'!$C$7:$C$1509,0),0)))</f>
        <v/>
      </c>
      <c r="F115" s="291"/>
      <c r="G115" s="283">
        <f ca="1">IF(ISERROR(OFFSET('HARGA SATUAN'!$I$6,MATCH('RAB Standart'!C115,'HARGA SATUAN'!$C$7:$C$1509,0),0)),0,OFFSET('HARGA SATUAN'!$I$6,MATCH('RAB Standart'!C115,'HARGA SATUAN'!$C$7:$C$1509,0),0))</f>
        <v>0</v>
      </c>
      <c r="H115" s="284">
        <f t="shared" ca="1" si="37"/>
        <v>0</v>
      </c>
      <c r="I115" s="284">
        <f t="shared" ca="1" si="38"/>
        <v>0</v>
      </c>
      <c r="J115" s="284">
        <f t="shared" ca="1" si="39"/>
        <v>0</v>
      </c>
      <c r="K115" s="285">
        <f t="shared" ca="1" si="40"/>
        <v>0</v>
      </c>
      <c r="L115" s="289"/>
      <c r="M115" s="289"/>
      <c r="N115" s="289"/>
      <c r="O115" s="286"/>
      <c r="P115" s="286"/>
      <c r="Q115" s="267"/>
      <c r="R115" s="259"/>
      <c r="S115" s="287"/>
      <c r="T115" s="264"/>
      <c r="U115" s="264"/>
      <c r="V115" s="264"/>
    </row>
    <row r="116" spans="1:22" s="290" customFormat="1" ht="14.25" customHeight="1">
      <c r="A116" s="259"/>
      <c r="B116" s="294" t="s">
        <v>1008</v>
      </c>
      <c r="C116" s="495" t="s">
        <v>1654</v>
      </c>
      <c r="D116" s="281" t="str">
        <f ca="1">IF(ISERROR(OFFSET('HARGA SATUAN'!$D$6,MATCH('RAB Standart'!C116,'HARGA SATUAN'!$C$7:$C$1509,0),0)),"",OFFSET('HARGA SATUAN'!$D$6,MATCH('RAB Standart'!C116,'HARGA SATUAN'!$C$7:$C$1509,0),0))</f>
        <v/>
      </c>
      <c r="E116" s="282" t="str">
        <f ca="1">IF(B116="+","Unit",IF(ISERROR(OFFSET('HARGA SATUAN'!$E$6,MATCH('RAB Standart'!C116,'HARGA SATUAN'!$C$7:$C$1509,0),0)),"",OFFSET('HARGA SATUAN'!$E$6,MATCH('RAB Standart'!C116,'HARGA SATUAN'!$C$7:$C$1509,0),0)))</f>
        <v>Unit</v>
      </c>
      <c r="F116" s="291">
        <v>1</v>
      </c>
      <c r="G116" s="283">
        <f ca="1">IF(ISERROR(OFFSET('HARGA SATUAN'!$I$6,MATCH('RAB Standart'!C116,'HARGA SATUAN'!$C$7:$C$1509,0),0)),0,OFFSET('HARGA SATUAN'!$I$6,MATCH('RAB Standart'!C116,'HARGA SATUAN'!$C$7:$C$1509,0),0))</f>
        <v>0</v>
      </c>
      <c r="H116" s="284">
        <f t="shared" ca="1" si="37"/>
        <v>0</v>
      </c>
      <c r="I116" s="284">
        <f t="shared" ca="1" si="38"/>
        <v>0</v>
      </c>
      <c r="J116" s="284">
        <f t="shared" ca="1" si="39"/>
        <v>0</v>
      </c>
      <c r="K116" s="285">
        <f t="shared" ca="1" si="40"/>
        <v>0</v>
      </c>
      <c r="L116" s="289"/>
      <c r="M116" s="289"/>
      <c r="N116" s="289"/>
      <c r="O116" s="286"/>
      <c r="P116" s="286"/>
      <c r="Q116" s="267"/>
      <c r="R116" s="259"/>
      <c r="S116" s="287"/>
      <c r="T116" s="264"/>
      <c r="U116" s="264"/>
      <c r="V116" s="264"/>
    </row>
    <row r="117" spans="1:22" s="290" customFormat="1" ht="14.25" customHeight="1">
      <c r="A117" s="259"/>
      <c r="B117" s="294">
        <v>1</v>
      </c>
      <c r="C117" s="495" t="s">
        <v>988</v>
      </c>
      <c r="D117" s="281" t="str">
        <f ca="1">IF(ISERROR(OFFSET('HARGA SATUAN'!$D$6,MATCH('RAB Standart'!C117,'HARGA SATUAN'!$C$7:$C$1509,0),0)),"",OFFSET('HARGA SATUAN'!$D$6,MATCH('RAB Standart'!C117,'HARGA SATUAN'!$C$7:$C$1509,0),0))</f>
        <v>MDU-KD</v>
      </c>
      <c r="E117" s="282" t="str">
        <f ca="1">IF(B117="+","Unit",IF(ISERROR(OFFSET('HARGA SATUAN'!$E$6,MATCH('RAB Standart'!C117,'HARGA SATUAN'!$C$7:$C$1509,0),0)),"",OFFSET('HARGA SATUAN'!$E$6,MATCH('RAB Standart'!C117,'HARGA SATUAN'!$C$7:$C$1509,0),0)))</f>
        <v>Cell</v>
      </c>
      <c r="F117" s="291">
        <v>1</v>
      </c>
      <c r="G117" s="283">
        <f ca="1">IF(ISERROR(OFFSET('HARGA SATUAN'!$I$6,MATCH('RAB Standart'!C117,'HARGA SATUAN'!$C$7:$C$1509,0),0)),0,OFFSET('HARGA SATUAN'!$I$6,MATCH('RAB Standart'!C117,'HARGA SATUAN'!$C$7:$C$1509,0),0))</f>
        <v>34969900</v>
      </c>
      <c r="H117" s="284">
        <f t="shared" ca="1" si="37"/>
        <v>34969900</v>
      </c>
      <c r="I117" s="284">
        <f t="shared" ca="1" si="38"/>
        <v>0</v>
      </c>
      <c r="J117" s="284">
        <f t="shared" ca="1" si="39"/>
        <v>0</v>
      </c>
      <c r="K117" s="285">
        <f t="shared" ca="1" si="40"/>
        <v>34969900</v>
      </c>
      <c r="L117" s="289"/>
      <c r="M117" s="289"/>
      <c r="N117" s="289"/>
      <c r="O117" s="286"/>
      <c r="P117" s="286"/>
      <c r="Q117" s="267"/>
      <c r="R117" s="259"/>
      <c r="S117" s="287"/>
      <c r="T117" s="264"/>
      <c r="U117" s="264"/>
      <c r="V117" s="264"/>
    </row>
    <row r="118" spans="1:22" s="290" customFormat="1" ht="14.25" customHeight="1">
      <c r="A118" s="259"/>
      <c r="B118" s="294">
        <v>2</v>
      </c>
      <c r="C118" s="495" t="s">
        <v>989</v>
      </c>
      <c r="D118" s="281" t="str">
        <f ca="1">IF(ISERROR(OFFSET('HARGA SATUAN'!$D$6,MATCH('RAB Standart'!C118,'HARGA SATUAN'!$C$7:$C$1509,0),0)),"",OFFSET('HARGA SATUAN'!$D$6,MATCH('RAB Standart'!C118,'HARGA SATUAN'!$C$7:$C$1509,0),0))</f>
        <v>MDU-KD</v>
      </c>
      <c r="E118" s="282" t="str">
        <f ca="1">IF(B118="+","Unit",IF(ISERROR(OFFSET('HARGA SATUAN'!$E$6,MATCH('RAB Standart'!C118,'HARGA SATUAN'!$C$7:$C$1509,0),0)),"",OFFSET('HARGA SATUAN'!$E$6,MATCH('RAB Standart'!C118,'HARGA SATUAN'!$C$7:$C$1509,0),0)))</f>
        <v>Cell</v>
      </c>
      <c r="F118" s="291">
        <v>1</v>
      </c>
      <c r="G118" s="283">
        <f ca="1">IF(ISERROR(OFFSET('HARGA SATUAN'!$I$6,MATCH('RAB Standart'!C118,'HARGA SATUAN'!$C$7:$C$1509,0),0)),0,OFFSET('HARGA SATUAN'!$I$6,MATCH('RAB Standart'!C118,'HARGA SATUAN'!$C$7:$C$1509,0),0))</f>
        <v>145312800</v>
      </c>
      <c r="H118" s="284">
        <f t="shared" ca="1" si="37"/>
        <v>145312800</v>
      </c>
      <c r="I118" s="284">
        <f t="shared" ca="1" si="38"/>
        <v>0</v>
      </c>
      <c r="J118" s="284">
        <f t="shared" ca="1" si="39"/>
        <v>0</v>
      </c>
      <c r="K118" s="285">
        <f t="shared" ca="1" si="40"/>
        <v>145312800</v>
      </c>
      <c r="L118" s="289"/>
      <c r="M118" s="289"/>
      <c r="N118" s="289"/>
      <c r="O118" s="286"/>
      <c r="P118" s="286"/>
      <c r="Q118" s="267"/>
      <c r="R118" s="259"/>
      <c r="S118" s="287"/>
      <c r="T118" s="264"/>
      <c r="U118" s="264"/>
      <c r="V118" s="264"/>
    </row>
    <row r="119" spans="1:22" s="290" customFormat="1" ht="14.25" customHeight="1">
      <c r="A119" s="259"/>
      <c r="B119" s="294">
        <v>3</v>
      </c>
      <c r="C119" s="495" t="s">
        <v>1140</v>
      </c>
      <c r="D119" s="281" t="str">
        <f ca="1">IF(ISERROR(OFFSET('HARGA SATUAN'!$D$6,MATCH('RAB Standart'!C119,'HARGA SATUAN'!$C$7:$C$1509,0),0)),"",OFFSET('HARGA SATUAN'!$D$6,MATCH('RAB Standart'!C119,'HARGA SATUAN'!$C$7:$C$1509,0),0))</f>
        <v>JASA</v>
      </c>
      <c r="E119" s="282" t="str">
        <f ca="1">IF(B119="+","Unit",IF(ISERROR(OFFSET('HARGA SATUAN'!$E$6,MATCH('RAB Standart'!C119,'HARGA SATUAN'!$C$7:$C$1509,0),0)),"",OFFSET('HARGA SATUAN'!$E$6,MATCH('RAB Standart'!C119,'HARGA SATUAN'!$C$7:$C$1509,0),0)))</f>
        <v>Unit</v>
      </c>
      <c r="F119" s="291">
        <v>1</v>
      </c>
      <c r="G119" s="283">
        <f ca="1">IF(ISERROR(OFFSET('HARGA SATUAN'!$I$6,MATCH('RAB Standart'!C119,'HARGA SATUAN'!$C$7:$C$1509,0),0)),0,OFFSET('HARGA SATUAN'!$I$6,MATCH('RAB Standart'!C119,'HARGA SATUAN'!$C$7:$C$1509,0),0))</f>
        <v>1641700</v>
      </c>
      <c r="H119" s="284">
        <f t="shared" ca="1" si="37"/>
        <v>0</v>
      </c>
      <c r="I119" s="284">
        <f t="shared" ca="1" si="38"/>
        <v>0</v>
      </c>
      <c r="J119" s="284">
        <f t="shared" ca="1" si="39"/>
        <v>1641700</v>
      </c>
      <c r="K119" s="285">
        <f t="shared" ca="1" si="40"/>
        <v>1641700</v>
      </c>
      <c r="L119" s="289"/>
      <c r="M119" s="289"/>
      <c r="N119" s="289"/>
      <c r="O119" s="286"/>
      <c r="P119" s="286"/>
      <c r="Q119" s="267"/>
      <c r="R119" s="259"/>
      <c r="S119" s="287"/>
      <c r="T119" s="264"/>
      <c r="U119" s="264"/>
      <c r="V119" s="264"/>
    </row>
    <row r="120" spans="1:22" s="290" customFormat="1" ht="14.25" customHeight="1">
      <c r="A120" s="259"/>
      <c r="B120" s="294"/>
      <c r="C120" s="495"/>
      <c r="D120" s="281" t="str">
        <f ca="1">IF(ISERROR(OFFSET('HARGA SATUAN'!$D$6,MATCH('RAB Standart'!C120,'HARGA SATUAN'!$C$7:$C$1509,0),0)),"",OFFSET('HARGA SATUAN'!$D$6,MATCH('RAB Standart'!C120,'HARGA SATUAN'!$C$7:$C$1509,0),0))</f>
        <v/>
      </c>
      <c r="E120" s="282" t="str">
        <f ca="1">IF(B120="+","Unit",IF(ISERROR(OFFSET('HARGA SATUAN'!$E$6,MATCH('RAB Standart'!C120,'HARGA SATUAN'!$C$7:$C$1509,0),0)),"",OFFSET('HARGA SATUAN'!$E$6,MATCH('RAB Standart'!C120,'HARGA SATUAN'!$C$7:$C$1509,0),0)))</f>
        <v/>
      </c>
      <c r="F120" s="291"/>
      <c r="G120" s="283">
        <f ca="1">IF(ISERROR(OFFSET('HARGA SATUAN'!$I$6,MATCH('RAB Standart'!C120,'HARGA SATUAN'!$C$7:$C$1509,0),0)),0,OFFSET('HARGA SATUAN'!$I$6,MATCH('RAB Standart'!C120,'HARGA SATUAN'!$C$7:$C$1509,0),0))</f>
        <v>0</v>
      </c>
      <c r="H120" s="284">
        <f t="shared" ca="1" si="37"/>
        <v>0</v>
      </c>
      <c r="I120" s="284">
        <f t="shared" ca="1" si="38"/>
        <v>0</v>
      </c>
      <c r="J120" s="284">
        <f t="shared" ca="1" si="39"/>
        <v>0</v>
      </c>
      <c r="K120" s="285">
        <f t="shared" ca="1" si="40"/>
        <v>0</v>
      </c>
      <c r="L120" s="289"/>
      <c r="M120" s="289"/>
      <c r="N120" s="289"/>
      <c r="O120" s="286"/>
      <c r="P120" s="286"/>
      <c r="Q120" s="267"/>
      <c r="R120" s="259"/>
      <c r="S120" s="287"/>
      <c r="T120" s="264"/>
      <c r="U120" s="264"/>
      <c r="V120" s="264"/>
    </row>
    <row r="121" spans="1:22" s="290" customFormat="1" ht="14.25" customHeight="1">
      <c r="A121" s="259"/>
      <c r="B121" s="294" t="s">
        <v>1008</v>
      </c>
      <c r="C121" s="495" t="s">
        <v>1656</v>
      </c>
      <c r="D121" s="281" t="str">
        <f ca="1">IF(ISERROR(OFFSET('HARGA SATUAN'!$D$6,MATCH('RAB Standart'!C121,'HARGA SATUAN'!$C$7:$C$1509,0),0)),"",OFFSET('HARGA SATUAN'!$D$6,MATCH('RAB Standart'!C121,'HARGA SATUAN'!$C$7:$C$1509,0),0))</f>
        <v/>
      </c>
      <c r="E121" s="282" t="str">
        <f ca="1">IF(B121="+","Unit",IF(ISERROR(OFFSET('HARGA SATUAN'!$E$6,MATCH('RAB Standart'!C121,'HARGA SATUAN'!$C$7:$C$1509,0),0)),"",OFFSET('HARGA SATUAN'!$E$6,MATCH('RAB Standart'!C121,'HARGA SATUAN'!$C$7:$C$1509,0),0)))</f>
        <v>Unit</v>
      </c>
      <c r="F121" s="291">
        <v>1</v>
      </c>
      <c r="G121" s="283">
        <f ca="1">IF(ISERROR(OFFSET('HARGA SATUAN'!$I$6,MATCH('RAB Standart'!C121,'HARGA SATUAN'!$C$7:$C$1509,0),0)),0,OFFSET('HARGA SATUAN'!$I$6,MATCH('RAB Standart'!C121,'HARGA SATUAN'!$C$7:$C$1509,0),0))</f>
        <v>0</v>
      </c>
      <c r="H121" s="284">
        <f t="shared" ca="1" si="37"/>
        <v>0</v>
      </c>
      <c r="I121" s="284">
        <f t="shared" ca="1" si="38"/>
        <v>0</v>
      </c>
      <c r="J121" s="284">
        <f t="shared" ca="1" si="39"/>
        <v>0</v>
      </c>
      <c r="K121" s="285">
        <f t="shared" ca="1" si="40"/>
        <v>0</v>
      </c>
      <c r="L121" s="289"/>
      <c r="M121" s="289"/>
      <c r="N121" s="289"/>
      <c r="O121" s="286"/>
      <c r="P121" s="286"/>
      <c r="Q121" s="267"/>
      <c r="R121" s="259"/>
      <c r="S121" s="287"/>
      <c r="T121" s="264"/>
      <c r="U121" s="264"/>
      <c r="V121" s="264"/>
    </row>
    <row r="122" spans="1:22" s="290" customFormat="1" ht="14.25" customHeight="1">
      <c r="A122" s="259"/>
      <c r="B122" s="294">
        <v>1</v>
      </c>
      <c r="C122" s="495" t="s">
        <v>1577</v>
      </c>
      <c r="D122" s="281" t="str">
        <f ca="1">IF(ISERROR(OFFSET('HARGA SATUAN'!$D$6,MATCH('RAB Standart'!C122,'HARGA SATUAN'!$C$7:$C$1509,0),0)),"",OFFSET('HARGA SATUAN'!$D$6,MATCH('RAB Standart'!C122,'HARGA SATUAN'!$C$7:$C$1509,0),0))</f>
        <v>HDW</v>
      </c>
      <c r="E122" s="282" t="str">
        <f ca="1">IF(B122="+","Unit",IF(ISERROR(OFFSET('HARGA SATUAN'!$E$6,MATCH('RAB Standart'!C122,'HARGA SATUAN'!$C$7:$C$1509,0),0)),"",OFFSET('HARGA SATUAN'!$E$6,MATCH('RAB Standart'!C122,'HARGA SATUAN'!$C$7:$C$1509,0),0)))</f>
        <v>Set</v>
      </c>
      <c r="F122" s="291">
        <v>1</v>
      </c>
      <c r="G122" s="283">
        <f ca="1">IF(ISERROR(OFFSET('HARGA SATUAN'!$I$6,MATCH('RAB Standart'!C122,'HARGA SATUAN'!$C$7:$C$1509,0),0)),0,OFFSET('HARGA SATUAN'!$I$6,MATCH('RAB Standart'!C122,'HARGA SATUAN'!$C$7:$C$1509,0),0))</f>
        <v>8703800</v>
      </c>
      <c r="H122" s="284">
        <f t="shared" ca="1" si="37"/>
        <v>0</v>
      </c>
      <c r="I122" s="284">
        <f t="shared" ca="1" si="38"/>
        <v>8703800</v>
      </c>
      <c r="J122" s="284">
        <f t="shared" ca="1" si="39"/>
        <v>0</v>
      </c>
      <c r="K122" s="285">
        <f t="shared" ca="1" si="40"/>
        <v>8703800</v>
      </c>
      <c r="L122" s="289"/>
      <c r="M122" s="289"/>
      <c r="N122" s="289"/>
      <c r="O122" s="286"/>
      <c r="P122" s="286"/>
      <c r="Q122" s="267"/>
      <c r="R122" s="259"/>
      <c r="S122" s="287"/>
      <c r="T122" s="264"/>
      <c r="U122" s="264"/>
      <c r="V122" s="264"/>
    </row>
    <row r="123" spans="1:22" s="290" customFormat="1" ht="14.25" customHeight="1">
      <c r="A123" s="259"/>
      <c r="B123" s="294">
        <v>2</v>
      </c>
      <c r="C123" s="495" t="s">
        <v>587</v>
      </c>
      <c r="D123" s="281" t="str">
        <f ca="1">IF(ISERROR(OFFSET('HARGA SATUAN'!$D$6,MATCH('RAB Standart'!C123,'HARGA SATUAN'!$C$7:$C$1509,0),0)),"",OFFSET('HARGA SATUAN'!$D$6,MATCH('RAB Standart'!C123,'HARGA SATUAN'!$C$7:$C$1509,0),0))</f>
        <v>HDW</v>
      </c>
      <c r="E123" s="282" t="str">
        <f ca="1">IF(B123="+","Unit",IF(ISERROR(OFFSET('HARGA SATUAN'!$E$6,MATCH('RAB Standart'!C123,'HARGA SATUAN'!$C$7:$C$1509,0),0)),"",OFFSET('HARGA SATUAN'!$E$6,MATCH('RAB Standart'!C123,'HARGA SATUAN'!$C$7:$C$1509,0),0)))</f>
        <v>Bh</v>
      </c>
      <c r="F123" s="291">
        <v>2</v>
      </c>
      <c r="G123" s="283">
        <f ca="1">IF(ISERROR(OFFSET('HARGA SATUAN'!$I$6,MATCH('RAB Standart'!C123,'HARGA SATUAN'!$C$7:$C$1509,0),0)),0,OFFSET('HARGA SATUAN'!$I$6,MATCH('RAB Standart'!C123,'HARGA SATUAN'!$C$7:$C$1509,0),0))</f>
        <v>380500</v>
      </c>
      <c r="H123" s="284">
        <f t="shared" ca="1" si="37"/>
        <v>0</v>
      </c>
      <c r="I123" s="284">
        <f t="shared" ca="1" si="38"/>
        <v>761000</v>
      </c>
      <c r="J123" s="284">
        <f t="shared" ca="1" si="39"/>
        <v>0</v>
      </c>
      <c r="K123" s="285">
        <f t="shared" ca="1" si="40"/>
        <v>761000</v>
      </c>
      <c r="L123" s="289"/>
      <c r="M123" s="289"/>
      <c r="N123" s="289"/>
      <c r="O123" s="286"/>
      <c r="P123" s="286"/>
      <c r="Q123" s="267"/>
      <c r="R123" s="259"/>
      <c r="S123" s="287"/>
      <c r="T123" s="264"/>
      <c r="U123" s="264"/>
      <c r="V123" s="264"/>
    </row>
    <row r="124" spans="1:22" s="290" customFormat="1" ht="14.25" customHeight="1">
      <c r="A124" s="259"/>
      <c r="B124" s="294">
        <v>3</v>
      </c>
      <c r="C124" s="495" t="s">
        <v>166</v>
      </c>
      <c r="D124" s="281" t="str">
        <f ca="1">IF(ISERROR(OFFSET('HARGA SATUAN'!$D$6,MATCH('RAB Standart'!C124,'HARGA SATUAN'!$C$7:$C$1509,0),0)),"",OFFSET('HARGA SATUAN'!$D$6,MATCH('RAB Standart'!C124,'HARGA SATUAN'!$C$7:$C$1509,0),0))</f>
        <v>HDW</v>
      </c>
      <c r="E124" s="282" t="str">
        <f ca="1">IF(B124="+","Unit",IF(ISERROR(OFFSET('HARGA SATUAN'!$E$6,MATCH('RAB Standart'!C124,'HARGA SATUAN'!$C$7:$C$1509,0),0)),"",OFFSET('HARGA SATUAN'!$E$6,MATCH('RAB Standart'!C124,'HARGA SATUAN'!$C$7:$C$1509,0),0)))</f>
        <v>Bh</v>
      </c>
      <c r="F124" s="291">
        <v>4</v>
      </c>
      <c r="G124" s="283">
        <f ca="1">IF(ISERROR(OFFSET('HARGA SATUAN'!$I$6,MATCH('RAB Standart'!C124,'HARGA SATUAN'!$C$7:$C$1509,0),0)),0,OFFSET('HARGA SATUAN'!$I$6,MATCH('RAB Standart'!C124,'HARGA SATUAN'!$C$7:$C$1509,0),0))</f>
        <v>45000</v>
      </c>
      <c r="H124" s="284">
        <f t="shared" ca="1" si="37"/>
        <v>0</v>
      </c>
      <c r="I124" s="284">
        <f t="shared" ca="1" si="38"/>
        <v>180000</v>
      </c>
      <c r="J124" s="284">
        <f t="shared" ca="1" si="39"/>
        <v>0</v>
      </c>
      <c r="K124" s="285">
        <f t="shared" ca="1" si="40"/>
        <v>180000</v>
      </c>
      <c r="L124" s="289"/>
      <c r="M124" s="289"/>
      <c r="N124" s="289"/>
      <c r="O124" s="286"/>
      <c r="P124" s="286"/>
      <c r="Q124" s="267"/>
      <c r="R124" s="259"/>
      <c r="S124" s="287"/>
      <c r="T124" s="264"/>
      <c r="U124" s="264"/>
      <c r="V124" s="264"/>
    </row>
    <row r="125" spans="1:22" s="290" customFormat="1" ht="14.25" customHeight="1">
      <c r="A125" s="259"/>
      <c r="B125" s="294">
        <v>4</v>
      </c>
      <c r="C125" s="495" t="s">
        <v>150</v>
      </c>
      <c r="D125" s="281" t="str">
        <f ca="1">IF(ISERROR(OFFSET('HARGA SATUAN'!$D$6,MATCH('RAB Standart'!C125,'HARGA SATUAN'!$C$7:$C$1509,0),0)),"",OFFSET('HARGA SATUAN'!$D$6,MATCH('RAB Standart'!C125,'HARGA SATUAN'!$C$7:$C$1509,0),0))</f>
        <v>HDW</v>
      </c>
      <c r="E125" s="282" t="str">
        <f ca="1">IF(B125="+","Unit",IF(ISERROR(OFFSET('HARGA SATUAN'!$E$6,MATCH('RAB Standart'!C125,'HARGA SATUAN'!$C$7:$C$1509,0),0)),"",OFFSET('HARGA SATUAN'!$E$6,MATCH('RAB Standart'!C125,'HARGA SATUAN'!$C$7:$C$1509,0),0)))</f>
        <v>Bh</v>
      </c>
      <c r="F125" s="291">
        <v>2</v>
      </c>
      <c r="G125" s="283">
        <f ca="1">IF(ISERROR(OFFSET('HARGA SATUAN'!$I$6,MATCH('RAB Standart'!C125,'HARGA SATUAN'!$C$7:$C$1509,0),0)),0,OFFSET('HARGA SATUAN'!$I$6,MATCH('RAB Standart'!C125,'HARGA SATUAN'!$C$7:$C$1509,0),0))</f>
        <v>40000</v>
      </c>
      <c r="H125" s="284">
        <f t="shared" ca="1" si="37"/>
        <v>0</v>
      </c>
      <c r="I125" s="284">
        <f t="shared" ca="1" si="38"/>
        <v>80000</v>
      </c>
      <c r="J125" s="284">
        <f t="shared" ca="1" si="39"/>
        <v>0</v>
      </c>
      <c r="K125" s="285">
        <f t="shared" ca="1" si="40"/>
        <v>80000</v>
      </c>
      <c r="L125" s="289"/>
      <c r="M125" s="289"/>
      <c r="N125" s="289"/>
      <c r="O125" s="286"/>
      <c r="P125" s="286"/>
      <c r="Q125" s="267"/>
      <c r="R125" s="259"/>
      <c r="S125" s="287"/>
      <c r="T125" s="264"/>
      <c r="U125" s="264"/>
      <c r="V125" s="264"/>
    </row>
    <row r="126" spans="1:22" s="290" customFormat="1" ht="14.25" customHeight="1">
      <c r="A126" s="259"/>
      <c r="B126" s="294">
        <v>5</v>
      </c>
      <c r="C126" s="495" t="s">
        <v>1145</v>
      </c>
      <c r="D126" s="281" t="str">
        <f ca="1">IF(ISERROR(OFFSET('HARGA SATUAN'!$D$6,MATCH('RAB Standart'!C126,'HARGA SATUAN'!$C$7:$C$1509,0),0)),"",OFFSET('HARGA SATUAN'!$D$6,MATCH('RAB Standart'!C126,'HARGA SATUAN'!$C$7:$C$1509,0),0))</f>
        <v>JASA</v>
      </c>
      <c r="E126" s="282" t="str">
        <f ca="1">IF(B126="+","Unit",IF(ISERROR(OFFSET('HARGA SATUAN'!$E$6,MATCH('RAB Standart'!C126,'HARGA SATUAN'!$C$7:$C$1509,0),0)),"",OFFSET('HARGA SATUAN'!$E$6,MATCH('RAB Standart'!C126,'HARGA SATUAN'!$C$7:$C$1509,0),0)))</f>
        <v>Unit</v>
      </c>
      <c r="F126" s="291">
        <v>1</v>
      </c>
      <c r="G126" s="283">
        <f ca="1">IF(ISERROR(OFFSET('HARGA SATUAN'!$I$6,MATCH('RAB Standart'!C126,'HARGA SATUAN'!$C$7:$C$1509,0),0)),0,OFFSET('HARGA SATUAN'!$I$6,MATCH('RAB Standart'!C126,'HARGA SATUAN'!$C$7:$C$1509,0),0))</f>
        <v>1515700</v>
      </c>
      <c r="H126" s="284">
        <f t="shared" ca="1" si="37"/>
        <v>0</v>
      </c>
      <c r="I126" s="284">
        <f t="shared" ca="1" si="38"/>
        <v>0</v>
      </c>
      <c r="J126" s="284">
        <f t="shared" ca="1" si="39"/>
        <v>1515700</v>
      </c>
      <c r="K126" s="285">
        <f t="shared" ca="1" si="40"/>
        <v>1515700</v>
      </c>
      <c r="L126" s="289"/>
      <c r="M126" s="289"/>
      <c r="N126" s="289"/>
      <c r="O126" s="286"/>
      <c r="P126" s="286"/>
      <c r="Q126" s="267"/>
      <c r="R126" s="259"/>
      <c r="S126" s="287"/>
      <c r="T126" s="264"/>
      <c r="U126" s="264"/>
      <c r="V126" s="264"/>
    </row>
    <row r="127" spans="1:22" s="290" customFormat="1" ht="14.25" customHeight="1">
      <c r="A127" s="259"/>
      <c r="B127" s="294"/>
      <c r="C127" s="495"/>
      <c r="D127" s="281" t="str">
        <f ca="1">IF(ISERROR(OFFSET('HARGA SATUAN'!$D$6,MATCH('RAB Standart'!C127,'HARGA SATUAN'!$C$7:$C$1509,0),0)),"",OFFSET('HARGA SATUAN'!$D$6,MATCH('RAB Standart'!C127,'HARGA SATUAN'!$C$7:$C$1509,0),0))</f>
        <v/>
      </c>
      <c r="E127" s="282" t="str">
        <f ca="1">IF(B127="+","Unit",IF(ISERROR(OFFSET('HARGA SATUAN'!$E$6,MATCH('RAB Standart'!C127,'HARGA SATUAN'!$C$7:$C$1509,0),0)),"",OFFSET('HARGA SATUAN'!$E$6,MATCH('RAB Standart'!C127,'HARGA SATUAN'!$C$7:$C$1509,0),0)))</f>
        <v/>
      </c>
      <c r="F127" s="291"/>
      <c r="G127" s="283">
        <f ca="1">IF(ISERROR(OFFSET('HARGA SATUAN'!$I$6,MATCH('RAB Standart'!C127,'HARGA SATUAN'!$C$7:$C$1509,0),0)),0,OFFSET('HARGA SATUAN'!$I$6,MATCH('RAB Standart'!C127,'HARGA SATUAN'!$C$7:$C$1509,0),0))</f>
        <v>0</v>
      </c>
      <c r="H127" s="284">
        <f t="shared" ca="1" si="37"/>
        <v>0</v>
      </c>
      <c r="I127" s="284">
        <f t="shared" ca="1" si="38"/>
        <v>0</v>
      </c>
      <c r="J127" s="284">
        <f t="shared" ca="1" si="39"/>
        <v>0</v>
      </c>
      <c r="K127" s="285">
        <f t="shared" ca="1" si="40"/>
        <v>0</v>
      </c>
      <c r="L127" s="289"/>
      <c r="M127" s="289"/>
      <c r="N127" s="289"/>
      <c r="O127" s="286"/>
      <c r="P127" s="286"/>
      <c r="Q127" s="267"/>
      <c r="R127" s="259"/>
      <c r="S127" s="287"/>
      <c r="T127" s="264"/>
      <c r="U127" s="264"/>
      <c r="V127" s="264"/>
    </row>
    <row r="128" spans="1:22" s="290" customFormat="1" ht="14.25" customHeight="1">
      <c r="A128" s="259"/>
      <c r="B128" s="294" t="s">
        <v>1008</v>
      </c>
      <c r="C128" s="495" t="s">
        <v>1657</v>
      </c>
      <c r="D128" s="281" t="str">
        <f ca="1">IF(ISERROR(OFFSET('HARGA SATUAN'!$D$6,MATCH('RAB Standart'!C128,'HARGA SATUAN'!$C$7:$C$1509,0),0)),"",OFFSET('HARGA SATUAN'!$D$6,MATCH('RAB Standart'!C128,'HARGA SATUAN'!$C$7:$C$1509,0),0))</f>
        <v/>
      </c>
      <c r="E128" s="282" t="str">
        <f ca="1">IF(B128="+","Unit",IF(ISERROR(OFFSET('HARGA SATUAN'!$E$6,MATCH('RAB Standart'!C128,'HARGA SATUAN'!$C$7:$C$1509,0),0)),"",OFFSET('HARGA SATUAN'!$E$6,MATCH('RAB Standart'!C128,'HARGA SATUAN'!$C$7:$C$1509,0),0)))</f>
        <v>Unit</v>
      </c>
      <c r="F128" s="291">
        <v>1</v>
      </c>
      <c r="G128" s="283">
        <f ca="1">IF(ISERROR(OFFSET('HARGA SATUAN'!$I$6,MATCH('RAB Standart'!C128,'HARGA SATUAN'!$C$7:$C$1509,0),0)),0,OFFSET('HARGA SATUAN'!$I$6,MATCH('RAB Standart'!C128,'HARGA SATUAN'!$C$7:$C$1509,0),0))</f>
        <v>0</v>
      </c>
      <c r="H128" s="284">
        <f t="shared" ca="1" si="37"/>
        <v>0</v>
      </c>
      <c r="I128" s="284">
        <f t="shared" ca="1" si="38"/>
        <v>0</v>
      </c>
      <c r="J128" s="284">
        <f t="shared" ca="1" si="39"/>
        <v>0</v>
      </c>
      <c r="K128" s="285">
        <f t="shared" ca="1" si="40"/>
        <v>0</v>
      </c>
      <c r="L128" s="289"/>
      <c r="M128" s="289"/>
      <c r="N128" s="289"/>
      <c r="O128" s="286"/>
      <c r="P128" s="286"/>
      <c r="Q128" s="267"/>
      <c r="R128" s="259"/>
      <c r="S128" s="287"/>
      <c r="T128" s="264"/>
      <c r="U128" s="264"/>
      <c r="V128" s="264"/>
    </row>
    <row r="129" spans="1:22" s="290" customFormat="1" ht="14.25" customHeight="1">
      <c r="A129" s="259"/>
      <c r="B129" s="294">
        <v>1</v>
      </c>
      <c r="C129" s="495" t="s">
        <v>552</v>
      </c>
      <c r="D129" s="281" t="str">
        <f ca="1">IF(ISERROR(OFFSET('HARGA SATUAN'!$D$6,MATCH('RAB Standart'!C129,'HARGA SATUAN'!$C$7:$C$1509,0),0)),"",OFFSET('HARGA SATUAN'!$D$6,MATCH('RAB Standart'!C129,'HARGA SATUAN'!$C$7:$C$1509,0),0))</f>
        <v>MDU-KD</v>
      </c>
      <c r="E129" s="282" t="str">
        <f ca="1">IF(B129="+","Unit",IF(ISERROR(OFFSET('HARGA SATUAN'!$E$6,MATCH('RAB Standart'!C129,'HARGA SATUAN'!$C$7:$C$1509,0),0)),"",OFFSET('HARGA SATUAN'!$E$6,MATCH('RAB Standart'!C129,'HARGA SATUAN'!$C$7:$C$1509,0),0)))</f>
        <v>Bh</v>
      </c>
      <c r="F129" s="291">
        <v>3</v>
      </c>
      <c r="G129" s="283">
        <f ca="1">IF(ISERROR(OFFSET('HARGA SATUAN'!$I$6,MATCH('RAB Standart'!C129,'HARGA SATUAN'!$C$7:$C$1509,0),0)),0,OFFSET('HARGA SATUAN'!$I$6,MATCH('RAB Standart'!C129,'HARGA SATUAN'!$C$7:$C$1509,0),0))</f>
        <v>725900</v>
      </c>
      <c r="H129" s="284">
        <f t="shared" ca="1" si="37"/>
        <v>2177700</v>
      </c>
      <c r="I129" s="284">
        <f t="shared" ca="1" si="38"/>
        <v>0</v>
      </c>
      <c r="J129" s="284">
        <f t="shared" ca="1" si="39"/>
        <v>0</v>
      </c>
      <c r="K129" s="285">
        <f t="shared" ca="1" si="40"/>
        <v>2177700</v>
      </c>
      <c r="L129" s="289"/>
      <c r="M129" s="289"/>
      <c r="N129" s="289"/>
      <c r="O129" s="286"/>
      <c r="P129" s="286"/>
      <c r="Q129" s="267"/>
      <c r="R129" s="259"/>
      <c r="S129" s="287"/>
      <c r="T129" s="264"/>
      <c r="U129" s="264"/>
      <c r="V129" s="264"/>
    </row>
    <row r="130" spans="1:22" s="290" customFormat="1" ht="14.25" customHeight="1">
      <c r="A130" s="259"/>
      <c r="B130" s="294">
        <v>2</v>
      </c>
      <c r="C130" s="495" t="s">
        <v>173</v>
      </c>
      <c r="D130" s="281" t="str">
        <f ca="1">IF(ISERROR(OFFSET('HARGA SATUAN'!$D$6,MATCH('RAB Standart'!C130,'HARGA SATUAN'!$C$7:$C$1509,0),0)),"",OFFSET('HARGA SATUAN'!$D$6,MATCH('RAB Standart'!C130,'HARGA SATUAN'!$C$7:$C$1509,0),0))</f>
        <v>HDW</v>
      </c>
      <c r="E130" s="282" t="str">
        <f ca="1">IF(B130="+","Unit",IF(ISERROR(OFFSET('HARGA SATUAN'!$E$6,MATCH('RAB Standart'!C130,'HARGA SATUAN'!$C$7:$C$1509,0),0)),"",OFFSET('HARGA SATUAN'!$E$6,MATCH('RAB Standart'!C130,'HARGA SATUAN'!$C$7:$C$1509,0),0)))</f>
        <v>Bh</v>
      </c>
      <c r="F130" s="291">
        <v>3</v>
      </c>
      <c r="G130" s="283">
        <f ca="1">IF(ISERROR(OFFSET('HARGA SATUAN'!$I$6,MATCH('RAB Standart'!C130,'HARGA SATUAN'!$C$7:$C$1509,0),0)),0,OFFSET('HARGA SATUAN'!$I$6,MATCH('RAB Standart'!C130,'HARGA SATUAN'!$C$7:$C$1509,0),0))</f>
        <v>37700</v>
      </c>
      <c r="H130" s="284">
        <f t="shared" ca="1" si="37"/>
        <v>0</v>
      </c>
      <c r="I130" s="284">
        <f t="shared" ca="1" si="38"/>
        <v>113100</v>
      </c>
      <c r="J130" s="284">
        <f t="shared" ca="1" si="39"/>
        <v>0</v>
      </c>
      <c r="K130" s="285">
        <f t="shared" ca="1" si="40"/>
        <v>113100</v>
      </c>
      <c r="L130" s="289"/>
      <c r="M130" s="289"/>
      <c r="N130" s="289"/>
      <c r="O130" s="286"/>
      <c r="P130" s="286"/>
      <c r="Q130" s="267"/>
      <c r="R130" s="259"/>
      <c r="S130" s="287"/>
      <c r="T130" s="264"/>
      <c r="U130" s="264"/>
      <c r="V130" s="264"/>
    </row>
    <row r="131" spans="1:22" s="290" customFormat="1" ht="14.25" customHeight="1">
      <c r="A131" s="259"/>
      <c r="B131" s="294">
        <v>3</v>
      </c>
      <c r="C131" s="495" t="s">
        <v>177</v>
      </c>
      <c r="D131" s="281" t="str">
        <f ca="1">IF(ISERROR(OFFSET('HARGA SATUAN'!$D$6,MATCH('RAB Standart'!C131,'HARGA SATUAN'!$C$7:$C$1509,0),0)),"",OFFSET('HARGA SATUAN'!$D$6,MATCH('RAB Standart'!C131,'HARGA SATUAN'!$C$7:$C$1509,0),0))</f>
        <v>HDW</v>
      </c>
      <c r="E131" s="282" t="str">
        <f ca="1">IF(B131="+","Unit",IF(ISERROR(OFFSET('HARGA SATUAN'!$E$6,MATCH('RAB Standart'!C131,'HARGA SATUAN'!$C$7:$C$1509,0),0)),"",OFFSET('HARGA SATUAN'!$E$6,MATCH('RAB Standart'!C131,'HARGA SATUAN'!$C$7:$C$1509,0),0)))</f>
        <v>Bh</v>
      </c>
      <c r="F131" s="291">
        <v>1</v>
      </c>
      <c r="G131" s="283">
        <f ca="1">IF(ISERROR(OFFSET('HARGA SATUAN'!$I$6,MATCH('RAB Standart'!C131,'HARGA SATUAN'!$C$7:$C$1509,0),0)),0,OFFSET('HARGA SATUAN'!$I$6,MATCH('RAB Standart'!C131,'HARGA SATUAN'!$C$7:$C$1509,0),0))</f>
        <v>15900</v>
      </c>
      <c r="H131" s="284">
        <f t="shared" ca="1" si="37"/>
        <v>0</v>
      </c>
      <c r="I131" s="284">
        <f t="shared" ca="1" si="38"/>
        <v>15900</v>
      </c>
      <c r="J131" s="284">
        <f t="shared" ca="1" si="39"/>
        <v>0</v>
      </c>
      <c r="K131" s="285">
        <f t="shared" ca="1" si="40"/>
        <v>15900</v>
      </c>
      <c r="L131" s="289"/>
      <c r="M131" s="289"/>
      <c r="N131" s="289"/>
      <c r="O131" s="286"/>
      <c r="P131" s="286"/>
      <c r="Q131" s="267"/>
      <c r="R131" s="259"/>
      <c r="S131" s="287"/>
      <c r="T131" s="264"/>
      <c r="U131" s="264"/>
      <c r="V131" s="264"/>
    </row>
    <row r="132" spans="1:22" s="290" customFormat="1" ht="14.25" customHeight="1">
      <c r="A132" s="259"/>
      <c r="B132" s="294">
        <v>4</v>
      </c>
      <c r="C132" s="495" t="s">
        <v>1578</v>
      </c>
      <c r="D132" s="281" t="str">
        <f ca="1">IF(ISERROR(OFFSET('HARGA SATUAN'!$D$6,MATCH('RAB Standart'!C132,'HARGA SATUAN'!$C$7:$C$1509,0),0)),"",OFFSET('HARGA SATUAN'!$D$6,MATCH('RAB Standart'!C132,'HARGA SATUAN'!$C$7:$C$1509,0),0))</f>
        <v>HDW</v>
      </c>
      <c r="E132" s="282" t="str">
        <f ca="1">IF(B132="+","Unit",IF(ISERROR(OFFSET('HARGA SATUAN'!$E$6,MATCH('RAB Standart'!C132,'HARGA SATUAN'!$C$7:$C$1509,0),0)),"",OFFSET('HARGA SATUAN'!$E$6,MATCH('RAB Standart'!C132,'HARGA SATUAN'!$C$7:$C$1509,0),0)))</f>
        <v>Bh</v>
      </c>
      <c r="F132" s="291">
        <v>6</v>
      </c>
      <c r="G132" s="283">
        <f ca="1">IF(ISERROR(OFFSET('HARGA SATUAN'!$I$6,MATCH('RAB Standart'!C132,'HARGA SATUAN'!$C$7:$C$1509,0),0)),0,OFFSET('HARGA SATUAN'!$I$6,MATCH('RAB Standart'!C132,'HARGA SATUAN'!$C$7:$C$1509,0),0))</f>
        <v>26200</v>
      </c>
      <c r="H132" s="284">
        <f t="shared" ca="1" si="37"/>
        <v>0</v>
      </c>
      <c r="I132" s="284">
        <f t="shared" ca="1" si="38"/>
        <v>157200</v>
      </c>
      <c r="J132" s="284">
        <f t="shared" ca="1" si="39"/>
        <v>0</v>
      </c>
      <c r="K132" s="285">
        <f t="shared" ca="1" si="40"/>
        <v>157200</v>
      </c>
      <c r="L132" s="289"/>
      <c r="M132" s="289"/>
      <c r="N132" s="289"/>
      <c r="O132" s="286"/>
      <c r="P132" s="286"/>
      <c r="Q132" s="267"/>
      <c r="R132" s="259"/>
      <c r="S132" s="287"/>
      <c r="T132" s="264"/>
      <c r="U132" s="264"/>
      <c r="V132" s="264"/>
    </row>
    <row r="133" spans="1:22" s="290" customFormat="1" ht="14.25" customHeight="1">
      <c r="A133" s="259"/>
      <c r="B133" s="294">
        <v>5</v>
      </c>
      <c r="C133" s="495" t="s">
        <v>57</v>
      </c>
      <c r="D133" s="281" t="str">
        <f ca="1">IF(ISERROR(OFFSET('HARGA SATUAN'!$D$6,MATCH('RAB Standart'!C133,'HARGA SATUAN'!$C$7:$C$1509,0),0)),"",OFFSET('HARGA SATUAN'!$D$6,MATCH('RAB Standart'!C133,'HARGA SATUAN'!$C$7:$C$1509,0),0))</f>
        <v>MDU-KD</v>
      </c>
      <c r="E133" s="282" t="str">
        <f ca="1">IF(B133="+","Unit",IF(ISERROR(OFFSET('HARGA SATUAN'!$E$6,MATCH('RAB Standart'!C133,'HARGA SATUAN'!$C$7:$C$1509,0),0)),"",OFFSET('HARGA SATUAN'!$E$6,MATCH('RAB Standart'!C133,'HARGA SATUAN'!$C$7:$C$1509,0),0)))</f>
        <v>Mtr</v>
      </c>
      <c r="F133" s="291">
        <v>4</v>
      </c>
      <c r="G133" s="283">
        <f ca="1">IF(ISERROR(OFFSET('HARGA SATUAN'!$I$6,MATCH('RAB Standart'!C133,'HARGA SATUAN'!$C$7:$C$1509,0),0)),0,OFFSET('HARGA SATUAN'!$I$6,MATCH('RAB Standart'!C133,'HARGA SATUAN'!$C$7:$C$1509,0),0))</f>
        <v>14200</v>
      </c>
      <c r="H133" s="284">
        <f t="shared" ca="1" si="37"/>
        <v>56800</v>
      </c>
      <c r="I133" s="284">
        <f t="shared" ca="1" si="38"/>
        <v>0</v>
      </c>
      <c r="J133" s="284">
        <f t="shared" ca="1" si="39"/>
        <v>0</v>
      </c>
      <c r="K133" s="285">
        <f t="shared" ca="1" si="40"/>
        <v>56800</v>
      </c>
      <c r="L133" s="289"/>
      <c r="M133" s="289"/>
      <c r="N133" s="289"/>
      <c r="O133" s="286"/>
      <c r="P133" s="286"/>
      <c r="Q133" s="267"/>
      <c r="R133" s="259"/>
      <c r="S133" s="287"/>
      <c r="T133" s="264"/>
      <c r="U133" s="264"/>
      <c r="V133" s="264"/>
    </row>
    <row r="134" spans="1:22" s="290" customFormat="1" ht="14.25" customHeight="1">
      <c r="A134" s="259"/>
      <c r="B134" s="294">
        <v>6</v>
      </c>
      <c r="C134" s="495" t="s">
        <v>739</v>
      </c>
      <c r="D134" s="281" t="str">
        <f ca="1">IF(ISERROR(OFFSET('HARGA SATUAN'!$D$6,MATCH('RAB Standart'!C134,'HARGA SATUAN'!$C$7:$C$1509,0),0)),"",OFFSET('HARGA SATUAN'!$D$6,MATCH('RAB Standart'!C134,'HARGA SATUAN'!$C$7:$C$1509,0),0))</f>
        <v>JASA</v>
      </c>
      <c r="E134" s="282" t="str">
        <f ca="1">IF(B134="+","Unit",IF(ISERROR(OFFSET('HARGA SATUAN'!$E$6,MATCH('RAB Standart'!C134,'HARGA SATUAN'!$C$7:$C$1509,0),0)),"",OFFSET('HARGA SATUAN'!$E$6,MATCH('RAB Standart'!C134,'HARGA SATUAN'!$C$7:$C$1509,0),0)))</f>
        <v>Unit</v>
      </c>
      <c r="F134" s="291">
        <v>3</v>
      </c>
      <c r="G134" s="283">
        <f ca="1">IF(ISERROR(OFFSET('HARGA SATUAN'!$I$6,MATCH('RAB Standart'!C134,'HARGA SATUAN'!$C$7:$C$1509,0),0)),0,OFFSET('HARGA SATUAN'!$I$6,MATCH('RAB Standart'!C134,'HARGA SATUAN'!$C$7:$C$1509,0),0))</f>
        <v>58400</v>
      </c>
      <c r="H134" s="284">
        <f t="shared" ca="1" si="37"/>
        <v>0</v>
      </c>
      <c r="I134" s="284">
        <f t="shared" ca="1" si="38"/>
        <v>0</v>
      </c>
      <c r="J134" s="284">
        <f t="shared" ca="1" si="39"/>
        <v>175200</v>
      </c>
      <c r="K134" s="285">
        <f t="shared" ca="1" si="40"/>
        <v>175200</v>
      </c>
      <c r="L134" s="289"/>
      <c r="M134" s="289"/>
      <c r="N134" s="289"/>
      <c r="O134" s="286"/>
      <c r="P134" s="286"/>
      <c r="Q134" s="267"/>
      <c r="R134" s="259"/>
      <c r="S134" s="287"/>
      <c r="T134" s="264"/>
      <c r="U134" s="264"/>
      <c r="V134" s="264"/>
    </row>
    <row r="135" spans="1:22" s="290" customFormat="1" ht="14.25" customHeight="1">
      <c r="A135" s="259"/>
      <c r="B135" s="294"/>
      <c r="C135" s="495"/>
      <c r="D135" s="281" t="str">
        <f ca="1">IF(ISERROR(OFFSET('HARGA SATUAN'!$D$6,MATCH('RAB Standart'!C135,'HARGA SATUAN'!$C$7:$C$1509,0),0)),"",OFFSET('HARGA SATUAN'!$D$6,MATCH('RAB Standart'!C135,'HARGA SATUAN'!$C$7:$C$1509,0),0))</f>
        <v/>
      </c>
      <c r="E135" s="282" t="str">
        <f ca="1">IF(B135="+","Unit",IF(ISERROR(OFFSET('HARGA SATUAN'!$E$6,MATCH('RAB Standart'!C135,'HARGA SATUAN'!$C$7:$C$1509,0),0)),"",OFFSET('HARGA SATUAN'!$E$6,MATCH('RAB Standart'!C135,'HARGA SATUAN'!$C$7:$C$1509,0),0)))</f>
        <v/>
      </c>
      <c r="F135" s="291"/>
      <c r="G135" s="283">
        <f ca="1">IF(ISERROR(OFFSET('HARGA SATUAN'!$I$6,MATCH('RAB Standart'!C135,'HARGA SATUAN'!$C$7:$C$1509,0),0)),0,OFFSET('HARGA SATUAN'!$I$6,MATCH('RAB Standart'!C135,'HARGA SATUAN'!$C$7:$C$1509,0),0))</f>
        <v>0</v>
      </c>
      <c r="H135" s="284">
        <f t="shared" ca="1" si="37"/>
        <v>0</v>
      </c>
      <c r="I135" s="284">
        <f t="shared" ca="1" si="38"/>
        <v>0</v>
      </c>
      <c r="J135" s="284">
        <f t="shared" ca="1" si="39"/>
        <v>0</v>
      </c>
      <c r="K135" s="285">
        <f t="shared" ca="1" si="40"/>
        <v>0</v>
      </c>
      <c r="L135" s="289"/>
      <c r="M135" s="289"/>
      <c r="N135" s="289"/>
      <c r="O135" s="286"/>
      <c r="P135" s="286"/>
      <c r="Q135" s="267"/>
      <c r="R135" s="259"/>
      <c r="S135" s="287"/>
      <c r="T135" s="264"/>
      <c r="U135" s="264"/>
      <c r="V135" s="264"/>
    </row>
    <row r="136" spans="1:22" s="290" customFormat="1" ht="14.25" customHeight="1">
      <c r="A136" s="259"/>
      <c r="B136" s="294" t="s">
        <v>1008</v>
      </c>
      <c r="C136" s="495" t="s">
        <v>1658</v>
      </c>
      <c r="D136" s="281" t="str">
        <f ca="1">IF(ISERROR(OFFSET('HARGA SATUAN'!$D$6,MATCH('RAB Standart'!C136,'HARGA SATUAN'!$C$7:$C$1509,0),0)),"",OFFSET('HARGA SATUAN'!$D$6,MATCH('RAB Standart'!C136,'HARGA SATUAN'!$C$7:$C$1509,0),0))</f>
        <v/>
      </c>
      <c r="E136" s="282" t="str">
        <f ca="1">IF(B136="+","Unit",IF(ISERROR(OFFSET('HARGA SATUAN'!$E$6,MATCH('RAB Standart'!C136,'HARGA SATUAN'!$C$7:$C$1509,0),0)),"",OFFSET('HARGA SATUAN'!$E$6,MATCH('RAB Standart'!C136,'HARGA SATUAN'!$C$7:$C$1509,0),0)))</f>
        <v>Unit</v>
      </c>
      <c r="F136" s="291">
        <v>1</v>
      </c>
      <c r="G136" s="283">
        <f ca="1">IF(ISERROR(OFFSET('HARGA SATUAN'!$I$6,MATCH('RAB Standart'!C136,'HARGA SATUAN'!$C$7:$C$1509,0),0)),0,OFFSET('HARGA SATUAN'!$I$6,MATCH('RAB Standart'!C136,'HARGA SATUAN'!$C$7:$C$1509,0),0))</f>
        <v>0</v>
      </c>
      <c r="H136" s="284">
        <f t="shared" ca="1" si="37"/>
        <v>0</v>
      </c>
      <c r="I136" s="284">
        <f t="shared" ca="1" si="38"/>
        <v>0</v>
      </c>
      <c r="J136" s="284">
        <f t="shared" ca="1" si="39"/>
        <v>0</v>
      </c>
      <c r="K136" s="285">
        <f t="shared" ca="1" si="40"/>
        <v>0</v>
      </c>
      <c r="L136" s="289"/>
      <c r="M136" s="289"/>
      <c r="N136" s="289"/>
      <c r="O136" s="286"/>
      <c r="P136" s="286"/>
      <c r="Q136" s="267"/>
      <c r="R136" s="259"/>
      <c r="S136" s="287"/>
      <c r="T136" s="264"/>
      <c r="U136" s="264"/>
      <c r="V136" s="264"/>
    </row>
    <row r="137" spans="1:22" s="290" customFormat="1" ht="14.25" customHeight="1">
      <c r="A137" s="259"/>
      <c r="B137" s="294">
        <v>1</v>
      </c>
      <c r="C137" s="495" t="s">
        <v>19</v>
      </c>
      <c r="D137" s="281" t="str">
        <f ca="1">IF(ISERROR(OFFSET('HARGA SATUAN'!$D$6,MATCH('RAB Standart'!C137,'HARGA SATUAN'!$C$7:$C$1509,0),0)),"",OFFSET('HARGA SATUAN'!$D$6,MATCH('RAB Standart'!C137,'HARGA SATUAN'!$C$7:$C$1509,0),0))</f>
        <v>HDW</v>
      </c>
      <c r="E137" s="282" t="str">
        <f ca="1">IF(B137="+","Unit",IF(ISERROR(OFFSET('HARGA SATUAN'!$E$6,MATCH('RAB Standart'!C137,'HARGA SATUAN'!$C$7:$C$1509,0),0)),"",OFFSET('HARGA SATUAN'!$E$6,MATCH('RAB Standart'!C137,'HARGA SATUAN'!$C$7:$C$1509,0),0)))</f>
        <v>Bh</v>
      </c>
      <c r="F137" s="291">
        <v>1</v>
      </c>
      <c r="G137" s="283">
        <f ca="1">IF(ISERROR(OFFSET('HARGA SATUAN'!$I$6,MATCH('RAB Standart'!C137,'HARGA SATUAN'!$C$7:$C$1509,0),0)),0,OFFSET('HARGA SATUAN'!$I$6,MATCH('RAB Standart'!C137,'HARGA SATUAN'!$C$7:$C$1509,0),0))</f>
        <v>185200</v>
      </c>
      <c r="H137" s="284">
        <f t="shared" ca="1" si="37"/>
        <v>0</v>
      </c>
      <c r="I137" s="284">
        <f t="shared" ca="1" si="38"/>
        <v>185200</v>
      </c>
      <c r="J137" s="284">
        <f t="shared" ca="1" si="39"/>
        <v>0</v>
      </c>
      <c r="K137" s="285">
        <f t="shared" ca="1" si="40"/>
        <v>185200</v>
      </c>
      <c r="L137" s="289"/>
      <c r="M137" s="289"/>
      <c r="N137" s="289"/>
      <c r="O137" s="286"/>
      <c r="P137" s="286"/>
      <c r="Q137" s="267"/>
      <c r="R137" s="259"/>
      <c r="S137" s="287"/>
      <c r="T137" s="264"/>
      <c r="U137" s="264"/>
      <c r="V137" s="264"/>
    </row>
    <row r="138" spans="1:22" s="290" customFormat="1" ht="14.25" customHeight="1">
      <c r="A138" s="259"/>
      <c r="B138" s="294">
        <v>2</v>
      </c>
      <c r="C138" s="495" t="s">
        <v>20</v>
      </c>
      <c r="D138" s="281" t="str">
        <f ca="1">IF(ISERROR(OFFSET('HARGA SATUAN'!$D$6,MATCH('RAB Standart'!C138,'HARGA SATUAN'!$C$7:$C$1509,0),0)),"",OFFSET('HARGA SATUAN'!$D$6,MATCH('RAB Standart'!C138,'HARGA SATUAN'!$C$7:$C$1509,0),0))</f>
        <v>HDW</v>
      </c>
      <c r="E138" s="282" t="str">
        <f ca="1">IF(B138="+","Unit",IF(ISERROR(OFFSET('HARGA SATUAN'!$E$6,MATCH('RAB Standart'!C138,'HARGA SATUAN'!$C$7:$C$1509,0),0)),"",OFFSET('HARGA SATUAN'!$E$6,MATCH('RAB Standart'!C138,'HARGA SATUAN'!$C$7:$C$1509,0),0)))</f>
        <v>Bh</v>
      </c>
      <c r="F138" s="291">
        <v>1</v>
      </c>
      <c r="G138" s="283">
        <f ca="1">IF(ISERROR(OFFSET('HARGA SATUAN'!$I$6,MATCH('RAB Standart'!C138,'HARGA SATUAN'!$C$7:$C$1509,0),0)),0,OFFSET('HARGA SATUAN'!$I$6,MATCH('RAB Standart'!C138,'HARGA SATUAN'!$C$7:$C$1509,0),0))</f>
        <v>47459</v>
      </c>
      <c r="H138" s="284">
        <f t="shared" ca="1" si="37"/>
        <v>0</v>
      </c>
      <c r="I138" s="284">
        <f t="shared" ca="1" si="38"/>
        <v>47459</v>
      </c>
      <c r="J138" s="284">
        <f t="shared" ca="1" si="39"/>
        <v>0</v>
      </c>
      <c r="K138" s="285">
        <f t="shared" ca="1" si="40"/>
        <v>47459</v>
      </c>
      <c r="L138" s="289"/>
      <c r="M138" s="289"/>
      <c r="N138" s="289"/>
      <c r="O138" s="286"/>
      <c r="P138" s="286"/>
      <c r="Q138" s="267"/>
      <c r="R138" s="259"/>
      <c r="S138" s="287"/>
      <c r="T138" s="264"/>
      <c r="U138" s="264"/>
      <c r="V138" s="264"/>
    </row>
    <row r="139" spans="1:22" s="290" customFormat="1" ht="14.25" customHeight="1">
      <c r="A139" s="259"/>
      <c r="B139" s="294">
        <v>3</v>
      </c>
      <c r="C139" s="495" t="s">
        <v>21</v>
      </c>
      <c r="D139" s="281" t="str">
        <f ca="1">IF(ISERROR(OFFSET('HARGA SATUAN'!$D$6,MATCH('RAB Standart'!C139,'HARGA SATUAN'!$C$7:$C$1509,0),0)),"",OFFSET('HARGA SATUAN'!$D$6,MATCH('RAB Standart'!C139,'HARGA SATUAN'!$C$7:$C$1509,0),0))</f>
        <v>HDW</v>
      </c>
      <c r="E139" s="282" t="str">
        <f ca="1">IF(B139="+","Unit",IF(ISERROR(OFFSET('HARGA SATUAN'!$E$6,MATCH('RAB Standart'!C139,'HARGA SATUAN'!$C$7:$C$1509,0),0)),"",OFFSET('HARGA SATUAN'!$E$6,MATCH('RAB Standart'!C139,'HARGA SATUAN'!$C$7:$C$1509,0),0)))</f>
        <v>Bh</v>
      </c>
      <c r="F139" s="291">
        <v>1</v>
      </c>
      <c r="G139" s="283">
        <f ca="1">IF(ISERROR(OFFSET('HARGA SATUAN'!$I$6,MATCH('RAB Standart'!C139,'HARGA SATUAN'!$C$7:$C$1509,0),0)),0,OFFSET('HARGA SATUAN'!$I$6,MATCH('RAB Standart'!C139,'HARGA SATUAN'!$C$7:$C$1509,0),0))</f>
        <v>4880</v>
      </c>
      <c r="H139" s="284">
        <f t="shared" ca="1" si="37"/>
        <v>0</v>
      </c>
      <c r="I139" s="284">
        <f t="shared" ca="1" si="38"/>
        <v>4880</v>
      </c>
      <c r="J139" s="284">
        <f t="shared" ca="1" si="39"/>
        <v>0</v>
      </c>
      <c r="K139" s="285">
        <f t="shared" ca="1" si="40"/>
        <v>4880</v>
      </c>
      <c r="L139" s="289"/>
      <c r="M139" s="289"/>
      <c r="N139" s="289"/>
      <c r="O139" s="286"/>
      <c r="P139" s="286"/>
      <c r="Q139" s="267"/>
      <c r="R139" s="259"/>
      <c r="S139" s="287"/>
      <c r="T139" s="264"/>
      <c r="U139" s="264"/>
      <c r="V139" s="264"/>
    </row>
    <row r="140" spans="1:22" s="290" customFormat="1" ht="14.25" customHeight="1">
      <c r="A140" s="259"/>
      <c r="B140" s="294">
        <v>4</v>
      </c>
      <c r="C140" s="495" t="s">
        <v>22</v>
      </c>
      <c r="D140" s="281" t="str">
        <f ca="1">IF(ISERROR(OFFSET('HARGA SATUAN'!$D$6,MATCH('RAB Standart'!C140,'HARGA SATUAN'!$C$7:$C$1509,0),0)),"",OFFSET('HARGA SATUAN'!$D$6,MATCH('RAB Standart'!C140,'HARGA SATUAN'!$C$7:$C$1509,0),0))</f>
        <v>HDW</v>
      </c>
      <c r="E140" s="282" t="str">
        <f ca="1">IF(B140="+","Unit",IF(ISERROR(OFFSET('HARGA SATUAN'!$E$6,MATCH('RAB Standart'!C140,'HARGA SATUAN'!$C$7:$C$1509,0),0)),"",OFFSET('HARGA SATUAN'!$E$6,MATCH('RAB Standart'!C140,'HARGA SATUAN'!$C$7:$C$1509,0),0)))</f>
        <v>Mtr</v>
      </c>
      <c r="F140" s="291">
        <v>10</v>
      </c>
      <c r="G140" s="283">
        <f ca="1">IF(ISERROR(OFFSET('HARGA SATUAN'!$I$6,MATCH('RAB Standart'!C140,'HARGA SATUAN'!$C$7:$C$1509,0),0)),0,OFFSET('HARGA SATUAN'!$I$6,MATCH('RAB Standart'!C140,'HARGA SATUAN'!$C$7:$C$1509,0),0))</f>
        <v>30000</v>
      </c>
      <c r="H140" s="284">
        <f t="shared" ca="1" si="37"/>
        <v>0</v>
      </c>
      <c r="I140" s="284">
        <f t="shared" ca="1" si="38"/>
        <v>300000</v>
      </c>
      <c r="J140" s="284">
        <f t="shared" ca="1" si="39"/>
        <v>0</v>
      </c>
      <c r="K140" s="285">
        <f t="shared" ca="1" si="40"/>
        <v>300000</v>
      </c>
      <c r="L140" s="289"/>
      <c r="M140" s="289"/>
      <c r="N140" s="289"/>
      <c r="O140" s="286"/>
      <c r="P140" s="286"/>
      <c r="Q140" s="267"/>
      <c r="R140" s="259"/>
      <c r="S140" s="287"/>
      <c r="T140" s="264"/>
      <c r="U140" s="264"/>
      <c r="V140" s="264"/>
    </row>
    <row r="141" spans="1:22" s="290" customFormat="1" ht="14.25" customHeight="1">
      <c r="A141" s="259"/>
      <c r="B141" s="294">
        <v>5</v>
      </c>
      <c r="C141" s="495" t="s">
        <v>23</v>
      </c>
      <c r="D141" s="281" t="str">
        <f ca="1">IF(ISERROR(OFFSET('HARGA SATUAN'!$D$6,MATCH('RAB Standart'!C141,'HARGA SATUAN'!$C$7:$C$1509,0),0)),"",OFFSET('HARGA SATUAN'!$D$6,MATCH('RAB Standart'!C141,'HARGA SATUAN'!$C$7:$C$1509,0),0))</f>
        <v>HDW</v>
      </c>
      <c r="E141" s="282" t="str">
        <f ca="1">IF(B141="+","Unit",IF(ISERROR(OFFSET('HARGA SATUAN'!$E$6,MATCH('RAB Standart'!C141,'HARGA SATUAN'!$C$7:$C$1509,0),0)),"",OFFSET('HARGA SATUAN'!$E$6,MATCH('RAB Standart'!C141,'HARGA SATUAN'!$C$7:$C$1509,0),0)))</f>
        <v>Bh</v>
      </c>
      <c r="F141" s="291">
        <v>2</v>
      </c>
      <c r="G141" s="283">
        <f ca="1">IF(ISERROR(OFFSET('HARGA SATUAN'!$I$6,MATCH('RAB Standart'!C141,'HARGA SATUAN'!$C$7:$C$1509,0),0)),0,OFFSET('HARGA SATUAN'!$I$6,MATCH('RAB Standart'!C141,'HARGA SATUAN'!$C$7:$C$1509,0),0))</f>
        <v>9500</v>
      </c>
      <c r="H141" s="284">
        <f t="shared" ca="1" si="37"/>
        <v>0</v>
      </c>
      <c r="I141" s="284">
        <f t="shared" ca="1" si="38"/>
        <v>19000</v>
      </c>
      <c r="J141" s="284">
        <f t="shared" ca="1" si="39"/>
        <v>0</v>
      </c>
      <c r="K141" s="285">
        <f t="shared" ca="1" si="40"/>
        <v>19000</v>
      </c>
      <c r="L141" s="289"/>
      <c r="M141" s="289"/>
      <c r="N141" s="289"/>
      <c r="O141" s="286"/>
      <c r="P141" s="286"/>
      <c r="Q141" s="267"/>
      <c r="R141" s="259"/>
      <c r="S141" s="287"/>
      <c r="T141" s="264"/>
      <c r="U141" s="264"/>
      <c r="V141" s="264"/>
    </row>
    <row r="142" spans="1:22" s="290" customFormat="1" ht="14.25" customHeight="1">
      <c r="A142" s="259"/>
      <c r="B142" s="294">
        <v>6</v>
      </c>
      <c r="C142" s="495" t="s">
        <v>24</v>
      </c>
      <c r="D142" s="281" t="str">
        <f ca="1">IF(ISERROR(OFFSET('HARGA SATUAN'!$D$6,MATCH('RAB Standart'!C142,'HARGA SATUAN'!$C$7:$C$1509,0),0)),"",OFFSET('HARGA SATUAN'!$D$6,MATCH('RAB Standart'!C142,'HARGA SATUAN'!$C$7:$C$1509,0),0))</f>
        <v>HDW</v>
      </c>
      <c r="E142" s="282" t="str">
        <f ca="1">IF(B142="+","Unit",IF(ISERROR(OFFSET('HARGA SATUAN'!$E$6,MATCH('RAB Standart'!C142,'HARGA SATUAN'!$C$7:$C$1509,0),0)),"",OFFSET('HARGA SATUAN'!$E$6,MATCH('RAB Standart'!C142,'HARGA SATUAN'!$C$7:$C$1509,0),0)))</f>
        <v>Bh</v>
      </c>
      <c r="F142" s="291">
        <v>5.5</v>
      </c>
      <c r="G142" s="283">
        <f ca="1">IF(ISERROR(OFFSET('HARGA SATUAN'!$I$6,MATCH('RAB Standart'!C142,'HARGA SATUAN'!$C$7:$C$1509,0),0)),0,OFFSET('HARGA SATUAN'!$I$6,MATCH('RAB Standart'!C142,'HARGA SATUAN'!$C$7:$C$1509,0),0))</f>
        <v>6100</v>
      </c>
      <c r="H142" s="284">
        <f t="shared" ca="1" si="37"/>
        <v>0</v>
      </c>
      <c r="I142" s="284">
        <f t="shared" ca="1" si="38"/>
        <v>33550</v>
      </c>
      <c r="J142" s="284">
        <f t="shared" ca="1" si="39"/>
        <v>0</v>
      </c>
      <c r="K142" s="285">
        <f t="shared" ca="1" si="40"/>
        <v>33550</v>
      </c>
      <c r="L142" s="289"/>
      <c r="M142" s="289"/>
      <c r="N142" s="289"/>
      <c r="O142" s="286"/>
      <c r="P142" s="286"/>
      <c r="Q142" s="267"/>
      <c r="R142" s="259"/>
      <c r="S142" s="287"/>
      <c r="T142" s="264"/>
      <c r="U142" s="264"/>
      <c r="V142" s="264"/>
    </row>
    <row r="143" spans="1:22" s="290" customFormat="1" ht="14.25" customHeight="1">
      <c r="A143" s="259"/>
      <c r="B143" s="294">
        <v>7</v>
      </c>
      <c r="C143" s="495" t="s">
        <v>25</v>
      </c>
      <c r="D143" s="281" t="str">
        <f ca="1">IF(ISERROR(OFFSET('HARGA SATUAN'!$D$6,MATCH('RAB Standart'!C143,'HARGA SATUAN'!$C$7:$C$1509,0),0)),"",OFFSET('HARGA SATUAN'!$D$6,MATCH('RAB Standart'!C143,'HARGA SATUAN'!$C$7:$C$1509,0),0))</f>
        <v>HDW</v>
      </c>
      <c r="E143" s="282" t="str">
        <f ca="1">IF(B143="+","Unit",IF(ISERROR(OFFSET('HARGA SATUAN'!$E$6,MATCH('RAB Standart'!C143,'HARGA SATUAN'!$C$7:$C$1509,0),0)),"",OFFSET('HARGA SATUAN'!$E$6,MATCH('RAB Standart'!C143,'HARGA SATUAN'!$C$7:$C$1509,0),0)))</f>
        <v>Bh</v>
      </c>
      <c r="F143" s="291">
        <v>6</v>
      </c>
      <c r="G143" s="283">
        <f ca="1">IF(ISERROR(OFFSET('HARGA SATUAN'!$I$6,MATCH('RAB Standart'!C143,'HARGA SATUAN'!$C$7:$C$1509,0),0)),0,OFFSET('HARGA SATUAN'!$I$6,MATCH('RAB Standart'!C143,'HARGA SATUAN'!$C$7:$C$1509,0),0))</f>
        <v>2300</v>
      </c>
      <c r="H143" s="284">
        <f t="shared" ca="1" si="37"/>
        <v>0</v>
      </c>
      <c r="I143" s="284">
        <f t="shared" ca="1" si="38"/>
        <v>13800</v>
      </c>
      <c r="J143" s="284">
        <f t="shared" ca="1" si="39"/>
        <v>0</v>
      </c>
      <c r="K143" s="285">
        <f t="shared" ca="1" si="40"/>
        <v>13800</v>
      </c>
      <c r="L143" s="289"/>
      <c r="M143" s="289"/>
      <c r="N143" s="289"/>
      <c r="O143" s="286"/>
      <c r="P143" s="286"/>
      <c r="Q143" s="267"/>
      <c r="R143" s="259"/>
      <c r="S143" s="287"/>
      <c r="T143" s="264"/>
      <c r="U143" s="264"/>
      <c r="V143" s="264"/>
    </row>
    <row r="144" spans="1:22" s="290" customFormat="1" ht="14.25" customHeight="1">
      <c r="A144" s="259"/>
      <c r="B144" s="294">
        <v>8</v>
      </c>
      <c r="C144" s="495" t="s">
        <v>1659</v>
      </c>
      <c r="D144" s="281" t="str">
        <f ca="1">IF(ISERROR(OFFSET('HARGA SATUAN'!$D$6,MATCH('RAB Standart'!C144,'HARGA SATUAN'!$C$7:$C$1509,0),0)),"",OFFSET('HARGA SATUAN'!$D$6,MATCH('RAB Standart'!C144,'HARGA SATUAN'!$C$7:$C$1509,0),0))</f>
        <v>HDW</v>
      </c>
      <c r="E144" s="282" t="str">
        <f ca="1">IF(B144="+","Unit",IF(ISERROR(OFFSET('HARGA SATUAN'!$E$6,MATCH('RAB Standart'!C144,'HARGA SATUAN'!$C$7:$C$1509,0),0)),"",OFFSET('HARGA SATUAN'!$E$6,MATCH('RAB Standart'!C144,'HARGA SATUAN'!$C$7:$C$1509,0),0)))</f>
        <v>Mtr</v>
      </c>
      <c r="F144" s="291">
        <v>4.8</v>
      </c>
      <c r="G144" s="283">
        <f ca="1">IF(ISERROR(OFFSET('HARGA SATUAN'!$I$6,MATCH('RAB Standart'!C144,'HARGA SATUAN'!$C$7:$C$1509,0),0)),0,OFFSET('HARGA SATUAN'!$I$6,MATCH('RAB Standart'!C144,'HARGA SATUAN'!$C$7:$C$1509,0),0))</f>
        <v>23310</v>
      </c>
      <c r="H144" s="284">
        <f t="shared" ca="1" si="37"/>
        <v>0</v>
      </c>
      <c r="I144" s="284">
        <f t="shared" ca="1" si="38"/>
        <v>111888</v>
      </c>
      <c r="J144" s="284">
        <f t="shared" ca="1" si="39"/>
        <v>0</v>
      </c>
      <c r="K144" s="285">
        <f t="shared" ca="1" si="40"/>
        <v>111888</v>
      </c>
      <c r="L144" s="289"/>
      <c r="M144" s="289"/>
      <c r="N144" s="289"/>
      <c r="O144" s="286"/>
      <c r="P144" s="286"/>
      <c r="Q144" s="267"/>
      <c r="R144" s="259"/>
      <c r="S144" s="287"/>
      <c r="T144" s="264"/>
      <c r="U144" s="264"/>
      <c r="V144" s="264"/>
    </row>
    <row r="145" spans="1:22" s="290" customFormat="1" ht="14.25" customHeight="1">
      <c r="A145" s="259"/>
      <c r="B145" s="294">
        <v>9</v>
      </c>
      <c r="C145" s="495" t="s">
        <v>730</v>
      </c>
      <c r="D145" s="281" t="str">
        <f ca="1">IF(ISERROR(OFFSET('HARGA SATUAN'!$D$6,MATCH('RAB Standart'!C145,'HARGA SATUAN'!$C$7:$C$1509,0),0)),"",OFFSET('HARGA SATUAN'!$D$6,MATCH('RAB Standart'!C145,'HARGA SATUAN'!$C$7:$C$1509,0),0))</f>
        <v>JASA</v>
      </c>
      <c r="E145" s="282" t="str">
        <f ca="1">IF(B145="+","Unit",IF(ISERROR(OFFSET('HARGA SATUAN'!$E$6,MATCH('RAB Standart'!C145,'HARGA SATUAN'!$C$7:$C$1509,0),0)),"",OFFSET('HARGA SATUAN'!$E$6,MATCH('RAB Standart'!C145,'HARGA SATUAN'!$C$7:$C$1509,0),0)))</f>
        <v>Unit</v>
      </c>
      <c r="F145" s="291">
        <v>1</v>
      </c>
      <c r="G145" s="283">
        <f ca="1">IF(ISERROR(OFFSET('HARGA SATUAN'!$I$6,MATCH('RAB Standart'!C145,'HARGA SATUAN'!$C$7:$C$1509,0),0)),0,OFFSET('HARGA SATUAN'!$I$6,MATCH('RAB Standart'!C145,'HARGA SATUAN'!$C$7:$C$1509,0),0))</f>
        <v>65400</v>
      </c>
      <c r="H145" s="284">
        <f t="shared" ca="1" si="37"/>
        <v>0</v>
      </c>
      <c r="I145" s="284">
        <f t="shared" ca="1" si="38"/>
        <v>0</v>
      </c>
      <c r="J145" s="284">
        <f t="shared" ca="1" si="39"/>
        <v>65400</v>
      </c>
      <c r="K145" s="285">
        <f t="shared" ca="1" si="40"/>
        <v>65400</v>
      </c>
      <c r="L145" s="289"/>
      <c r="M145" s="289"/>
      <c r="N145" s="289"/>
      <c r="O145" s="286"/>
      <c r="P145" s="286"/>
      <c r="Q145" s="267"/>
      <c r="R145" s="259"/>
      <c r="S145" s="287"/>
      <c r="T145" s="264"/>
      <c r="U145" s="264"/>
      <c r="V145" s="264"/>
    </row>
    <row r="146" spans="1:22" s="290" customFormat="1" ht="14.25" customHeight="1">
      <c r="A146" s="259"/>
      <c r="B146" s="294"/>
      <c r="C146" s="495"/>
      <c r="D146" s="281" t="str">
        <f ca="1">IF(ISERROR(OFFSET('HARGA SATUAN'!$D$6,MATCH('RAB Standart'!C146,'HARGA SATUAN'!$C$7:$C$1509,0),0)),"",OFFSET('HARGA SATUAN'!$D$6,MATCH('RAB Standart'!C146,'HARGA SATUAN'!$C$7:$C$1509,0),0))</f>
        <v/>
      </c>
      <c r="E146" s="282" t="str">
        <f ca="1">IF(B146="+","Unit",IF(ISERROR(OFFSET('HARGA SATUAN'!$E$6,MATCH('RAB Standart'!C146,'HARGA SATUAN'!$C$7:$C$1509,0),0)),"",OFFSET('HARGA SATUAN'!$E$6,MATCH('RAB Standart'!C146,'HARGA SATUAN'!$C$7:$C$1509,0),0)))</f>
        <v/>
      </c>
      <c r="F146" s="291"/>
      <c r="G146" s="283">
        <f ca="1">IF(ISERROR(OFFSET('HARGA SATUAN'!$I$6,MATCH('RAB Standart'!C146,'HARGA SATUAN'!$C$7:$C$1509,0),0)),0,OFFSET('HARGA SATUAN'!$I$6,MATCH('RAB Standart'!C146,'HARGA SATUAN'!$C$7:$C$1509,0),0))</f>
        <v>0</v>
      </c>
      <c r="H146" s="284">
        <f t="shared" ca="1" si="37"/>
        <v>0</v>
      </c>
      <c r="I146" s="284">
        <f t="shared" ca="1" si="38"/>
        <v>0</v>
      </c>
      <c r="J146" s="284">
        <f t="shared" ca="1" si="39"/>
        <v>0</v>
      </c>
      <c r="K146" s="285">
        <f t="shared" ca="1" si="40"/>
        <v>0</v>
      </c>
      <c r="L146" s="289"/>
      <c r="M146" s="289"/>
      <c r="N146" s="289"/>
      <c r="O146" s="286"/>
      <c r="P146" s="286"/>
      <c r="Q146" s="267"/>
      <c r="R146" s="259"/>
      <c r="S146" s="287"/>
      <c r="T146" s="264"/>
      <c r="U146" s="264"/>
      <c r="V146" s="264"/>
    </row>
    <row r="147" spans="1:22" s="290" customFormat="1" ht="14.25" customHeight="1">
      <c r="A147" s="259"/>
      <c r="B147" s="294" t="s">
        <v>1008</v>
      </c>
      <c r="C147" s="495" t="s">
        <v>1628</v>
      </c>
      <c r="D147" s="281" t="str">
        <f ca="1">IF(ISERROR(OFFSET('HARGA SATUAN'!$D$6,MATCH('RAB Standart'!C147,'HARGA SATUAN'!$C$7:$C$1509,0),0)),"",OFFSET('HARGA SATUAN'!$D$6,MATCH('RAB Standart'!C147,'HARGA SATUAN'!$C$7:$C$1509,0),0))</f>
        <v/>
      </c>
      <c r="E147" s="282" t="str">
        <f ca="1">IF(B147="+","Unit",IF(ISERROR(OFFSET('HARGA SATUAN'!$E$6,MATCH('RAB Standart'!C147,'HARGA SATUAN'!$C$7:$C$1509,0),0)),"",OFFSET('HARGA SATUAN'!$E$6,MATCH('RAB Standart'!C147,'HARGA SATUAN'!$C$7:$C$1509,0),0)))</f>
        <v>Unit</v>
      </c>
      <c r="F147" s="291">
        <v>25</v>
      </c>
      <c r="G147" s="283">
        <f ca="1">IF(ISERROR(OFFSET('HARGA SATUAN'!$I$6,MATCH('RAB Standart'!C147,'HARGA SATUAN'!$C$7:$C$1509,0),0)),0,OFFSET('HARGA SATUAN'!$I$6,MATCH('RAB Standart'!C147,'HARGA SATUAN'!$C$7:$C$1509,0),0))</f>
        <v>0</v>
      </c>
      <c r="H147" s="284">
        <f t="shared" ca="1" si="37"/>
        <v>0</v>
      </c>
      <c r="I147" s="284">
        <f t="shared" ca="1" si="38"/>
        <v>0</v>
      </c>
      <c r="J147" s="284">
        <f t="shared" ca="1" si="39"/>
        <v>0</v>
      </c>
      <c r="K147" s="285">
        <f t="shared" ca="1" si="40"/>
        <v>0</v>
      </c>
      <c r="L147" s="289"/>
      <c r="M147" s="289"/>
      <c r="N147" s="289"/>
      <c r="O147" s="286"/>
      <c r="P147" s="286"/>
      <c r="Q147" s="267"/>
      <c r="R147" s="259"/>
      <c r="S147" s="287"/>
      <c r="T147" s="264"/>
      <c r="U147" s="264"/>
      <c r="V147" s="264"/>
    </row>
    <row r="148" spans="1:22" s="290" customFormat="1" ht="14.25" customHeight="1">
      <c r="A148" s="259"/>
      <c r="B148" s="294">
        <v>1</v>
      </c>
      <c r="C148" s="495" t="s">
        <v>570</v>
      </c>
      <c r="D148" s="281" t="str">
        <f ca="1">IF(ISERROR(OFFSET('HARGA SATUAN'!$D$6,MATCH('RAB Standart'!C148,'HARGA SATUAN'!$C$7:$C$1509,0),0)),"",OFFSET('HARGA SATUAN'!$D$6,MATCH('RAB Standart'!C148,'HARGA SATUAN'!$C$7:$C$1509,0),0))</f>
        <v>HDW</v>
      </c>
      <c r="E148" s="282" t="str">
        <f ca="1">IF(B148="+","Unit",IF(ISERROR(OFFSET('HARGA SATUAN'!$E$6,MATCH('RAB Standart'!C148,'HARGA SATUAN'!$C$7:$C$1509,0),0)),"",OFFSET('HARGA SATUAN'!$E$6,MATCH('RAB Standart'!C148,'HARGA SATUAN'!$C$7:$C$1509,0),0)))</f>
        <v>Mtr</v>
      </c>
      <c r="F148" s="291">
        <f>(F104*3)*F147</f>
        <v>75</v>
      </c>
      <c r="G148" s="283">
        <f ca="1">IF(ISERROR(OFFSET('HARGA SATUAN'!$I$6,MATCH('RAB Standart'!C148,'HARGA SATUAN'!$C$7:$C$1509,0),0)),0,OFFSET('HARGA SATUAN'!$I$6,MATCH('RAB Standart'!C148,'HARGA SATUAN'!$C$7:$C$1509,0),0))</f>
        <v>106000</v>
      </c>
      <c r="H148" s="284">
        <f t="shared" ca="1" si="37"/>
        <v>0</v>
      </c>
      <c r="I148" s="284">
        <f t="shared" ca="1" si="38"/>
        <v>7950000</v>
      </c>
      <c r="J148" s="284">
        <f t="shared" ca="1" si="39"/>
        <v>0</v>
      </c>
      <c r="K148" s="285">
        <f t="shared" ca="1" si="40"/>
        <v>7950000</v>
      </c>
      <c r="L148" s="289"/>
      <c r="M148" s="289"/>
      <c r="N148" s="289"/>
      <c r="O148" s="286"/>
      <c r="P148" s="286"/>
      <c r="Q148" s="267"/>
      <c r="R148" s="259"/>
      <c r="S148" s="287"/>
      <c r="T148" s="264"/>
      <c r="U148" s="264"/>
      <c r="V148" s="264"/>
    </row>
    <row r="149" spans="1:22" s="290" customFormat="1" ht="14.25" customHeight="1">
      <c r="A149" s="259"/>
      <c r="B149" s="294">
        <v>2</v>
      </c>
      <c r="C149" s="495" t="s">
        <v>73</v>
      </c>
      <c r="D149" s="281" t="str">
        <f ca="1">IF(ISERROR(OFFSET('HARGA SATUAN'!$D$6,MATCH('RAB Standart'!C149,'HARGA SATUAN'!$C$7:$C$1509,0),0)),"",OFFSET('HARGA SATUAN'!$D$6,MATCH('RAB Standart'!C149,'HARGA SATUAN'!$C$7:$C$1509,0),0))</f>
        <v>MDU-KD</v>
      </c>
      <c r="E149" s="282" t="str">
        <f ca="1">IF(B149="+","Unit",IF(ISERROR(OFFSET('HARGA SATUAN'!$E$6,MATCH('RAB Standart'!C149,'HARGA SATUAN'!$C$7:$C$1509,0),0)),"",OFFSET('HARGA SATUAN'!$E$6,MATCH('RAB Standart'!C149,'HARGA SATUAN'!$C$7:$C$1509,0),0)))</f>
        <v>Mtr</v>
      </c>
      <c r="F149" s="291">
        <f>(F104*1)*F147</f>
        <v>25</v>
      </c>
      <c r="G149" s="283">
        <f ca="1">IF(ISERROR(OFFSET('HARGA SATUAN'!$I$6,MATCH('RAB Standart'!C149,'HARGA SATUAN'!$C$7:$C$1509,0),0)),0,OFFSET('HARGA SATUAN'!$I$6,MATCH('RAB Standart'!C149,'HARGA SATUAN'!$C$7:$C$1509,0),0))</f>
        <v>94700</v>
      </c>
      <c r="H149" s="284">
        <f t="shared" ca="1" si="37"/>
        <v>2367500</v>
      </c>
      <c r="I149" s="284">
        <f t="shared" ca="1" si="38"/>
        <v>0</v>
      </c>
      <c r="J149" s="284">
        <f t="shared" ca="1" si="39"/>
        <v>0</v>
      </c>
      <c r="K149" s="285">
        <f t="shared" ca="1" si="40"/>
        <v>2367500</v>
      </c>
      <c r="L149" s="289"/>
      <c r="M149" s="289"/>
      <c r="N149" s="289"/>
      <c r="O149" s="286"/>
      <c r="P149" s="286"/>
      <c r="Q149" s="267"/>
      <c r="R149" s="259"/>
      <c r="S149" s="287"/>
      <c r="T149" s="264"/>
      <c r="U149" s="264"/>
      <c r="V149" s="264"/>
    </row>
    <row r="150" spans="1:22" s="290" customFormat="1" ht="14.25" customHeight="1">
      <c r="A150" s="259"/>
      <c r="B150" s="294">
        <v>3</v>
      </c>
      <c r="C150" s="495" t="s">
        <v>57</v>
      </c>
      <c r="D150" s="281" t="str">
        <f ca="1">IF(ISERROR(OFFSET('HARGA SATUAN'!$D$6,MATCH('RAB Standart'!C150,'HARGA SATUAN'!$C$7:$C$1509,0),0)),"",OFFSET('HARGA SATUAN'!$D$6,MATCH('RAB Standart'!C150,'HARGA SATUAN'!$C$7:$C$1509,0),0))</f>
        <v>MDU-KD</v>
      </c>
      <c r="E150" s="282" t="str">
        <f ca="1">IF(B150="+","Unit",IF(ISERROR(OFFSET('HARGA SATUAN'!$E$6,MATCH('RAB Standart'!C150,'HARGA SATUAN'!$C$7:$C$1509,0),0)),"",OFFSET('HARGA SATUAN'!$E$6,MATCH('RAB Standart'!C150,'HARGA SATUAN'!$C$7:$C$1509,0),0)))</f>
        <v>Mtr</v>
      </c>
      <c r="F150" s="291">
        <f>F104*12</f>
        <v>12</v>
      </c>
      <c r="G150" s="283">
        <f ca="1">IF(ISERROR(OFFSET('HARGA SATUAN'!$I$6,MATCH('RAB Standart'!C150,'HARGA SATUAN'!$C$7:$C$1509,0),0)),0,OFFSET('HARGA SATUAN'!$I$6,MATCH('RAB Standart'!C150,'HARGA SATUAN'!$C$7:$C$1509,0),0))</f>
        <v>14200</v>
      </c>
      <c r="H150" s="284">
        <f t="shared" ca="1" si="37"/>
        <v>170400</v>
      </c>
      <c r="I150" s="284">
        <f t="shared" ca="1" si="38"/>
        <v>0</v>
      </c>
      <c r="J150" s="284">
        <f t="shared" ca="1" si="39"/>
        <v>0</v>
      </c>
      <c r="K150" s="285">
        <f t="shared" ca="1" si="40"/>
        <v>170400</v>
      </c>
      <c r="L150" s="289"/>
      <c r="M150" s="289"/>
      <c r="N150" s="289"/>
      <c r="O150" s="286"/>
      <c r="P150" s="286"/>
      <c r="Q150" s="267"/>
      <c r="R150" s="259"/>
      <c r="S150" s="287"/>
      <c r="T150" s="264"/>
      <c r="U150" s="264"/>
      <c r="V150" s="264"/>
    </row>
    <row r="151" spans="1:22" s="290" customFormat="1" ht="14.25" customHeight="1">
      <c r="A151" s="259"/>
      <c r="B151" s="294">
        <v>4</v>
      </c>
      <c r="C151" s="495" t="s">
        <v>173</v>
      </c>
      <c r="D151" s="281" t="str">
        <f ca="1">IF(ISERROR(OFFSET('HARGA SATUAN'!$D$6,MATCH('RAB Standart'!C151,'HARGA SATUAN'!$C$7:$C$1509,0),0)),"",OFFSET('HARGA SATUAN'!$D$6,MATCH('RAB Standart'!C151,'HARGA SATUAN'!$C$7:$C$1509,0),0))</f>
        <v>HDW</v>
      </c>
      <c r="E151" s="282" t="str">
        <f ca="1">IF(B151="+","Unit",IF(ISERROR(OFFSET('HARGA SATUAN'!$E$6,MATCH('RAB Standart'!C151,'HARGA SATUAN'!$C$7:$C$1509,0),0)),"",OFFSET('HARGA SATUAN'!$E$6,MATCH('RAB Standart'!C151,'HARGA SATUAN'!$C$7:$C$1509,0),0)))</f>
        <v>Bh</v>
      </c>
      <c r="F151" s="291">
        <f>F104*3</f>
        <v>3</v>
      </c>
      <c r="G151" s="283">
        <f ca="1">IF(ISERROR(OFFSET('HARGA SATUAN'!$I$6,MATCH('RAB Standart'!C151,'HARGA SATUAN'!$C$7:$C$1509,0),0)),0,OFFSET('HARGA SATUAN'!$I$6,MATCH('RAB Standart'!C151,'HARGA SATUAN'!$C$7:$C$1509,0),0))</f>
        <v>37700</v>
      </c>
      <c r="H151" s="284">
        <f t="shared" ca="1" si="37"/>
        <v>0</v>
      </c>
      <c r="I151" s="284">
        <f t="shared" ca="1" si="38"/>
        <v>113100</v>
      </c>
      <c r="J151" s="284">
        <f t="shared" ca="1" si="39"/>
        <v>0</v>
      </c>
      <c r="K151" s="285">
        <f t="shared" ca="1" si="40"/>
        <v>113100</v>
      </c>
      <c r="L151" s="289"/>
      <c r="M151" s="289"/>
      <c r="N151" s="289"/>
      <c r="O151" s="286"/>
      <c r="P151" s="286"/>
      <c r="Q151" s="267"/>
      <c r="R151" s="259"/>
      <c r="S151" s="287"/>
      <c r="T151" s="264"/>
      <c r="U151" s="264"/>
      <c r="V151" s="264"/>
    </row>
    <row r="152" spans="1:22" s="290" customFormat="1" ht="14.25" customHeight="1">
      <c r="A152" s="259"/>
      <c r="B152" s="294">
        <v>5</v>
      </c>
      <c r="C152" s="495" t="s">
        <v>1669</v>
      </c>
      <c r="D152" s="281" t="s">
        <v>37</v>
      </c>
      <c r="E152" s="282" t="s">
        <v>14</v>
      </c>
      <c r="F152" s="291">
        <f>F104*1</f>
        <v>1</v>
      </c>
      <c r="G152" s="283">
        <v>5488400</v>
      </c>
      <c r="H152" s="284">
        <f t="shared" si="37"/>
        <v>0</v>
      </c>
      <c r="I152" s="284">
        <f t="shared" si="38"/>
        <v>5488400</v>
      </c>
      <c r="J152" s="284">
        <f t="shared" si="39"/>
        <v>0</v>
      </c>
      <c r="K152" s="285">
        <f t="shared" si="40"/>
        <v>5488400</v>
      </c>
      <c r="L152" s="289"/>
      <c r="M152" s="289"/>
      <c r="N152" s="289"/>
      <c r="O152" s="286"/>
      <c r="P152" s="286"/>
      <c r="Q152" s="267"/>
      <c r="R152" s="259"/>
      <c r="S152" s="287"/>
      <c r="T152" s="264"/>
      <c r="U152" s="264"/>
      <c r="V152" s="264"/>
    </row>
    <row r="153" spans="1:22" s="290" customFormat="1" ht="14.25" customHeight="1">
      <c r="A153" s="259"/>
      <c r="B153" s="294">
        <v>6</v>
      </c>
      <c r="C153" s="495" t="s">
        <v>1670</v>
      </c>
      <c r="D153" s="281" t="s">
        <v>37</v>
      </c>
      <c r="E153" s="282" t="s">
        <v>14</v>
      </c>
      <c r="F153" s="291">
        <f>(F104*1)</f>
        <v>1</v>
      </c>
      <c r="G153" s="283">
        <v>6240400</v>
      </c>
      <c r="H153" s="284">
        <f t="shared" si="37"/>
        <v>0</v>
      </c>
      <c r="I153" s="284">
        <f t="shared" si="38"/>
        <v>6240400</v>
      </c>
      <c r="J153" s="284">
        <f t="shared" si="39"/>
        <v>0</v>
      </c>
      <c r="K153" s="285">
        <f t="shared" si="40"/>
        <v>6240400</v>
      </c>
      <c r="L153" s="289"/>
      <c r="M153" s="289"/>
      <c r="N153" s="289"/>
      <c r="O153" s="286"/>
      <c r="P153" s="286"/>
      <c r="Q153" s="267"/>
      <c r="R153" s="259"/>
      <c r="S153" s="287"/>
      <c r="T153" s="264"/>
      <c r="U153" s="264"/>
      <c r="V153" s="264"/>
    </row>
    <row r="154" spans="1:22" s="290" customFormat="1" ht="14.25" customHeight="1">
      <c r="A154" s="259"/>
      <c r="B154" s="294">
        <v>7</v>
      </c>
      <c r="C154" s="495" t="s">
        <v>574</v>
      </c>
      <c r="D154" s="281" t="str">
        <f ca="1">IF(ISERROR(OFFSET('HARGA SATUAN'!$D$6,MATCH('RAB Standart'!C154,'HARGA SATUAN'!$C$7:$C$1509,0),0)),"",OFFSET('HARGA SATUAN'!$D$6,MATCH('RAB Standart'!C154,'HARGA SATUAN'!$C$7:$C$1509,0),0))</f>
        <v>HDW</v>
      </c>
      <c r="E154" s="282" t="str">
        <f ca="1">IF(B154="+","Unit",IF(ISERROR(OFFSET('HARGA SATUAN'!$E$6,MATCH('RAB Standart'!C154,'HARGA SATUAN'!$C$7:$C$1509,0),0)),"",OFFSET('HARGA SATUAN'!$E$6,MATCH('RAB Standart'!C154,'HARGA SATUAN'!$C$7:$C$1509,0),0)))</f>
        <v>Bh</v>
      </c>
      <c r="F154" s="291">
        <f>(F104*3)</f>
        <v>3</v>
      </c>
      <c r="G154" s="283">
        <f ca="1">IF(ISERROR(OFFSET('HARGA SATUAN'!$I$6,MATCH('RAB Standart'!C154,'HARGA SATUAN'!$C$7:$C$1509,0),0)),0,OFFSET('HARGA SATUAN'!$I$6,MATCH('RAB Standart'!C154,'HARGA SATUAN'!$C$7:$C$1509,0),0))</f>
        <v>49000</v>
      </c>
      <c r="H154" s="284">
        <f t="shared" ca="1" si="37"/>
        <v>0</v>
      </c>
      <c r="I154" s="284">
        <f t="shared" ca="1" si="38"/>
        <v>147000</v>
      </c>
      <c r="J154" s="284">
        <f t="shared" ca="1" si="39"/>
        <v>0</v>
      </c>
      <c r="K154" s="285">
        <f t="shared" ca="1" si="40"/>
        <v>147000</v>
      </c>
      <c r="L154" s="289"/>
      <c r="M154" s="289"/>
      <c r="N154" s="289"/>
      <c r="O154" s="286"/>
      <c r="P154" s="286"/>
      <c r="Q154" s="267"/>
      <c r="R154" s="259"/>
      <c r="S154" s="287"/>
      <c r="T154" s="264"/>
      <c r="U154" s="264"/>
      <c r="V154" s="264"/>
    </row>
    <row r="155" spans="1:22" s="290" customFormat="1" ht="14.25" customHeight="1">
      <c r="A155" s="259"/>
      <c r="B155" s="294">
        <v>8</v>
      </c>
      <c r="C155" s="495" t="s">
        <v>1579</v>
      </c>
      <c r="D155" s="281" t="str">
        <f ca="1">IF(ISERROR(OFFSET('HARGA SATUAN'!$D$6,MATCH('RAB Standart'!C155,'HARGA SATUAN'!$C$7:$C$1509,0),0)),"",OFFSET('HARGA SATUAN'!$D$6,MATCH('RAB Standart'!C155,'HARGA SATUAN'!$C$7:$C$1509,0),0))</f>
        <v>HDW</v>
      </c>
      <c r="E155" s="282" t="str">
        <f ca="1">IF(B155="+","Unit",IF(ISERROR(OFFSET('HARGA SATUAN'!$E$6,MATCH('RAB Standart'!C155,'HARGA SATUAN'!$C$7:$C$1509,0),0)),"",OFFSET('HARGA SATUAN'!$E$6,MATCH('RAB Standart'!C155,'HARGA SATUAN'!$C$7:$C$1509,0),0)))</f>
        <v>Bh</v>
      </c>
      <c r="F155" s="291">
        <f>(F104*3)*3</f>
        <v>9</v>
      </c>
      <c r="G155" s="283">
        <f ca="1">IF(ISERROR(OFFSET('HARGA SATUAN'!$I$6,MATCH('RAB Standart'!C155,'HARGA SATUAN'!$C$7:$C$1509,0),0)),0,OFFSET('HARGA SATUAN'!$I$6,MATCH('RAB Standart'!C155,'HARGA SATUAN'!$C$7:$C$1509,0),0))</f>
        <v>77000</v>
      </c>
      <c r="H155" s="284">
        <f t="shared" ca="1" si="37"/>
        <v>0</v>
      </c>
      <c r="I155" s="284">
        <f t="shared" ca="1" si="38"/>
        <v>693000</v>
      </c>
      <c r="J155" s="284">
        <f t="shared" ca="1" si="39"/>
        <v>0</v>
      </c>
      <c r="K155" s="285">
        <f t="shared" ca="1" si="40"/>
        <v>693000</v>
      </c>
      <c r="L155" s="289"/>
      <c r="M155" s="289"/>
      <c r="N155" s="289"/>
      <c r="O155" s="286"/>
      <c r="P155" s="286"/>
      <c r="Q155" s="267"/>
      <c r="R155" s="259"/>
      <c r="S155" s="287"/>
      <c r="T155" s="264"/>
      <c r="U155" s="264"/>
      <c r="V155" s="264"/>
    </row>
    <row r="156" spans="1:22" s="290" customFormat="1" ht="14.25" customHeight="1">
      <c r="A156" s="259"/>
      <c r="B156" s="294">
        <v>9</v>
      </c>
      <c r="C156" s="495" t="s">
        <v>28</v>
      </c>
      <c r="D156" s="281" t="str">
        <f ca="1">IF(ISERROR(OFFSET('HARGA SATUAN'!$D$6,MATCH('RAB Standart'!C156,'HARGA SATUAN'!$C$7:$C$1509,0),0)),"",OFFSET('HARGA SATUAN'!$D$6,MATCH('RAB Standart'!C156,'HARGA SATUAN'!$C$7:$C$1509,0),0))</f>
        <v>HDW</v>
      </c>
      <c r="E156" s="282" t="str">
        <f ca="1">IF(B156="+","Unit",IF(ISERROR(OFFSET('HARGA SATUAN'!$E$6,MATCH('RAB Standart'!C156,'HARGA SATUAN'!$C$7:$C$1509,0),0)),"",OFFSET('HARGA SATUAN'!$E$6,MATCH('RAB Standart'!C156,'HARGA SATUAN'!$C$7:$C$1509,0),0)))</f>
        <v>Bh</v>
      </c>
      <c r="F156" s="291">
        <f>F104*2</f>
        <v>2</v>
      </c>
      <c r="G156" s="283">
        <f ca="1">IF(ISERROR(OFFSET('HARGA SATUAN'!$I$6,MATCH('RAB Standart'!C156,'HARGA SATUAN'!$C$7:$C$1509,0),0)),0,OFFSET('HARGA SATUAN'!$I$6,MATCH('RAB Standart'!C156,'HARGA SATUAN'!$C$7:$C$1509,0),0))</f>
        <v>63500</v>
      </c>
      <c r="H156" s="284">
        <f t="shared" ca="1" si="37"/>
        <v>0</v>
      </c>
      <c r="I156" s="284">
        <f t="shared" ca="1" si="38"/>
        <v>127000</v>
      </c>
      <c r="J156" s="284">
        <f t="shared" ca="1" si="39"/>
        <v>0</v>
      </c>
      <c r="K156" s="285">
        <f t="shared" ca="1" si="40"/>
        <v>127000</v>
      </c>
      <c r="L156" s="289"/>
      <c r="M156" s="289"/>
      <c r="N156" s="289"/>
      <c r="O156" s="286"/>
      <c r="P156" s="286"/>
      <c r="Q156" s="267"/>
      <c r="R156" s="259"/>
      <c r="S156" s="287"/>
      <c r="T156" s="264"/>
      <c r="U156" s="264"/>
      <c r="V156" s="264"/>
    </row>
    <row r="157" spans="1:22" s="290" customFormat="1" ht="14.25" customHeight="1">
      <c r="A157" s="259"/>
      <c r="B157" s="294">
        <v>10</v>
      </c>
      <c r="C157" s="495" t="s">
        <v>259</v>
      </c>
      <c r="D157" s="281" t="str">
        <f ca="1">IF(ISERROR(OFFSET('HARGA SATUAN'!$D$6,MATCH('RAB Standart'!C157,'HARGA SATUAN'!$C$7:$C$1509,0),0)),"",OFFSET('HARGA SATUAN'!$D$6,MATCH('RAB Standart'!C157,'HARGA SATUAN'!$C$7:$C$1509,0),0))</f>
        <v>HDW</v>
      </c>
      <c r="E157" s="282" t="str">
        <f ca="1">IF(B157="+","Unit",IF(ISERROR(OFFSET('HARGA SATUAN'!$E$6,MATCH('RAB Standart'!C157,'HARGA SATUAN'!$C$7:$C$1509,0),0)),"",OFFSET('HARGA SATUAN'!$E$6,MATCH('RAB Standart'!C157,'HARGA SATUAN'!$C$7:$C$1509,0),0)))</f>
        <v>Mtr</v>
      </c>
      <c r="F157" s="291">
        <f>F104*3</f>
        <v>3</v>
      </c>
      <c r="G157" s="283">
        <f ca="1">IF(ISERROR(OFFSET('HARGA SATUAN'!$I$6,MATCH('RAB Standart'!C157,'HARGA SATUAN'!$C$7:$C$1509,0),0)),0,OFFSET('HARGA SATUAN'!$I$6,MATCH('RAB Standart'!C157,'HARGA SATUAN'!$C$7:$C$1509,0),0))</f>
        <v>23310</v>
      </c>
      <c r="H157" s="284">
        <f t="shared" ca="1" si="37"/>
        <v>0</v>
      </c>
      <c r="I157" s="284">
        <f t="shared" ca="1" si="38"/>
        <v>69930</v>
      </c>
      <c r="J157" s="284">
        <f t="shared" ca="1" si="39"/>
        <v>0</v>
      </c>
      <c r="K157" s="285">
        <f t="shared" ca="1" si="40"/>
        <v>69930</v>
      </c>
      <c r="L157" s="289"/>
      <c r="M157" s="289"/>
      <c r="N157" s="289"/>
      <c r="O157" s="286"/>
      <c r="P157" s="286"/>
      <c r="Q157" s="267"/>
      <c r="R157" s="259"/>
      <c r="S157" s="287"/>
      <c r="T157" s="264"/>
      <c r="U157" s="264"/>
      <c r="V157" s="264"/>
    </row>
    <row r="158" spans="1:22" s="290" customFormat="1" ht="14.25" customHeight="1">
      <c r="A158" s="259"/>
      <c r="B158" s="294">
        <v>11</v>
      </c>
      <c r="C158" s="495" t="s">
        <v>25</v>
      </c>
      <c r="D158" s="281" t="str">
        <f ca="1">IF(ISERROR(OFFSET('HARGA SATUAN'!$D$6,MATCH('RAB Standart'!C158,'HARGA SATUAN'!$C$7:$C$1509,0),0)),"",OFFSET('HARGA SATUAN'!$D$6,MATCH('RAB Standart'!C158,'HARGA SATUAN'!$C$7:$C$1509,0),0))</f>
        <v>HDW</v>
      </c>
      <c r="E158" s="282" t="str">
        <f ca="1">IF(B158="+","Unit",IF(ISERROR(OFFSET('HARGA SATUAN'!$E$6,MATCH('RAB Standart'!C158,'HARGA SATUAN'!$C$7:$C$1509,0),0)),"",OFFSET('HARGA SATUAN'!$E$6,MATCH('RAB Standart'!C158,'HARGA SATUAN'!$C$7:$C$1509,0),0)))</f>
        <v>Bh</v>
      </c>
      <c r="F158" s="291">
        <f>F104*3</f>
        <v>3</v>
      </c>
      <c r="G158" s="283">
        <f ca="1">IF(ISERROR(OFFSET('HARGA SATUAN'!$I$6,MATCH('RAB Standart'!C158,'HARGA SATUAN'!$C$7:$C$1509,0),0)),0,OFFSET('HARGA SATUAN'!$I$6,MATCH('RAB Standart'!C158,'HARGA SATUAN'!$C$7:$C$1509,0),0))</f>
        <v>2300</v>
      </c>
      <c r="H158" s="284">
        <f t="shared" ca="1" si="37"/>
        <v>0</v>
      </c>
      <c r="I158" s="284">
        <f t="shared" ca="1" si="38"/>
        <v>6900</v>
      </c>
      <c r="J158" s="284">
        <f t="shared" ca="1" si="39"/>
        <v>0</v>
      </c>
      <c r="K158" s="285">
        <f t="shared" ca="1" si="40"/>
        <v>6900</v>
      </c>
      <c r="L158" s="289"/>
      <c r="M158" s="289"/>
      <c r="N158" s="289"/>
      <c r="O158" s="286"/>
      <c r="P158" s="286"/>
      <c r="Q158" s="267"/>
      <c r="R158" s="259"/>
      <c r="S158" s="287"/>
      <c r="T158" s="264"/>
      <c r="U158" s="264"/>
      <c r="V158" s="264"/>
    </row>
    <row r="159" spans="1:22" s="290" customFormat="1" ht="14.25" customHeight="1">
      <c r="A159" s="259"/>
      <c r="B159" s="294">
        <v>12</v>
      </c>
      <c r="C159" s="495" t="s">
        <v>16</v>
      </c>
      <c r="D159" s="281" t="str">
        <f ca="1">IF(ISERROR(OFFSET('HARGA SATUAN'!$D$6,MATCH('RAB Standart'!C159,'HARGA SATUAN'!$C$7:$C$1509,0),0)),"",OFFSET('HARGA SATUAN'!$D$6,MATCH('RAB Standart'!C159,'HARGA SATUAN'!$C$7:$C$1509,0),0))</f>
        <v>HDW</v>
      </c>
      <c r="E159" s="282" t="str">
        <f ca="1">IF(B159="+","Unit",IF(ISERROR(OFFSET('HARGA SATUAN'!$E$6,MATCH('RAB Standart'!C159,'HARGA SATUAN'!$C$7:$C$1509,0),0)),"",OFFSET('HARGA SATUAN'!$E$6,MATCH('RAB Standart'!C159,'HARGA SATUAN'!$C$7:$C$1509,0),0)))</f>
        <v>Bh</v>
      </c>
      <c r="F159" s="291">
        <f>F104*4</f>
        <v>4</v>
      </c>
      <c r="G159" s="283">
        <f ca="1">IF(ISERROR(OFFSET('HARGA SATUAN'!$I$6,MATCH('RAB Standart'!C159,'HARGA SATUAN'!$C$7:$C$1509,0),0)),0,OFFSET('HARGA SATUAN'!$I$6,MATCH('RAB Standart'!C159,'HARGA SATUAN'!$C$7:$C$1509,0),0))</f>
        <v>2500</v>
      </c>
      <c r="H159" s="284">
        <f t="shared" ca="1" si="37"/>
        <v>0</v>
      </c>
      <c r="I159" s="284">
        <f t="shared" ca="1" si="38"/>
        <v>10000</v>
      </c>
      <c r="J159" s="284">
        <f t="shared" ca="1" si="39"/>
        <v>0</v>
      </c>
      <c r="K159" s="285">
        <f t="shared" ca="1" si="40"/>
        <v>10000</v>
      </c>
      <c r="L159" s="289"/>
      <c r="M159" s="289"/>
      <c r="N159" s="289"/>
      <c r="O159" s="286"/>
      <c r="P159" s="286"/>
      <c r="Q159" s="267"/>
      <c r="R159" s="259"/>
      <c r="S159" s="287"/>
      <c r="T159" s="264"/>
      <c r="U159" s="264"/>
      <c r="V159" s="264"/>
    </row>
    <row r="160" spans="1:22" s="290" customFormat="1" ht="14.25" customHeight="1">
      <c r="A160" s="259"/>
      <c r="B160" s="294">
        <v>13</v>
      </c>
      <c r="C160" s="495" t="s">
        <v>465</v>
      </c>
      <c r="D160" s="281" t="str">
        <f ca="1">IF(ISERROR(OFFSET('HARGA SATUAN'!$D$6,MATCH('RAB Standart'!C160,'HARGA SATUAN'!$C$7:$C$1509,0),0)),"",OFFSET('HARGA SATUAN'!$D$6,MATCH('RAB Standart'!C160,'HARGA SATUAN'!$C$7:$C$1509,0),0))</f>
        <v>HDW</v>
      </c>
      <c r="E160" s="282" t="str">
        <f ca="1">IF(B160="+","Unit",IF(ISERROR(OFFSET('HARGA SATUAN'!$E$6,MATCH('RAB Standart'!C160,'HARGA SATUAN'!$C$7:$C$1509,0),0)),"",OFFSET('HARGA SATUAN'!$E$6,MATCH('RAB Standart'!C160,'HARGA SATUAN'!$C$7:$C$1509,0),0)))</f>
        <v>Bh</v>
      </c>
      <c r="F160" s="291">
        <f>F104*2</f>
        <v>2</v>
      </c>
      <c r="G160" s="283">
        <f ca="1">IF(ISERROR(OFFSET('HARGA SATUAN'!$I$6,MATCH('RAB Standart'!C160,'HARGA SATUAN'!$C$7:$C$1509,0),0)),0,OFFSET('HARGA SATUAN'!$I$6,MATCH('RAB Standart'!C160,'HARGA SATUAN'!$C$7:$C$1509,0),0))</f>
        <v>680475</v>
      </c>
      <c r="H160" s="284">
        <f t="shared" ca="1" si="37"/>
        <v>0</v>
      </c>
      <c r="I160" s="284">
        <f t="shared" ca="1" si="38"/>
        <v>1360950</v>
      </c>
      <c r="J160" s="284">
        <f t="shared" ca="1" si="39"/>
        <v>0</v>
      </c>
      <c r="K160" s="285">
        <f t="shared" ca="1" si="40"/>
        <v>1360950</v>
      </c>
      <c r="L160" s="289"/>
      <c r="M160" s="289"/>
      <c r="N160" s="289"/>
      <c r="O160" s="286"/>
      <c r="P160" s="286"/>
      <c r="Q160" s="267"/>
      <c r="R160" s="259"/>
      <c r="S160" s="287"/>
      <c r="T160" s="264"/>
      <c r="U160" s="264"/>
      <c r="V160" s="264"/>
    </row>
    <row r="161" spans="1:22" s="290" customFormat="1" ht="14.25" customHeight="1">
      <c r="A161" s="259"/>
      <c r="B161" s="294">
        <v>14</v>
      </c>
      <c r="C161" s="495" t="s">
        <v>1629</v>
      </c>
      <c r="D161" s="281" t="str">
        <f ca="1">IF(ISERROR(OFFSET('HARGA SATUAN'!$D$6,MATCH('RAB Standart'!C161,'HARGA SATUAN'!$C$7:$C$1509,0),0)),"",OFFSET('HARGA SATUAN'!$D$6,MATCH('RAB Standart'!C161,'HARGA SATUAN'!$C$7:$C$1509,0),0))</f>
        <v>HDW</v>
      </c>
      <c r="E161" s="282" t="str">
        <f ca="1">IF(B161="+","Unit",IF(ISERROR(OFFSET('HARGA SATUAN'!$E$6,MATCH('RAB Standart'!C161,'HARGA SATUAN'!$C$7:$C$1509,0),0)),"",OFFSET('HARGA SATUAN'!$E$6,MATCH('RAB Standart'!C161,'HARGA SATUAN'!$C$7:$C$1509,0),0)))</f>
        <v>Bh</v>
      </c>
      <c r="F161" s="291">
        <f>F104*1</f>
        <v>1</v>
      </c>
      <c r="G161" s="283">
        <f ca="1">IF(ISERROR(OFFSET('HARGA SATUAN'!$I$6,MATCH('RAB Standart'!C161,'HARGA SATUAN'!$C$7:$C$1509,0),0)),0,OFFSET('HARGA SATUAN'!$I$6,MATCH('RAB Standart'!C161,'HARGA SATUAN'!$C$7:$C$1509,0),0))</f>
        <v>25100</v>
      </c>
      <c r="H161" s="284">
        <f t="shared" ca="1" si="37"/>
        <v>0</v>
      </c>
      <c r="I161" s="284">
        <f t="shared" ca="1" si="38"/>
        <v>25100</v>
      </c>
      <c r="J161" s="284">
        <f t="shared" ca="1" si="39"/>
        <v>0</v>
      </c>
      <c r="K161" s="285">
        <f t="shared" ca="1" si="40"/>
        <v>25100</v>
      </c>
      <c r="L161" s="289"/>
      <c r="M161" s="289"/>
      <c r="N161" s="289"/>
      <c r="O161" s="286"/>
      <c r="P161" s="286"/>
      <c r="Q161" s="267"/>
      <c r="R161" s="259"/>
      <c r="S161" s="287"/>
      <c r="T161" s="264"/>
      <c r="U161" s="264"/>
      <c r="V161" s="264"/>
    </row>
    <row r="162" spans="1:22" s="290" customFormat="1" ht="14.25" customHeight="1">
      <c r="A162" s="259"/>
      <c r="B162" s="294">
        <v>15</v>
      </c>
      <c r="C162" s="495" t="s">
        <v>287</v>
      </c>
      <c r="D162" s="281" t="str">
        <f ca="1">IF(ISERROR(OFFSET('HARGA SATUAN'!$D$6,MATCH('RAB Standart'!C162,'HARGA SATUAN'!$C$7:$C$1509,0),0)),"",OFFSET('HARGA SATUAN'!$D$6,MATCH('RAB Standart'!C162,'HARGA SATUAN'!$C$7:$C$1509,0),0))</f>
        <v>HDW</v>
      </c>
      <c r="E162" s="282" t="str">
        <f ca="1">IF(B162="+","Unit",IF(ISERROR(OFFSET('HARGA SATUAN'!$E$6,MATCH('RAB Standart'!C162,'HARGA SATUAN'!$C$7:$C$1509,0),0)),"",OFFSET('HARGA SATUAN'!$E$6,MATCH('RAB Standart'!C162,'HARGA SATUAN'!$C$7:$C$1509,0),0)))</f>
        <v>Bh</v>
      </c>
      <c r="F162" s="291">
        <f>F104*4</f>
        <v>4</v>
      </c>
      <c r="G162" s="283">
        <f ca="1">IF(ISERROR(OFFSET('HARGA SATUAN'!$I$6,MATCH('RAB Standart'!C162,'HARGA SATUAN'!$C$7:$C$1509,0),0)),0,OFFSET('HARGA SATUAN'!$I$6,MATCH('RAB Standart'!C162,'HARGA SATUAN'!$C$7:$C$1509,0),0))</f>
        <v>12500</v>
      </c>
      <c r="H162" s="284">
        <f t="shared" ca="1" si="37"/>
        <v>0</v>
      </c>
      <c r="I162" s="284">
        <f t="shared" ca="1" si="38"/>
        <v>50000</v>
      </c>
      <c r="J162" s="284">
        <f t="shared" ca="1" si="39"/>
        <v>0</v>
      </c>
      <c r="K162" s="285">
        <f t="shared" ca="1" si="40"/>
        <v>50000</v>
      </c>
      <c r="L162" s="289"/>
      <c r="M162" s="289"/>
      <c r="N162" s="289"/>
      <c r="O162" s="286"/>
      <c r="P162" s="286"/>
      <c r="Q162" s="267"/>
      <c r="R162" s="259"/>
      <c r="S162" s="287"/>
      <c r="T162" s="264"/>
      <c r="U162" s="264"/>
      <c r="V162" s="264"/>
    </row>
    <row r="163" spans="1:22" s="290" customFormat="1" ht="14.25" customHeight="1">
      <c r="A163" s="259"/>
      <c r="B163" s="294">
        <v>16</v>
      </c>
      <c r="C163" s="495" t="s">
        <v>609</v>
      </c>
      <c r="D163" s="281" t="str">
        <f ca="1">IF(ISERROR(OFFSET('HARGA SATUAN'!$D$6,MATCH('RAB Standart'!C163,'HARGA SATUAN'!$C$7:$C$1509,0),0)),"",OFFSET('HARGA SATUAN'!$D$6,MATCH('RAB Standart'!C163,'HARGA SATUAN'!$C$7:$C$1509,0),0))</f>
        <v>HDW</v>
      </c>
      <c r="E163" s="282" t="str">
        <f ca="1">IF(B163="+","Unit",IF(ISERROR(OFFSET('HARGA SATUAN'!$E$6,MATCH('RAB Standart'!C163,'HARGA SATUAN'!$C$7:$C$1509,0),0)),"",OFFSET('HARGA SATUAN'!$E$6,MATCH('RAB Standart'!C163,'HARGA SATUAN'!$C$7:$C$1509,0),0)))</f>
        <v>Bh</v>
      </c>
      <c r="F163" s="291">
        <f>F104*3</f>
        <v>3</v>
      </c>
      <c r="G163" s="283">
        <f ca="1">IF(ISERROR(OFFSET('HARGA SATUAN'!$I$6,MATCH('RAB Standart'!C163,'HARGA SATUAN'!$C$7:$C$1509,0),0)),0,OFFSET('HARGA SATUAN'!$I$6,MATCH('RAB Standart'!C163,'HARGA SATUAN'!$C$7:$C$1509,0),0))</f>
        <v>8900</v>
      </c>
      <c r="H163" s="284">
        <f t="shared" ca="1" si="37"/>
        <v>0</v>
      </c>
      <c r="I163" s="284">
        <f t="shared" ca="1" si="38"/>
        <v>26700</v>
      </c>
      <c r="J163" s="284">
        <f t="shared" ca="1" si="39"/>
        <v>0</v>
      </c>
      <c r="K163" s="285">
        <f t="shared" ca="1" si="40"/>
        <v>26700</v>
      </c>
      <c r="L163" s="289"/>
      <c r="M163" s="289"/>
      <c r="N163" s="289"/>
      <c r="O163" s="286"/>
      <c r="P163" s="286"/>
      <c r="Q163" s="267"/>
      <c r="R163" s="259"/>
      <c r="S163" s="287"/>
      <c r="T163" s="264"/>
      <c r="U163" s="264"/>
      <c r="V163" s="264"/>
    </row>
    <row r="164" spans="1:22" s="290" customFormat="1" ht="14.25" customHeight="1">
      <c r="A164" s="259"/>
      <c r="B164" s="294">
        <v>17</v>
      </c>
      <c r="C164" s="495" t="s">
        <v>787</v>
      </c>
      <c r="D164" s="281" t="str">
        <f ca="1">IF(ISERROR(OFFSET('HARGA SATUAN'!$D$6,MATCH('RAB Standart'!C164,'HARGA SATUAN'!$C$7:$C$1509,0),0)),"",OFFSET('HARGA SATUAN'!$D$6,MATCH('RAB Standart'!C164,'HARGA SATUAN'!$C$7:$C$1509,0),0))</f>
        <v>JASA</v>
      </c>
      <c r="E164" s="282" t="str">
        <f ca="1">IF(B164="+","Unit",IF(ISERROR(OFFSET('HARGA SATUAN'!$E$6,MATCH('RAB Standart'!C164,'HARGA SATUAN'!$C$7:$C$1509,0),0)),"",OFFSET('HARGA SATUAN'!$E$6,MATCH('RAB Standart'!C164,'HARGA SATUAN'!$C$7:$C$1509,0),0)))</f>
        <v>Per 1 m</v>
      </c>
      <c r="F164" s="291">
        <f>F148/3</f>
        <v>25</v>
      </c>
      <c r="G164" s="283">
        <f ca="1">IF(ISERROR(OFFSET('HARGA SATUAN'!$I$6,MATCH('RAB Standart'!C164,'HARGA SATUAN'!$C$7:$C$1509,0),0)),0,OFFSET('HARGA SATUAN'!$I$6,MATCH('RAB Standart'!C164,'HARGA SATUAN'!$C$7:$C$1509,0),0))</f>
        <v>33700</v>
      </c>
      <c r="H164" s="284">
        <f t="shared" ca="1" si="37"/>
        <v>0</v>
      </c>
      <c r="I164" s="284">
        <f t="shared" ca="1" si="38"/>
        <v>0</v>
      </c>
      <c r="J164" s="284">
        <f t="shared" ca="1" si="39"/>
        <v>842500</v>
      </c>
      <c r="K164" s="285">
        <f t="shared" ca="1" si="40"/>
        <v>842500</v>
      </c>
      <c r="L164" s="289"/>
      <c r="M164" s="289"/>
      <c r="N164" s="289"/>
      <c r="O164" s="286"/>
      <c r="P164" s="286"/>
      <c r="Q164" s="267"/>
      <c r="R164" s="259"/>
      <c r="S164" s="287"/>
      <c r="T164" s="264"/>
      <c r="U164" s="264"/>
      <c r="V164" s="264"/>
    </row>
    <row r="165" spans="1:22" s="290" customFormat="1" ht="14.25" customHeight="1">
      <c r="A165" s="259"/>
      <c r="B165" s="294">
        <v>18</v>
      </c>
      <c r="C165" s="495" t="s">
        <v>785</v>
      </c>
      <c r="D165" s="281" t="str">
        <f ca="1">IF(ISERROR(OFFSET('HARGA SATUAN'!$D$6,MATCH('RAB Standart'!C165,'HARGA SATUAN'!$C$7:$C$1509,0),0)),"",OFFSET('HARGA SATUAN'!$D$6,MATCH('RAB Standart'!C165,'HARGA SATUAN'!$C$7:$C$1509,0),0))</f>
        <v>JASA</v>
      </c>
      <c r="E165" s="282" t="str">
        <f ca="1">IF(B165="+","Unit",IF(ISERROR(OFFSET('HARGA SATUAN'!$E$6,MATCH('RAB Standart'!C165,'HARGA SATUAN'!$C$7:$C$1509,0),0)),"",OFFSET('HARGA SATUAN'!$E$6,MATCH('RAB Standart'!C165,'HARGA SATUAN'!$C$7:$C$1509,0),0)))</f>
        <v>Per 1 m</v>
      </c>
      <c r="F165" s="291">
        <f>F149</f>
        <v>25</v>
      </c>
      <c r="G165" s="283">
        <f ca="1">IF(ISERROR(OFFSET('HARGA SATUAN'!$I$6,MATCH('RAB Standart'!C165,'HARGA SATUAN'!$C$7:$C$1509,0),0)),0,OFFSET('HARGA SATUAN'!$I$6,MATCH('RAB Standart'!C165,'HARGA SATUAN'!$C$7:$C$1509,0),0))</f>
        <v>700</v>
      </c>
      <c r="H165" s="284">
        <f t="shared" ca="1" si="37"/>
        <v>0</v>
      </c>
      <c r="I165" s="284">
        <f t="shared" ca="1" si="38"/>
        <v>0</v>
      </c>
      <c r="J165" s="284">
        <f t="shared" ca="1" si="39"/>
        <v>17500</v>
      </c>
      <c r="K165" s="285">
        <f t="shared" ca="1" si="40"/>
        <v>17500</v>
      </c>
      <c r="L165" s="289"/>
      <c r="M165" s="289"/>
      <c r="N165" s="289"/>
      <c r="O165" s="286"/>
      <c r="P165" s="286"/>
      <c r="Q165" s="267"/>
      <c r="R165" s="259"/>
      <c r="S165" s="287"/>
      <c r="T165" s="264"/>
      <c r="U165" s="264"/>
      <c r="V165" s="264"/>
    </row>
    <row r="166" spans="1:22" s="290" customFormat="1" ht="14.25" customHeight="1">
      <c r="A166" s="259"/>
      <c r="B166" s="294">
        <v>19</v>
      </c>
      <c r="C166" s="495" t="s">
        <v>1583</v>
      </c>
      <c r="D166" s="281" t="s">
        <v>39</v>
      </c>
      <c r="E166" s="282" t="s">
        <v>11</v>
      </c>
      <c r="F166" s="291">
        <f>1*F104</f>
        <v>1</v>
      </c>
      <c r="G166" s="283">
        <v>569629.99903164257</v>
      </c>
      <c r="H166" s="284">
        <f t="shared" si="37"/>
        <v>0</v>
      </c>
      <c r="I166" s="284">
        <f t="shared" si="38"/>
        <v>0</v>
      </c>
      <c r="J166" s="284">
        <f t="shared" si="39"/>
        <v>569629.99903164257</v>
      </c>
      <c r="K166" s="285">
        <f t="shared" si="40"/>
        <v>569629.99903164257</v>
      </c>
      <c r="L166" s="289"/>
      <c r="M166" s="289"/>
      <c r="N166" s="289"/>
      <c r="O166" s="286"/>
      <c r="P166" s="286"/>
      <c r="Q166" s="267"/>
      <c r="R166" s="259"/>
      <c r="S166" s="287"/>
      <c r="T166" s="264"/>
      <c r="U166" s="264"/>
      <c r="V166" s="264"/>
    </row>
    <row r="167" spans="1:22" s="290" customFormat="1" ht="14.25" customHeight="1">
      <c r="A167" s="259"/>
      <c r="B167" s="294">
        <v>20</v>
      </c>
      <c r="C167" s="495" t="s">
        <v>1584</v>
      </c>
      <c r="D167" s="281" t="s">
        <v>39</v>
      </c>
      <c r="E167" s="282" t="s">
        <v>11</v>
      </c>
      <c r="F167" s="291">
        <f>F104*1</f>
        <v>1</v>
      </c>
      <c r="G167" s="283">
        <v>659799.30669751228</v>
      </c>
      <c r="H167" s="284">
        <f t="shared" si="37"/>
        <v>0</v>
      </c>
      <c r="I167" s="284">
        <f t="shared" si="38"/>
        <v>0</v>
      </c>
      <c r="J167" s="284">
        <f t="shared" si="39"/>
        <v>659799.30669751228</v>
      </c>
      <c r="K167" s="285">
        <f t="shared" si="40"/>
        <v>659799.30669751228</v>
      </c>
      <c r="L167" s="289"/>
      <c r="M167" s="289"/>
      <c r="N167" s="289"/>
      <c r="O167" s="286"/>
      <c r="P167" s="286"/>
      <c r="Q167" s="267"/>
      <c r="R167" s="259"/>
      <c r="S167" s="287"/>
      <c r="T167" s="264"/>
      <c r="U167" s="264"/>
      <c r="V167" s="264"/>
    </row>
    <row r="168" spans="1:22" s="290" customFormat="1">
      <c r="A168" s="259"/>
      <c r="B168" s="525"/>
      <c r="C168" s="526"/>
      <c r="D168" s="281" t="str">
        <f ca="1">IF(ISERROR(OFFSET('HARGA SATUAN'!$D$6,MATCH('RAB Standart'!C168,'HARGA SATUAN'!$C$7:$C$1509,0),0)),"",OFFSET('HARGA SATUAN'!$D$6,MATCH('RAB Standart'!C168,'HARGA SATUAN'!$C$7:$C$1509,0),0))</f>
        <v/>
      </c>
      <c r="E168" s="282" t="str">
        <f ca="1">IF(B168="+","Unit",IF(ISERROR(OFFSET('HARGA SATUAN'!$E$6,MATCH('RAB Standart'!C168,'HARGA SATUAN'!$C$7:$C$1509,0),0)),"",OFFSET('HARGA SATUAN'!$E$6,MATCH('RAB Standart'!C168,'HARGA SATUAN'!$C$7:$C$1509,0),0)))</f>
        <v/>
      </c>
      <c r="F168" s="295"/>
      <c r="G168" s="283">
        <f ca="1">IF(ISERROR(OFFSET('HARGA SATUAN'!$I$6,MATCH('RAB Standart'!C168,'HARGA SATUAN'!$C$7:$C$1509,0),0)),0,OFFSET('HARGA SATUAN'!$I$6,MATCH('RAB Standart'!C168,'HARGA SATUAN'!$C$7:$C$1509,0),0))</f>
        <v>0</v>
      </c>
      <c r="H168" s="284">
        <f t="shared" ref="H168" ca="1" si="41">IF(OR(D168="MDU",D168="MDU-KD"),(IF($O$3="RAB NON MDU","PLN KD",G168*F168)),0)</f>
        <v>0</v>
      </c>
      <c r="I168" s="284">
        <f t="shared" ref="I168" ca="1" si="42">IF(D168="HDW",G168*F168,0)</f>
        <v>0</v>
      </c>
      <c r="J168" s="284">
        <f t="shared" ref="J168" ca="1" si="43">IF(D168="JASA",G168*F168,0)</f>
        <v>0</v>
      </c>
      <c r="K168" s="285">
        <f t="shared" ref="K168" ca="1" si="44">SUM(H168:J168)</f>
        <v>0</v>
      </c>
      <c r="L168" s="289"/>
      <c r="M168" s="289"/>
      <c r="N168" s="289"/>
      <c r="O168" s="286"/>
      <c r="P168" s="286"/>
      <c r="Q168" s="267"/>
      <c r="R168" s="259"/>
      <c r="S168" s="287"/>
      <c r="T168" s="264"/>
      <c r="U168" s="264"/>
      <c r="V168" s="264"/>
    </row>
    <row r="169" spans="1:22">
      <c r="B169" s="298"/>
      <c r="C169" s="299" t="s">
        <v>468</v>
      </c>
      <c r="D169" s="281" t="str">
        <f ca="1">IF(ISERROR(OFFSET('HARGA SATUAN'!$D$6,MATCH('RAB Standart'!C169,'HARGA SATUAN'!$C$7:$C$1509,0),0)),"",OFFSET('HARGA SATUAN'!$D$6,MATCH('RAB Standart'!C169,'HARGA SATUAN'!$C$7:$C$1509,0),0))</f>
        <v/>
      </c>
      <c r="E169" s="282" t="str">
        <f ca="1">IF(B169="+","Unit",IF(ISERROR(OFFSET('HARGA SATUAN'!$E$6,MATCH('RAB Standart'!C169,'HARGA SATUAN'!$C$7:$C$1509,0),0)),"",OFFSET('HARGA SATUAN'!$E$6,MATCH('RAB Standart'!C169,'HARGA SATUAN'!$C$7:$C$1509,0),0)))</f>
        <v/>
      </c>
      <c r="F169" s="300"/>
      <c r="G169" s="283">
        <f ca="1">IF(ISERROR(OFFSET('HARGA SATUAN'!$I$6,MATCH('RAB Standart'!C169,'HARGA SATUAN'!$C$7:$C$1509,0),0)),0,OFFSET('HARGA SATUAN'!$I$6,MATCH('RAB Standart'!C169,'HARGA SATUAN'!$C$7:$C$1509,0),0))</f>
        <v>0</v>
      </c>
      <c r="H169" s="284">
        <f ca="1">IF(OR(D169="MDU",D169="MDU-KD"),(IF($O$3="RAB NON MDU","PLN KD",G169*F169)),0)</f>
        <v>0</v>
      </c>
      <c r="I169" s="284">
        <f ca="1">IF(D169="HDW",G169*F169,0)</f>
        <v>0</v>
      </c>
      <c r="J169" s="284">
        <f ca="1">IF(D169="JASA",G169*F169,0)</f>
        <v>0</v>
      </c>
      <c r="K169" s="285">
        <f ca="1">SUM(H169:J169)</f>
        <v>0</v>
      </c>
    </row>
    <row r="170" spans="1:22">
      <c r="B170" s="301">
        <v>1</v>
      </c>
      <c r="C170" s="302" t="s">
        <v>1064</v>
      </c>
      <c r="D170" s="303" t="str">
        <f ca="1">IF(ISERROR(OFFSET('HARGA SATUAN'!$D$6,MATCH('RAB Standart'!C170,'HARGA SATUAN'!$C$7:$C$1509,0),0)),"",OFFSET('HARGA SATUAN'!$D$6,MATCH('RAB Standart'!C170,'HARGA SATUAN'!$C$7:$C$1509,0),0))</f>
        <v>JASA</v>
      </c>
      <c r="E170" s="304" t="str">
        <f ca="1">IF(ISERROR(OFFSET('HARGA SATUAN'!$E$6,MATCH('RAB Standart'!C170,'HARGA SATUAN'!$C$7:$C$1509,0),0)),"",OFFSET('HARGA SATUAN'!$E$6,MATCH('RAB Standart'!C170,'HARGA SATUAN'!$C$7:$C$1509,0),0))</f>
        <v>Lot</v>
      </c>
      <c r="F170" s="305">
        <v>1</v>
      </c>
      <c r="G170" s="306">
        <f ca="1">IF(ISERROR(OFFSET('HARGA SATUAN'!$I$6,MATCH('RAB Standart'!C170,'HARGA SATUAN'!$C$7:$C$1509,0),0)),0,OFFSET('HARGA SATUAN'!$I$6,MATCH('RAB Standart'!C170,'HARGA SATUAN'!$C$7:$C$1509,0),0))</f>
        <v>2.5000000000000001E-2</v>
      </c>
      <c r="H170" s="307"/>
      <c r="I170" s="307"/>
      <c r="J170" s="307">
        <f ca="1">SUM(K20:K82)*G170</f>
        <v>251867.19333333336</v>
      </c>
      <c r="K170" s="308">
        <f ca="1">SUM(H170:J170)</f>
        <v>251867.19333333336</v>
      </c>
    </row>
    <row r="171" spans="1:22">
      <c r="B171" s="309"/>
      <c r="C171" s="310"/>
      <c r="D171" s="281" t="str">
        <f ca="1">IF(ISERROR(OFFSET('HARGA SATUAN'!$D$6,MATCH('RAB Standart'!C171,'HARGA SATUAN'!$C$7:$C$1509,0),0)),"",OFFSET('HARGA SATUAN'!$D$6,MATCH('RAB Standart'!C171,'HARGA SATUAN'!$C$7:$C$1509,0),0))</f>
        <v/>
      </c>
      <c r="E171" s="282" t="str">
        <f ca="1">IF(ISERROR(OFFSET('HARGA SATUAN'!$E$6,MATCH('RAB Standart'!C171,'HARGA SATUAN'!$C$7:$C$1509,0),0)),"",OFFSET('HARGA SATUAN'!$E$6,MATCH('RAB Standart'!C171,'HARGA SATUAN'!$C$7:$C$1509,0),0))</f>
        <v/>
      </c>
      <c r="F171" s="300"/>
      <c r="G171" s="283" t="str">
        <f ca="1">IF(ISERROR(OFFSET('HARGA SATUAN'!$I$6,MATCH('RAB Standart'!C171,'HARGA SATUAN'!$C$7:$C$1509,0),0)),"",OFFSET('HARGA SATUAN'!$I$6,MATCH('RAB Standart'!C171,'HARGA SATUAN'!$C$7:$C$1509,0),0))</f>
        <v/>
      </c>
      <c r="H171" s="284">
        <f ca="1">IF(OR(D171="MDU",D171="MDU-KD"),IF(G171="PLN",0,G171*F171),0)</f>
        <v>0</v>
      </c>
      <c r="I171" s="284">
        <f ca="1">IF(D171="HDW",IF(G171="PLN",0,G171*F171),0)</f>
        <v>0</v>
      </c>
      <c r="J171" s="284">
        <f ca="1">IF(D171="JASA",IF(G171="PLN",0,G171*F171),0)</f>
        <v>0</v>
      </c>
      <c r="K171" s="285">
        <f ca="1">SUM(H171:J171)</f>
        <v>0</v>
      </c>
    </row>
    <row r="172" spans="1:22" ht="15.75" thickBot="1">
      <c r="B172" s="311"/>
      <c r="C172" s="312"/>
      <c r="D172" s="313"/>
      <c r="E172" s="314"/>
      <c r="F172" s="314"/>
      <c r="G172" s="314"/>
      <c r="H172" s="315"/>
      <c r="I172" s="315"/>
      <c r="J172" s="315"/>
      <c r="K172" s="316"/>
    </row>
    <row r="173" spans="1:22">
      <c r="B173" s="317"/>
      <c r="C173" s="651" t="s">
        <v>984</v>
      </c>
      <c r="D173" s="651"/>
      <c r="E173" s="651"/>
      <c r="F173" s="651"/>
      <c r="G173" s="318" t="s">
        <v>9</v>
      </c>
      <c r="H173" s="319">
        <f ca="1">SUM(H14:H171)</f>
        <v>224836700</v>
      </c>
      <c r="I173" s="319">
        <f ca="1">SUM(I14:I171)</f>
        <v>51361396.733333334</v>
      </c>
      <c r="J173" s="319">
        <f ca="1">SUM(J14:J171)</f>
        <v>8441123.1657291539</v>
      </c>
      <c r="K173" s="319">
        <f ca="1">SUM(K14:K171)</f>
        <v>284639219.89906245</v>
      </c>
    </row>
    <row r="174" spans="1:22">
      <c r="B174" s="320"/>
      <c r="C174" s="634" t="s">
        <v>1427</v>
      </c>
      <c r="D174" s="634"/>
      <c r="E174" s="634"/>
      <c r="F174" s="634"/>
      <c r="G174" s="321" t="s">
        <v>9</v>
      </c>
      <c r="H174" s="322">
        <f ca="1">H173*0.11</f>
        <v>24732037</v>
      </c>
      <c r="I174" s="322">
        <f ca="1">I173*0.11</f>
        <v>5649753.6406666664</v>
      </c>
      <c r="J174" s="322">
        <f ca="1">J173*0.11</f>
        <v>928523.54823020694</v>
      </c>
      <c r="K174" s="322">
        <f ca="1">K173*0.11</f>
        <v>31310314.188896868</v>
      </c>
    </row>
    <row r="175" spans="1:22" ht="15.75" thickBot="1">
      <c r="B175" s="320"/>
      <c r="C175" s="632" t="s">
        <v>456</v>
      </c>
      <c r="D175" s="632"/>
      <c r="E175" s="632"/>
      <c r="F175" s="632"/>
      <c r="G175" s="323" t="s">
        <v>9</v>
      </c>
      <c r="H175" s="324">
        <f ca="1">SUM(H173:H174)</f>
        <v>249568737</v>
      </c>
      <c r="I175" s="324">
        <f ca="1">SUM(I173:I174)</f>
        <v>57011150.373999998</v>
      </c>
      <c r="J175" s="323">
        <f ca="1">SUM(J173:J174)</f>
        <v>9369646.7139593605</v>
      </c>
      <c r="K175" s="323">
        <f ca="1">SUM(K173:K174)</f>
        <v>315949534.08795935</v>
      </c>
      <c r="M175" s="390"/>
    </row>
    <row r="176" spans="1:22">
      <c r="B176" s="635" t="str">
        <f ca="1">"Terbilang : "&amp;PROPER(IF(K175=0,"nol",IF(K175&lt;0,"minus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IF(--MID(TEXT(ABS(K175),"000000000000000"),1,3)=0,"",MID(TEXT(ABS(K175),"000000000000000"),1,1)&amp;" ratus "&amp;MID(TEXT(ABS(K175),"000000000000000"),2,1)&amp;" puluh "&amp;MID(TEXT(ABS(K175),"000000000000000"),3,1)&amp;" trilyun ")&amp; IF(--MID(TEXT(ABS(K175),"000000000000000"),4,3)=0,"",MID(TEXT(ABS(K175),"000000000000000"),4,1)&amp;" ratus "&amp;MID(TEXT(ABS(K175),"000000000000000"),5,1)&amp;" puluh "&amp;MID(TEXT(ABS(K175),"000000000000000"),6,1)&amp;" milyar ")&amp; IF(--MID(TEXT(ABS(K175),"000000000000000"),7,3)=0,"",MID(TEXT(ABS(K175),"000000000000000"),7,1)&amp;" ratus "&amp;MID(TEXT(ABS(K175),"000000000000000"),8,1)&amp;" puluh "&amp;MID(TEXT(ABS(K175),"000000000000000"),9,1)&amp;" juta ")&amp; IF(--MID(TEXT(ABS(K175),"000000000000000"),10,3)=0,"",IF(--MID(TEXT(ABS(K175),"000000000000000"),10,3)=1,"*",MID(TEXT(ABS(K175),"000000000000000"),10,1)&amp;" ratus "&amp;MID(TEXT(ABS(K175),"000000000000000"),11,1)&amp;" puluh ")&amp;MID(TEXT(ABS(K175),"000000000000000"),12,1)&amp;" ribu ")&amp; IF(--MID(TEXT(ABS(K175),"000000000000000"),13,3)=0,"",MID(TEXT(ABS(K175),"000000000000000"),13,1)&amp;" ratus "&amp;MID(TEXT(ABS(K175),"000000000000000"),14,1)&amp;" puluh "&amp;MID(TEXT(ABS(K175),"000000000000000"),15,1)),1,"satu"),2,"dua"),3,"tiga"),4,"empat"),5,"lima"),6,"enam"),7,"tujuh"),8,"delapan"),9,"sembilan"),"0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Tiga Ratus Lima Belas Juta Sembilan Ratus Empat Puluh Sembilan Ribu Lima Ratus Tiga Puluh Empat Rupiah</v>
      </c>
      <c r="C176" s="636"/>
      <c r="D176" s="636"/>
      <c r="E176" s="636"/>
      <c r="F176" s="636"/>
      <c r="G176" s="636"/>
      <c r="H176" s="636"/>
      <c r="I176" s="636"/>
      <c r="J176" s="636"/>
      <c r="K176" s="637"/>
    </row>
    <row r="177" spans="2:11">
      <c r="B177" s="638"/>
      <c r="C177" s="639"/>
      <c r="D177" s="639"/>
      <c r="E177" s="639"/>
      <c r="F177" s="639"/>
      <c r="G177" s="639"/>
      <c r="H177" s="639"/>
      <c r="I177" s="639"/>
      <c r="J177" s="639"/>
      <c r="K177" s="640"/>
    </row>
    <row r="178" spans="2:11" ht="15.75" thickBot="1">
      <c r="B178" s="326" t="str">
        <f>"Harga yang dipakai adalah "&amp;'HARGA SATUAN'!I5&amp;""</f>
        <v>Harga yang dipakai adalah RAB HSS 2023</v>
      </c>
      <c r="C178" s="327"/>
      <c r="D178" s="328"/>
      <c r="E178" s="328"/>
      <c r="F178" s="328"/>
      <c r="G178" s="329"/>
      <c r="H178" s="329"/>
      <c r="I178" s="329"/>
      <c r="J178" s="329"/>
      <c r="K178" s="330"/>
    </row>
    <row r="179" spans="2:11">
      <c r="C179" s="331"/>
      <c r="E179" s="333"/>
      <c r="F179" s="333"/>
      <c r="G179" s="333"/>
    </row>
    <row r="180" spans="2:11">
      <c r="C180" s="260"/>
      <c r="E180" s="333"/>
      <c r="F180" s="333"/>
      <c r="G180" s="333"/>
      <c r="H180" s="641"/>
      <c r="I180" s="641"/>
      <c r="J180" s="642"/>
      <c r="K180" s="642"/>
    </row>
    <row r="181" spans="2:11">
      <c r="C181" s="260"/>
      <c r="E181" s="333"/>
      <c r="F181" s="333"/>
      <c r="G181" s="333"/>
      <c r="H181" s="334"/>
      <c r="I181" s="631" t="s">
        <v>1677</v>
      </c>
      <c r="J181" s="631"/>
      <c r="K181" s="631"/>
    </row>
    <row r="182" spans="2:11">
      <c r="C182" s="260"/>
      <c r="E182" s="333"/>
      <c r="F182" s="333"/>
      <c r="G182" s="333"/>
      <c r="H182" s="334"/>
      <c r="I182" s="631" t="s">
        <v>1514</v>
      </c>
      <c r="J182" s="631"/>
      <c r="K182" s="631"/>
    </row>
    <row r="183" spans="2:11">
      <c r="C183" s="260"/>
      <c r="E183" s="333"/>
      <c r="F183" s="333"/>
      <c r="G183" s="333"/>
      <c r="H183" s="335"/>
      <c r="I183" s="336"/>
      <c r="J183" s="336"/>
      <c r="K183" s="336"/>
    </row>
    <row r="184" spans="2:11">
      <c r="C184" s="260"/>
      <c r="E184" s="333"/>
      <c r="F184" s="333"/>
      <c r="G184" s="333"/>
      <c r="H184" s="335"/>
      <c r="I184" s="335"/>
      <c r="J184" s="335"/>
      <c r="K184" s="335"/>
    </row>
    <row r="185" spans="2:11">
      <c r="C185" s="260"/>
      <c r="E185" s="333"/>
      <c r="F185" s="333"/>
      <c r="G185" s="333"/>
      <c r="H185" s="335"/>
      <c r="I185" s="335"/>
      <c r="J185" s="335"/>
      <c r="K185" s="335"/>
    </row>
    <row r="186" spans="2:11">
      <c r="C186" s="260"/>
      <c r="E186" s="333"/>
      <c r="F186" s="333"/>
      <c r="G186" s="333"/>
      <c r="H186" s="335"/>
      <c r="I186" s="335"/>
      <c r="J186" s="335"/>
      <c r="K186" s="335"/>
    </row>
    <row r="187" spans="2:11">
      <c r="C187" s="260"/>
      <c r="E187" s="333"/>
      <c r="F187" s="333"/>
      <c r="G187" s="333"/>
      <c r="H187" s="337"/>
      <c r="I187" s="631" t="s">
        <v>1515</v>
      </c>
      <c r="J187" s="631"/>
      <c r="K187" s="631"/>
    </row>
    <row r="188" spans="2:11">
      <c r="C188" s="331"/>
      <c r="E188" s="333"/>
      <c r="F188" s="333"/>
      <c r="G188" s="333"/>
      <c r="H188" s="335"/>
      <c r="I188" s="335"/>
      <c r="J188" s="335"/>
      <c r="K188" s="335"/>
    </row>
    <row r="189" spans="2:11">
      <c r="C189" s="331"/>
      <c r="E189" s="333"/>
      <c r="F189" s="333"/>
      <c r="G189" s="333"/>
      <c r="H189" s="335"/>
      <c r="I189" s="335"/>
      <c r="J189" s="335"/>
      <c r="K189" s="335"/>
    </row>
    <row r="190" spans="2:11">
      <c r="C190" s="331"/>
      <c r="E190" s="333"/>
      <c r="F190" s="333"/>
      <c r="G190" s="333"/>
      <c r="H190" s="335"/>
      <c r="I190" s="335"/>
      <c r="J190" s="335"/>
      <c r="K190" s="335"/>
    </row>
  </sheetData>
  <sheetProtection sort="0" autoFilter="0"/>
  <protectedRanges>
    <protectedRange sqref="F168" name="Range1_1_3_1_2_1"/>
    <protectedRange sqref="C102" name="Range1_3_1"/>
  </protectedRanges>
  <mergeCells count="22">
    <mergeCell ref="O3:P4"/>
    <mergeCell ref="B4:K4"/>
    <mergeCell ref="C173:F173"/>
    <mergeCell ref="B11:B13"/>
    <mergeCell ref="C11:C13"/>
    <mergeCell ref="D11:D13"/>
    <mergeCell ref="E11:E13"/>
    <mergeCell ref="F11:F13"/>
    <mergeCell ref="G11:G13"/>
    <mergeCell ref="I12:I13"/>
    <mergeCell ref="I182:K182"/>
    <mergeCell ref="I187:K187"/>
    <mergeCell ref="C175:F175"/>
    <mergeCell ref="G6:K6"/>
    <mergeCell ref="I181:K181"/>
    <mergeCell ref="C174:F174"/>
    <mergeCell ref="B176:K177"/>
    <mergeCell ref="H180:K180"/>
    <mergeCell ref="H11:K11"/>
    <mergeCell ref="H12:H13"/>
    <mergeCell ref="J12:J13"/>
    <mergeCell ref="K12:K13"/>
  </mergeCells>
  <phoneticPr fontId="120" type="noConversion"/>
  <conditionalFormatting sqref="C102">
    <cfRule type="cellIs" dxfId="16" priority="293" operator="equal">
      <formula>0</formula>
    </cfRule>
  </conditionalFormatting>
  <conditionalFormatting sqref="E1:E3 E5:E17 H12:I12 O13 F14:K17 S14:V101 E18:K168 S103:V168 G169:H169 E169:G170 H169:K172 E171:H171 E172:F172">
    <cfRule type="cellIs" dxfId="15" priority="1783" stopIfTrue="1" operator="equal">
      <formula>0</formula>
    </cfRule>
  </conditionalFormatting>
  <conditionalFormatting sqref="G1:G13">
    <cfRule type="cellIs" dxfId="14" priority="4" stopIfTrue="1" operator="equal">
      <formula>0</formula>
    </cfRule>
  </conditionalFormatting>
  <conditionalFormatting sqref="G171:G65637 E176:E65637">
    <cfRule type="cellIs" dxfId="13" priority="917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103:F167 F70:F101 H14:K172 F15:F68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3" fitToHeight="30" orientation="portrait" horizontalDpi="1200" verticalDpi="1200" r:id="rId1"/>
  <rowBreaks count="1" manualBreakCount="1">
    <brk id="172" max="10" man="1"/>
  </rowBreaks>
  <ignoredErrors>
    <ignoredError sqref="F70" formula="1"/>
  </ignoredError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3E7F-5EFC-41B7-9410-06F6BD1A2464}">
  <sheetPr>
    <tabColor rgb="FFFF6699"/>
  </sheetPr>
  <dimension ref="B1:BC67"/>
  <sheetViews>
    <sheetView showGridLines="0" topLeftCell="A4" zoomScale="130" zoomScaleNormal="130" zoomScaleSheetLayoutView="115" workbookViewId="0">
      <selection activeCell="W36" sqref="W36:X36"/>
    </sheetView>
  </sheetViews>
  <sheetFormatPr defaultColWidth="9.140625" defaultRowHeight="12"/>
  <cols>
    <col min="1" max="1" width="1.42578125" style="432" customWidth="1"/>
    <col min="2" max="118" width="5.7109375" style="432" customWidth="1"/>
    <col min="119" max="16384" width="9.140625" style="432"/>
  </cols>
  <sheetData>
    <row r="1" spans="2:30" ht="12.75" thickBot="1"/>
    <row r="2" spans="2:30" ht="12.75" customHeight="1">
      <c r="B2" s="430"/>
      <c r="C2" s="431"/>
      <c r="D2" s="431"/>
      <c r="E2" s="431"/>
      <c r="F2" s="431"/>
      <c r="G2" s="431"/>
      <c r="H2" s="431"/>
      <c r="I2" s="431"/>
      <c r="J2" s="431"/>
      <c r="K2" s="431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690" t="s">
        <v>1620</v>
      </c>
      <c r="X2" s="691"/>
      <c r="Y2" s="691"/>
      <c r="Z2" s="691"/>
      <c r="AA2" s="691"/>
      <c r="AB2" s="691"/>
      <c r="AC2" s="691"/>
      <c r="AD2" s="692"/>
    </row>
    <row r="3" spans="2:30" ht="12" customHeight="1">
      <c r="B3" s="433"/>
      <c r="W3" s="693"/>
      <c r="X3" s="694"/>
      <c r="Y3" s="694"/>
      <c r="Z3" s="694"/>
      <c r="AA3" s="694"/>
      <c r="AB3" s="694"/>
      <c r="AC3" s="694"/>
      <c r="AD3" s="695"/>
    </row>
    <row r="4" spans="2:30">
      <c r="B4" s="433"/>
      <c r="W4" s="434" t="s">
        <v>1588</v>
      </c>
      <c r="AD4" s="435"/>
    </row>
    <row r="5" spans="2:30">
      <c r="B5" s="433"/>
      <c r="D5" s="696" t="s">
        <v>1637</v>
      </c>
      <c r="E5" s="696"/>
      <c r="F5" s="696"/>
      <c r="W5" s="453" t="s">
        <v>1589</v>
      </c>
      <c r="X5" s="670" t="s">
        <v>1590</v>
      </c>
      <c r="Y5" s="670"/>
      <c r="Z5" s="670"/>
      <c r="AA5" s="670" t="s">
        <v>1591</v>
      </c>
      <c r="AB5" s="670"/>
      <c r="AC5" s="670" t="s">
        <v>1592</v>
      </c>
      <c r="AD5" s="671"/>
    </row>
    <row r="6" spans="2:30">
      <c r="B6" s="433"/>
      <c r="D6" s="514" t="s">
        <v>1671</v>
      </c>
      <c r="W6" s="453">
        <v>1</v>
      </c>
      <c r="X6" s="670" t="s">
        <v>1593</v>
      </c>
      <c r="Y6" s="670"/>
      <c r="Z6" s="670"/>
      <c r="AA6" s="670"/>
      <c r="AB6" s="670"/>
      <c r="AC6" s="670"/>
      <c r="AD6" s="671"/>
    </row>
    <row r="7" spans="2:30">
      <c r="B7" s="433"/>
      <c r="W7" s="453">
        <v>2</v>
      </c>
      <c r="X7" s="670" t="s">
        <v>1594</v>
      </c>
      <c r="Y7" s="670"/>
      <c r="Z7" s="670"/>
      <c r="AA7" s="670"/>
      <c r="AB7" s="670"/>
      <c r="AC7" s="670"/>
      <c r="AD7" s="671"/>
    </row>
    <row r="8" spans="2:30">
      <c r="B8" s="433"/>
      <c r="W8" s="453">
        <v>3</v>
      </c>
      <c r="X8" s="670" t="s">
        <v>1595</v>
      </c>
      <c r="Y8" s="670"/>
      <c r="Z8" s="670"/>
      <c r="AA8" s="670"/>
      <c r="AB8" s="670"/>
      <c r="AC8" s="670"/>
      <c r="AD8" s="671"/>
    </row>
    <row r="9" spans="2:30">
      <c r="B9" s="433"/>
      <c r="W9" s="453">
        <v>4</v>
      </c>
      <c r="X9" s="670" t="s">
        <v>1596</v>
      </c>
      <c r="Y9" s="670"/>
      <c r="Z9" s="670"/>
      <c r="AA9" s="670"/>
      <c r="AB9" s="670"/>
      <c r="AC9" s="670"/>
      <c r="AD9" s="671"/>
    </row>
    <row r="10" spans="2:30">
      <c r="B10" s="433"/>
      <c r="W10" s="453">
        <v>5</v>
      </c>
      <c r="X10" s="670" t="s">
        <v>1597</v>
      </c>
      <c r="Y10" s="670"/>
      <c r="Z10" s="670"/>
      <c r="AA10" s="670"/>
      <c r="AB10" s="670"/>
      <c r="AC10" s="670"/>
      <c r="AD10" s="671"/>
    </row>
    <row r="11" spans="2:30">
      <c r="B11" s="433"/>
      <c r="W11" s="453">
        <v>6</v>
      </c>
      <c r="X11" s="670" t="s">
        <v>1598</v>
      </c>
      <c r="Y11" s="670"/>
      <c r="Z11" s="670"/>
      <c r="AA11" s="670"/>
      <c r="AB11" s="670"/>
      <c r="AC11" s="670"/>
      <c r="AD11" s="671"/>
    </row>
    <row r="12" spans="2:30">
      <c r="B12" s="433"/>
      <c r="W12" s="453">
        <v>7</v>
      </c>
      <c r="X12" s="670" t="s">
        <v>1599</v>
      </c>
      <c r="Y12" s="670"/>
      <c r="Z12" s="670"/>
      <c r="AA12" s="670"/>
      <c r="AB12" s="670"/>
      <c r="AC12" s="670"/>
      <c r="AD12" s="671"/>
    </row>
    <row r="13" spans="2:30" ht="12.75" customHeight="1">
      <c r="B13" s="433"/>
      <c r="W13" s="453">
        <v>8</v>
      </c>
      <c r="X13" s="670" t="s">
        <v>1600</v>
      </c>
      <c r="Y13" s="670"/>
      <c r="Z13" s="670"/>
      <c r="AA13" s="670"/>
      <c r="AB13" s="670"/>
      <c r="AC13" s="670"/>
      <c r="AD13" s="671"/>
    </row>
    <row r="14" spans="2:30">
      <c r="B14" s="433"/>
      <c r="W14" s="453">
        <v>9</v>
      </c>
      <c r="X14" s="670" t="s">
        <v>1601</v>
      </c>
      <c r="Y14" s="670"/>
      <c r="Z14" s="670"/>
      <c r="AA14" s="670"/>
      <c r="AB14" s="670"/>
      <c r="AC14" s="670"/>
      <c r="AD14" s="671"/>
    </row>
    <row r="15" spans="2:30">
      <c r="B15" s="433"/>
      <c r="W15" s="453">
        <v>10</v>
      </c>
      <c r="X15" s="670" t="s">
        <v>1602</v>
      </c>
      <c r="Y15" s="670"/>
      <c r="Z15" s="670"/>
      <c r="AA15" s="670"/>
      <c r="AB15" s="670"/>
      <c r="AC15" s="670"/>
      <c r="AD15" s="671"/>
    </row>
    <row r="16" spans="2:30">
      <c r="B16" s="433"/>
      <c r="W16" s="453">
        <v>11</v>
      </c>
      <c r="X16" s="670" t="s">
        <v>1603</v>
      </c>
      <c r="Y16" s="670"/>
      <c r="Z16" s="670"/>
      <c r="AA16" s="670"/>
      <c r="AB16" s="670"/>
      <c r="AC16" s="670"/>
      <c r="AD16" s="671"/>
    </row>
    <row r="17" spans="2:30">
      <c r="B17" s="433"/>
      <c r="W17" s="453">
        <v>12</v>
      </c>
      <c r="X17" s="670" t="s">
        <v>1604</v>
      </c>
      <c r="Y17" s="670"/>
      <c r="Z17" s="670"/>
      <c r="AA17" s="670"/>
      <c r="AB17" s="670"/>
      <c r="AC17" s="670"/>
      <c r="AD17" s="671"/>
    </row>
    <row r="18" spans="2:30">
      <c r="B18" s="436"/>
      <c r="C18" s="437"/>
      <c r="D18" s="437"/>
      <c r="W18" s="453">
        <v>13</v>
      </c>
      <c r="X18" s="670"/>
      <c r="Y18" s="670"/>
      <c r="Z18" s="670"/>
      <c r="AA18" s="670"/>
      <c r="AB18" s="670"/>
      <c r="AC18" s="670"/>
      <c r="AD18" s="671"/>
    </row>
    <row r="19" spans="2:30">
      <c r="B19" s="433"/>
      <c r="W19" s="454"/>
      <c r="X19" s="682"/>
      <c r="Y19" s="682"/>
      <c r="Z19" s="682"/>
      <c r="AA19" s="682"/>
      <c r="AB19" s="682"/>
      <c r="AC19" s="682"/>
      <c r="AD19" s="683"/>
    </row>
    <row r="20" spans="2:30">
      <c r="B20" s="433"/>
      <c r="W20" s="676" t="s">
        <v>1605</v>
      </c>
      <c r="X20" s="677"/>
      <c r="Y20" s="677"/>
      <c r="Z20" s="677"/>
      <c r="AA20" s="677"/>
      <c r="AB20" s="677"/>
      <c r="AC20" s="677"/>
      <c r="AD20" s="678"/>
    </row>
    <row r="21" spans="2:30">
      <c r="B21" s="433"/>
      <c r="W21" s="684" t="s">
        <v>1606</v>
      </c>
      <c r="X21" s="685"/>
      <c r="Y21" s="685"/>
      <c r="Z21" s="686"/>
      <c r="AA21" s="687" t="s">
        <v>1607</v>
      </c>
      <c r="AB21" s="688"/>
      <c r="AC21" s="688"/>
      <c r="AD21" s="689"/>
    </row>
    <row r="22" spans="2:30">
      <c r="B22" s="433"/>
      <c r="W22" s="527" t="s">
        <v>1624</v>
      </c>
      <c r="X22" s="528"/>
      <c r="Y22" s="518">
        <v>2</v>
      </c>
      <c r="Z22" s="519" t="s">
        <v>1031</v>
      </c>
      <c r="AA22" s="672"/>
      <c r="AB22" s="673"/>
      <c r="AC22" s="438"/>
      <c r="AD22" s="439"/>
    </row>
    <row r="23" spans="2:30">
      <c r="B23" s="433"/>
      <c r="W23" s="524" t="s">
        <v>1651</v>
      </c>
      <c r="X23" s="507"/>
      <c r="Y23" s="486">
        <v>1</v>
      </c>
      <c r="Z23" s="513" t="s">
        <v>1031</v>
      </c>
      <c r="AA23" s="672"/>
      <c r="AB23" s="673"/>
      <c r="AC23" s="438"/>
      <c r="AD23" s="439"/>
    </row>
    <row r="24" spans="2:30">
      <c r="B24" s="433"/>
      <c r="W24" s="524" t="s">
        <v>1630</v>
      </c>
      <c r="X24" s="507"/>
      <c r="Y24" s="518">
        <v>2</v>
      </c>
      <c r="Z24" s="519" t="s">
        <v>1031</v>
      </c>
      <c r="AA24" s="672"/>
      <c r="AB24" s="673"/>
      <c r="AC24" s="438"/>
      <c r="AD24" s="439"/>
    </row>
    <row r="25" spans="2:30">
      <c r="B25" s="433"/>
      <c r="W25" s="524" t="s">
        <v>1631</v>
      </c>
      <c r="X25" s="507"/>
      <c r="Y25" s="486">
        <v>2</v>
      </c>
      <c r="Z25" s="513" t="s">
        <v>1031</v>
      </c>
      <c r="AA25" s="672"/>
      <c r="AB25" s="673"/>
      <c r="AC25" s="438"/>
      <c r="AD25" s="439"/>
    </row>
    <row r="26" spans="2:30">
      <c r="B26" s="433"/>
      <c r="M26" s="440"/>
      <c r="W26" s="520" t="s">
        <v>1632</v>
      </c>
      <c r="X26" s="521"/>
      <c r="Y26" s="518">
        <v>2</v>
      </c>
      <c r="Z26" s="519" t="s">
        <v>1031</v>
      </c>
      <c r="AA26" s="672"/>
      <c r="AB26" s="673"/>
      <c r="AC26" s="438"/>
      <c r="AD26" s="439"/>
    </row>
    <row r="27" spans="2:30">
      <c r="B27" s="433"/>
      <c r="W27" s="517" t="s">
        <v>1633</v>
      </c>
      <c r="X27" s="487"/>
      <c r="Y27" s="486">
        <v>2</v>
      </c>
      <c r="Z27" s="513" t="s">
        <v>1031</v>
      </c>
      <c r="AA27" s="672"/>
      <c r="AB27" s="673"/>
      <c r="AC27" s="438"/>
      <c r="AD27" s="439"/>
    </row>
    <row r="28" spans="2:30">
      <c r="B28" s="433"/>
      <c r="W28" s="522" t="s">
        <v>1660</v>
      </c>
      <c r="X28" s="523"/>
      <c r="Y28" s="515">
        <v>1</v>
      </c>
      <c r="Z28" s="516" t="s">
        <v>1031</v>
      </c>
      <c r="AA28" s="672"/>
      <c r="AB28" s="673"/>
      <c r="AC28" s="438"/>
      <c r="AD28" s="439"/>
    </row>
    <row r="29" spans="2:30">
      <c r="B29" s="433"/>
      <c r="W29" s="524" t="s">
        <v>1661</v>
      </c>
      <c r="X29" s="507"/>
      <c r="Y29" s="486">
        <v>1</v>
      </c>
      <c r="Z29" s="513" t="s">
        <v>14</v>
      </c>
      <c r="AA29" s="672"/>
      <c r="AB29" s="673"/>
      <c r="AC29" s="438"/>
      <c r="AD29" s="439"/>
    </row>
    <row r="30" spans="2:30">
      <c r="B30" s="433"/>
      <c r="U30" s="441"/>
      <c r="W30" s="524" t="s">
        <v>1667</v>
      </c>
      <c r="X30" s="507"/>
      <c r="Y30" s="486">
        <v>90</v>
      </c>
      <c r="Z30" s="513" t="s">
        <v>7</v>
      </c>
      <c r="AA30" s="672"/>
      <c r="AB30" s="673"/>
      <c r="AC30" s="442"/>
      <c r="AD30" s="439"/>
    </row>
    <row r="31" spans="2:30">
      <c r="B31" s="433"/>
      <c r="T31" s="441"/>
      <c r="W31" s="524" t="s">
        <v>1668</v>
      </c>
      <c r="X31" s="507"/>
      <c r="Y31" s="486">
        <v>30</v>
      </c>
      <c r="Z31" s="513" t="s">
        <v>7</v>
      </c>
      <c r="AA31" s="672"/>
      <c r="AB31" s="673"/>
      <c r="AC31" s="442"/>
      <c r="AD31" s="439"/>
    </row>
    <row r="32" spans="2:30">
      <c r="B32" s="433"/>
      <c r="T32" s="441"/>
      <c r="W32" s="524" t="s">
        <v>1625</v>
      </c>
      <c r="X32" s="507"/>
      <c r="Y32" s="486">
        <v>2</v>
      </c>
      <c r="Z32" s="513" t="s">
        <v>1031</v>
      </c>
      <c r="AA32" s="672"/>
      <c r="AB32" s="673"/>
      <c r="AC32" s="438"/>
      <c r="AD32" s="439"/>
    </row>
    <row r="33" spans="2:47" ht="14.25" customHeight="1">
      <c r="B33" s="433"/>
      <c r="W33" s="524" t="s">
        <v>1676</v>
      </c>
      <c r="X33" s="507"/>
      <c r="Y33" s="486">
        <v>2</v>
      </c>
      <c r="Z33" s="513" t="s">
        <v>1031</v>
      </c>
      <c r="AA33" s="672"/>
      <c r="AB33" s="673"/>
      <c r="AC33" s="438"/>
      <c r="AD33" s="439"/>
    </row>
    <row r="34" spans="2:47" ht="14.25" customHeight="1">
      <c r="B34" s="433"/>
      <c r="W34" s="524"/>
      <c r="X34" s="507"/>
      <c r="Y34" s="486"/>
      <c r="Z34" s="513"/>
      <c r="AA34" s="672"/>
      <c r="AB34" s="673"/>
      <c r="AC34" s="438"/>
      <c r="AD34" s="439"/>
    </row>
    <row r="35" spans="2:47" ht="14.25" customHeight="1">
      <c r="B35" s="433"/>
      <c r="W35" s="524"/>
      <c r="X35" s="507"/>
      <c r="Y35" s="486"/>
      <c r="Z35" s="513"/>
      <c r="AA35" s="672"/>
      <c r="AB35" s="673"/>
      <c r="AC35" s="438"/>
      <c r="AD35" s="439"/>
    </row>
    <row r="36" spans="2:47">
      <c r="B36" s="433"/>
      <c r="W36" s="674"/>
      <c r="X36" s="675"/>
      <c r="Y36" s="486"/>
      <c r="Z36" s="513"/>
      <c r="AA36" s="672"/>
      <c r="AB36" s="673"/>
      <c r="AC36" s="438"/>
      <c r="AD36" s="439"/>
    </row>
    <row r="37" spans="2:47">
      <c r="B37" s="433"/>
      <c r="W37" s="674"/>
      <c r="X37" s="675"/>
      <c r="Y37" s="486"/>
      <c r="Z37" s="513"/>
      <c r="AA37" s="672"/>
      <c r="AB37" s="673"/>
      <c r="AC37" s="438"/>
      <c r="AD37" s="439"/>
    </row>
    <row r="38" spans="2:47">
      <c r="B38" s="433"/>
      <c r="W38" s="674"/>
      <c r="X38" s="675"/>
      <c r="Y38" s="486"/>
      <c r="Z38" s="513"/>
      <c r="AA38" s="672"/>
      <c r="AB38" s="673"/>
      <c r="AC38" s="438"/>
      <c r="AD38" s="439"/>
    </row>
    <row r="39" spans="2:47" ht="12.75" customHeight="1">
      <c r="B39" s="433"/>
      <c r="W39" s="524"/>
      <c r="X39" s="507"/>
      <c r="Y39" s="486"/>
      <c r="Z39" s="513"/>
      <c r="AA39" s="672"/>
      <c r="AB39" s="673"/>
      <c r="AC39" s="438"/>
      <c r="AD39" s="439"/>
    </row>
    <row r="40" spans="2:47" ht="12" customHeight="1">
      <c r="B40" s="433"/>
      <c r="U40" s="437"/>
      <c r="W40" s="703"/>
      <c r="X40" s="703"/>
      <c r="Y40" s="519"/>
      <c r="Z40" s="518"/>
      <c r="AA40" s="672"/>
      <c r="AB40" s="673"/>
      <c r="AC40" s="438"/>
      <c r="AD40" s="439"/>
      <c r="AL40" s="437"/>
    </row>
    <row r="41" spans="2:47" ht="12" customHeight="1">
      <c r="B41" s="433"/>
      <c r="W41" s="676" t="s">
        <v>1608</v>
      </c>
      <c r="X41" s="677"/>
      <c r="Y41" s="677"/>
      <c r="Z41" s="677"/>
      <c r="AA41" s="677"/>
      <c r="AB41" s="677"/>
      <c r="AC41" s="677"/>
      <c r="AD41" s="678"/>
    </row>
    <row r="42" spans="2:47" ht="12" customHeight="1">
      <c r="B42" s="433"/>
      <c r="W42" s="697" t="s">
        <v>1671</v>
      </c>
      <c r="X42" s="698"/>
      <c r="Y42" s="698"/>
      <c r="Z42" s="698"/>
      <c r="AA42" s="698"/>
      <c r="AB42" s="698"/>
      <c r="AC42" s="698"/>
      <c r="AD42" s="699"/>
    </row>
    <row r="43" spans="2:47" ht="12" customHeight="1">
      <c r="B43" s="433"/>
      <c r="V43" s="443"/>
      <c r="W43" s="700"/>
      <c r="X43" s="701"/>
      <c r="Y43" s="701"/>
      <c r="Z43" s="701"/>
      <c r="AA43" s="701"/>
      <c r="AB43" s="701"/>
      <c r="AC43" s="701"/>
      <c r="AD43" s="702"/>
    </row>
    <row r="44" spans="2:47">
      <c r="B44" s="444"/>
      <c r="C44" s="445"/>
      <c r="D44" s="445"/>
      <c r="E44" s="445"/>
      <c r="F44" s="445"/>
      <c r="G44" s="445"/>
      <c r="H44" s="445"/>
      <c r="I44" s="445"/>
      <c r="J44" s="445"/>
      <c r="K44" s="445"/>
      <c r="L44" s="445"/>
      <c r="M44" s="445"/>
      <c r="N44" s="445"/>
      <c r="O44" s="445"/>
      <c r="P44" s="445"/>
      <c r="Q44" s="445"/>
      <c r="R44" s="445"/>
      <c r="S44" s="445"/>
      <c r="T44" s="445"/>
      <c r="U44" s="445"/>
      <c r="V44" s="443"/>
      <c r="W44" s="668" t="s">
        <v>1609</v>
      </c>
      <c r="X44" s="669"/>
      <c r="Y44" s="670"/>
      <c r="Z44" s="670"/>
      <c r="AA44" s="670"/>
      <c r="AB44" s="670"/>
      <c r="AC44" s="670"/>
      <c r="AD44" s="671"/>
    </row>
    <row r="45" spans="2:47">
      <c r="B45" s="444"/>
      <c r="C45" s="445"/>
      <c r="D45" s="445"/>
      <c r="E45" s="445"/>
      <c r="F45" s="445"/>
      <c r="G45" s="445"/>
      <c r="H45" s="445"/>
      <c r="I45" s="445"/>
      <c r="J45" s="445"/>
      <c r="K45" s="445"/>
      <c r="L45" s="445"/>
      <c r="M45" s="445"/>
      <c r="N45" s="445"/>
      <c r="O45" s="445"/>
      <c r="P45" s="445"/>
      <c r="Q45" s="445"/>
      <c r="R45" s="445"/>
      <c r="S45" s="445"/>
      <c r="T45" s="445"/>
      <c r="U45" s="445"/>
      <c r="V45" s="443"/>
      <c r="W45" s="668" t="s">
        <v>1610</v>
      </c>
      <c r="X45" s="669"/>
      <c r="Y45" s="670">
        <v>1</v>
      </c>
      <c r="Z45" s="670"/>
      <c r="AA45" s="670"/>
      <c r="AB45" s="670" t="s">
        <v>1611</v>
      </c>
      <c r="AC45" s="670"/>
      <c r="AD45" s="446" t="s">
        <v>1612</v>
      </c>
    </row>
    <row r="46" spans="2:47">
      <c r="B46" s="444"/>
      <c r="C46" s="445"/>
      <c r="D46" s="445"/>
      <c r="E46" s="445"/>
      <c r="F46" s="445"/>
      <c r="G46" s="445"/>
      <c r="H46" s="445"/>
      <c r="I46" s="445"/>
      <c r="J46" s="445"/>
      <c r="K46" s="445"/>
      <c r="L46" s="445"/>
      <c r="M46" s="445"/>
      <c r="N46" s="445"/>
      <c r="O46" s="445"/>
      <c r="P46" s="445"/>
      <c r="Q46" s="445"/>
      <c r="R46" s="445"/>
      <c r="S46" s="445"/>
      <c r="T46" s="445"/>
      <c r="U46" s="445"/>
      <c r="V46" s="443"/>
      <c r="W46" s="668" t="s">
        <v>1613</v>
      </c>
      <c r="X46" s="669"/>
      <c r="Y46" s="679"/>
      <c r="Z46" s="679"/>
      <c r="AA46" s="679"/>
      <c r="AB46" s="670" t="s">
        <v>1614</v>
      </c>
      <c r="AC46" s="670"/>
      <c r="AD46" s="447"/>
    </row>
    <row r="47" spans="2:47">
      <c r="B47" s="444"/>
      <c r="C47" s="445"/>
      <c r="D47" s="445"/>
      <c r="E47" s="445"/>
      <c r="F47" s="445"/>
      <c r="G47" s="445"/>
      <c r="H47" s="445"/>
      <c r="I47" s="445"/>
      <c r="J47" s="445"/>
      <c r="K47" s="445"/>
      <c r="L47" s="445"/>
      <c r="M47" s="445"/>
      <c r="N47" s="445"/>
      <c r="O47" s="445"/>
      <c r="P47" s="445"/>
      <c r="Q47" s="445"/>
      <c r="R47" s="445"/>
      <c r="S47" s="445"/>
      <c r="T47" s="445"/>
      <c r="U47" s="445"/>
      <c r="V47" s="443"/>
      <c r="W47" s="680" t="s">
        <v>1615</v>
      </c>
      <c r="X47" s="680"/>
      <c r="Y47" s="680"/>
      <c r="Z47" s="680"/>
      <c r="AA47" s="680"/>
      <c r="AB47" s="680"/>
      <c r="AC47" s="680"/>
      <c r="AD47" s="681"/>
    </row>
    <row r="48" spans="2:47" ht="12.75" customHeight="1">
      <c r="B48" s="444"/>
      <c r="C48" s="445"/>
      <c r="D48" s="445"/>
      <c r="E48" s="445"/>
      <c r="F48" s="445"/>
      <c r="G48" s="445"/>
      <c r="H48" s="445"/>
      <c r="I48" s="445"/>
      <c r="J48" s="445"/>
      <c r="K48" s="445"/>
      <c r="L48" s="445"/>
      <c r="M48" s="445"/>
      <c r="N48" s="445"/>
      <c r="O48" s="445"/>
      <c r="P48" s="445"/>
      <c r="Q48" s="445"/>
      <c r="R48" s="445"/>
      <c r="S48" s="445"/>
      <c r="T48" s="445"/>
      <c r="U48" s="445"/>
      <c r="V48" s="443"/>
      <c r="W48" s="664" t="s">
        <v>1672</v>
      </c>
      <c r="X48" s="664"/>
      <c r="Y48" s="664"/>
      <c r="Z48" s="664"/>
      <c r="AA48" s="664"/>
      <c r="AB48" s="664"/>
      <c r="AC48" s="664"/>
      <c r="AD48" s="665"/>
      <c r="AU48" s="440"/>
    </row>
    <row r="49" spans="2:55">
      <c r="B49" s="444"/>
      <c r="C49" s="445"/>
      <c r="D49" s="445"/>
      <c r="E49" s="445"/>
      <c r="F49" s="445"/>
      <c r="G49" s="445"/>
      <c r="H49" s="445"/>
      <c r="I49" s="445"/>
      <c r="J49" s="445"/>
      <c r="K49" s="445"/>
      <c r="L49" s="445"/>
      <c r="M49" s="445"/>
      <c r="N49" s="445"/>
      <c r="O49" s="445"/>
      <c r="P49" s="445"/>
      <c r="Q49" s="445"/>
      <c r="R49" s="445"/>
      <c r="S49" s="445"/>
      <c r="T49" s="445"/>
      <c r="U49" s="445"/>
      <c r="V49" s="448"/>
      <c r="W49" s="664"/>
      <c r="X49" s="664"/>
      <c r="Y49" s="664"/>
      <c r="Z49" s="664"/>
      <c r="AA49" s="664"/>
      <c r="AB49" s="664"/>
      <c r="AC49" s="664"/>
      <c r="AD49" s="665"/>
    </row>
    <row r="50" spans="2:55">
      <c r="B50" s="444"/>
      <c r="C50" s="445"/>
      <c r="D50" s="445"/>
      <c r="E50" s="445"/>
      <c r="F50" s="445"/>
      <c r="G50" s="445"/>
      <c r="H50" s="445"/>
      <c r="I50" s="445"/>
      <c r="J50" s="445"/>
      <c r="K50" s="445"/>
      <c r="L50" s="445"/>
      <c r="M50" s="445"/>
      <c r="N50" s="445"/>
      <c r="O50" s="445"/>
      <c r="P50" s="445"/>
      <c r="Q50" s="445"/>
      <c r="R50" s="445"/>
      <c r="S50" s="445"/>
      <c r="T50" s="445"/>
      <c r="V50" s="448"/>
      <c r="W50" s="666"/>
      <c r="X50" s="666"/>
      <c r="Y50" s="666"/>
      <c r="Z50" s="666"/>
      <c r="AA50" s="666"/>
      <c r="AB50" s="666"/>
      <c r="AC50" s="666"/>
      <c r="AD50" s="667"/>
    </row>
    <row r="51" spans="2:55">
      <c r="B51" s="444"/>
      <c r="C51" s="445"/>
      <c r="D51" s="445"/>
      <c r="E51" s="445"/>
      <c r="F51" s="445"/>
      <c r="G51" s="445"/>
      <c r="H51" s="445"/>
      <c r="I51" s="445"/>
      <c r="J51" s="445"/>
      <c r="K51" s="445"/>
      <c r="L51" s="445"/>
      <c r="M51" s="445"/>
      <c r="N51" s="445"/>
      <c r="O51" s="445"/>
      <c r="P51" s="445"/>
      <c r="Q51" s="445"/>
      <c r="R51" s="445"/>
      <c r="S51" s="445"/>
      <c r="T51" s="445"/>
      <c r="U51" s="445"/>
      <c r="V51" s="443"/>
      <c r="W51" s="668" t="s">
        <v>1616</v>
      </c>
      <c r="X51" s="669"/>
      <c r="Y51" s="670" t="s">
        <v>1642</v>
      </c>
      <c r="Z51" s="670"/>
      <c r="AA51" s="670"/>
      <c r="AB51" s="670"/>
      <c r="AC51" s="670"/>
      <c r="AD51" s="671"/>
    </row>
    <row r="52" spans="2:55">
      <c r="B52" s="444"/>
      <c r="C52" s="445"/>
      <c r="D52" s="445"/>
      <c r="E52" s="445"/>
      <c r="F52" s="445"/>
      <c r="G52" s="445"/>
      <c r="H52" s="445"/>
      <c r="I52" s="445"/>
      <c r="J52" s="445"/>
      <c r="K52" s="445"/>
      <c r="L52" s="445"/>
      <c r="M52" s="445"/>
      <c r="N52" s="445"/>
      <c r="O52" s="445"/>
      <c r="P52" s="445"/>
      <c r="Q52" s="445"/>
      <c r="R52" s="445"/>
      <c r="S52" s="445"/>
      <c r="V52" s="443"/>
      <c r="W52" s="668" t="s">
        <v>1617</v>
      </c>
      <c r="X52" s="669"/>
      <c r="Y52" s="670" t="s">
        <v>1634</v>
      </c>
      <c r="Z52" s="670"/>
      <c r="AA52" s="670"/>
      <c r="AB52" s="670"/>
      <c r="AC52" s="670"/>
      <c r="AD52" s="671"/>
      <c r="BC52" s="441"/>
    </row>
    <row r="53" spans="2:55">
      <c r="B53" s="444"/>
      <c r="C53" s="445"/>
      <c r="D53" s="445"/>
      <c r="E53" s="445"/>
      <c r="F53" s="445"/>
      <c r="G53" s="445"/>
      <c r="H53" s="445"/>
      <c r="I53" s="445"/>
      <c r="J53" s="445"/>
      <c r="K53" s="445"/>
      <c r="L53" s="445"/>
      <c r="M53" s="445"/>
      <c r="N53" s="445"/>
      <c r="O53" s="445"/>
      <c r="P53" s="445"/>
      <c r="Q53" s="445"/>
      <c r="R53" s="445"/>
      <c r="S53" s="445"/>
      <c r="V53" s="443"/>
      <c r="W53" s="668" t="s">
        <v>1618</v>
      </c>
      <c r="X53" s="669"/>
      <c r="Y53" s="670" t="s">
        <v>1635</v>
      </c>
      <c r="Z53" s="670"/>
      <c r="AA53" s="670"/>
      <c r="AB53" s="670"/>
      <c r="AC53" s="670"/>
      <c r="AD53" s="671"/>
      <c r="BB53" s="441"/>
    </row>
    <row r="54" spans="2:55" ht="12.75" thickBot="1">
      <c r="B54" s="449"/>
      <c r="C54" s="450"/>
      <c r="D54" s="450"/>
      <c r="E54" s="450"/>
      <c r="F54" s="450"/>
      <c r="G54" s="450"/>
      <c r="H54" s="450"/>
      <c r="I54" s="450"/>
      <c r="J54" s="450"/>
      <c r="K54" s="450"/>
      <c r="L54" s="450"/>
      <c r="M54" s="450"/>
      <c r="N54" s="450"/>
      <c r="O54" s="450"/>
      <c r="P54" s="450"/>
      <c r="Q54" s="450"/>
      <c r="R54" s="450"/>
      <c r="S54" s="450"/>
      <c r="T54" s="451"/>
      <c r="U54" s="451"/>
      <c r="V54" s="452"/>
      <c r="W54" s="660" t="s">
        <v>1619</v>
      </c>
      <c r="X54" s="661"/>
      <c r="Y54" s="662" t="s">
        <v>1636</v>
      </c>
      <c r="Z54" s="662"/>
      <c r="AA54" s="662"/>
      <c r="AB54" s="662"/>
      <c r="AC54" s="662"/>
      <c r="AD54" s="663"/>
      <c r="BB54" s="441"/>
    </row>
    <row r="62" spans="2:55">
      <c r="BC62" s="437"/>
    </row>
    <row r="66" spans="38:55">
      <c r="AL66" s="445"/>
      <c r="AM66" s="445"/>
      <c r="AN66" s="445"/>
      <c r="AO66" s="445"/>
      <c r="AP66" s="445"/>
      <c r="AQ66" s="445"/>
      <c r="AR66" s="445"/>
      <c r="AS66" s="445"/>
      <c r="AT66" s="445"/>
      <c r="AU66" s="445"/>
      <c r="AV66" s="445"/>
      <c r="AW66" s="445"/>
      <c r="AX66" s="445"/>
      <c r="AY66" s="445"/>
      <c r="AZ66" s="445"/>
      <c r="BA66" s="445"/>
      <c r="BB66" s="445"/>
      <c r="BC66" s="445"/>
    </row>
    <row r="67" spans="38:55">
      <c r="AL67" s="445"/>
      <c r="AM67" s="445"/>
      <c r="AN67" s="445"/>
      <c r="AO67" s="445"/>
      <c r="AP67" s="445"/>
      <c r="AQ67" s="445"/>
      <c r="AR67" s="445"/>
      <c r="AS67" s="445"/>
      <c r="AT67" s="445"/>
      <c r="AU67" s="445"/>
      <c r="AV67" s="445"/>
      <c r="AW67" s="445"/>
      <c r="AX67" s="445"/>
      <c r="AY67" s="445"/>
      <c r="AZ67" s="445"/>
      <c r="BA67" s="445"/>
      <c r="BB67" s="445"/>
      <c r="BC67" s="445"/>
    </row>
  </sheetData>
  <mergeCells count="97">
    <mergeCell ref="X6:Z6"/>
    <mergeCell ref="AA6:AB6"/>
    <mergeCell ref="AC6:AD6"/>
    <mergeCell ref="W42:AD43"/>
    <mergeCell ref="W40:X40"/>
    <mergeCell ref="AA40:AB40"/>
    <mergeCell ref="AA38:AB38"/>
    <mergeCell ref="AA39:AB39"/>
    <mergeCell ref="W36:X36"/>
    <mergeCell ref="W38:X38"/>
    <mergeCell ref="X7:Z7"/>
    <mergeCell ref="AA7:AB7"/>
    <mergeCell ref="AC7:AD7"/>
    <mergeCell ref="X8:Z8"/>
    <mergeCell ref="AA8:AB8"/>
    <mergeCell ref="AC8:AD8"/>
    <mergeCell ref="W2:AD3"/>
    <mergeCell ref="D5:F5"/>
    <mergeCell ref="X5:Z5"/>
    <mergeCell ref="AA5:AB5"/>
    <mergeCell ref="AC5:AD5"/>
    <mergeCell ref="X9:Z9"/>
    <mergeCell ref="AA9:AB9"/>
    <mergeCell ref="AC9:AD9"/>
    <mergeCell ref="X10:Z10"/>
    <mergeCell ref="AA10:AB10"/>
    <mergeCell ref="AC10:AD10"/>
    <mergeCell ref="X11:Z11"/>
    <mergeCell ref="AA11:AB11"/>
    <mergeCell ref="AC11:AD11"/>
    <mergeCell ref="X12:Z12"/>
    <mergeCell ref="AA12:AB12"/>
    <mergeCell ref="AC12:AD12"/>
    <mergeCell ref="X13:Z13"/>
    <mergeCell ref="AA13:AB13"/>
    <mergeCell ref="AC13:AD13"/>
    <mergeCell ref="X14:Z14"/>
    <mergeCell ref="AA14:AB14"/>
    <mergeCell ref="AC14:AD14"/>
    <mergeCell ref="X15:Z15"/>
    <mergeCell ref="AA15:AB15"/>
    <mergeCell ref="AC15:AD15"/>
    <mergeCell ref="X16:Z16"/>
    <mergeCell ref="AA16:AB16"/>
    <mergeCell ref="AC16:AD16"/>
    <mergeCell ref="X17:Z17"/>
    <mergeCell ref="AA17:AB17"/>
    <mergeCell ref="AC17:AD17"/>
    <mergeCell ref="X18:Z18"/>
    <mergeCell ref="AA18:AB18"/>
    <mergeCell ref="AC18:AD18"/>
    <mergeCell ref="X19:Z19"/>
    <mergeCell ref="AA19:AB19"/>
    <mergeCell ref="AC19:AD19"/>
    <mergeCell ref="W20:AD20"/>
    <mergeCell ref="W21:Z21"/>
    <mergeCell ref="AA21:AD21"/>
    <mergeCell ref="AA22:AB22"/>
    <mergeCell ref="AA23:AB23"/>
    <mergeCell ref="AA24:AB24"/>
    <mergeCell ref="AA25:AB25"/>
    <mergeCell ref="AA26:AB26"/>
    <mergeCell ref="AA27:AB27"/>
    <mergeCell ref="AA32:AB32"/>
    <mergeCell ref="AA33:AB33"/>
    <mergeCell ref="AA34:AB34"/>
    <mergeCell ref="AA35:AB35"/>
    <mergeCell ref="AA28:AB28"/>
    <mergeCell ref="AA29:AB29"/>
    <mergeCell ref="AA30:AB30"/>
    <mergeCell ref="AA31:AB31"/>
    <mergeCell ref="AA36:AB36"/>
    <mergeCell ref="W37:X37"/>
    <mergeCell ref="AA37:AB37"/>
    <mergeCell ref="W41:AD41"/>
    <mergeCell ref="W52:X52"/>
    <mergeCell ref="Y52:AA52"/>
    <mergeCell ref="AB52:AD52"/>
    <mergeCell ref="W44:X44"/>
    <mergeCell ref="Y44:AD44"/>
    <mergeCell ref="W45:X45"/>
    <mergeCell ref="Y45:AA45"/>
    <mergeCell ref="AB45:AC45"/>
    <mergeCell ref="W46:X46"/>
    <mergeCell ref="Y46:AA46"/>
    <mergeCell ref="AB46:AC46"/>
    <mergeCell ref="W47:AD47"/>
    <mergeCell ref="W54:X54"/>
    <mergeCell ref="Y54:AA54"/>
    <mergeCell ref="AB54:AD54"/>
    <mergeCell ref="W48:AD50"/>
    <mergeCell ref="W51:X51"/>
    <mergeCell ref="Y51:AA51"/>
    <mergeCell ref="AB51:AD51"/>
    <mergeCell ref="W53:X53"/>
    <mergeCell ref="Y53:AA53"/>
    <mergeCell ref="AB53:AD53"/>
  </mergeCells>
  <pageMargins left="0.27559055118110198" right="0.23622047244094499" top="0.35433070866141703" bottom="0.118110236220472" header="0.31496062992126" footer="0.15748031496063"/>
  <pageSetup paperSize="9" scale="85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5A131A-2090-49D5-90B3-C718DE682AF6}">
  <sheetPr>
    <tabColor rgb="FF00B0F0"/>
  </sheetPr>
  <dimension ref="A1:V177"/>
  <sheetViews>
    <sheetView showGridLines="0" topLeftCell="A4" zoomScale="85" zoomScaleNormal="85" zoomScaleSheetLayoutView="85" workbookViewId="0">
      <pane ySplit="10" topLeftCell="A14" activePane="bottomLeft" state="frozen"/>
      <selection activeCell="D4" sqref="D4:AC5"/>
      <selection pane="bottomLeft" activeCell="D4" sqref="D4:AC5"/>
    </sheetView>
  </sheetViews>
  <sheetFormatPr defaultRowHeight="15"/>
  <cols>
    <col min="1" max="1" width="8.28515625" style="259" customWidth="1"/>
    <col min="2" max="2" width="5.140625" style="260" customWidth="1"/>
    <col min="3" max="3" width="44.7109375" style="332" customWidth="1"/>
    <col min="4" max="4" width="13.7109375" style="332" customWidth="1"/>
    <col min="5" max="5" width="12.5703125" style="263" customWidth="1"/>
    <col min="6" max="6" width="7.7109375" style="263" customWidth="1"/>
    <col min="7" max="7" width="12.7109375" style="263" customWidth="1"/>
    <col min="8" max="8" width="18.140625" style="264" customWidth="1"/>
    <col min="9" max="9" width="16.7109375" style="264" customWidth="1"/>
    <col min="10" max="11" width="16.7109375" style="265" customWidth="1"/>
    <col min="12" max="12" width="3.7109375" style="265" customWidth="1"/>
    <col min="13" max="13" width="14" style="265" customWidth="1"/>
    <col min="14" max="14" width="15" style="265" customWidth="1"/>
    <col min="15" max="15" width="9.140625" style="266" customWidth="1"/>
    <col min="16" max="16" width="12.7109375" style="267" customWidth="1"/>
    <col min="17" max="17" width="12.7109375" style="266" customWidth="1"/>
    <col min="18" max="18" width="2.42578125" style="266" customWidth="1"/>
    <col min="19" max="22" width="10.85546875" style="266" customWidth="1"/>
    <col min="23" max="24" width="9.140625" style="266" customWidth="1"/>
    <col min="25" max="16384" width="9.140625" style="266"/>
  </cols>
  <sheetData>
    <row r="1" spans="1:22">
      <c r="C1" s="261" t="s">
        <v>985</v>
      </c>
      <c r="D1" s="262"/>
      <c r="U1" s="259"/>
    </row>
    <row r="2" spans="1:22">
      <c r="C2" s="261" t="s">
        <v>1321</v>
      </c>
      <c r="D2" s="262"/>
      <c r="T2" s="267"/>
      <c r="U2" s="268" t="s">
        <v>1009</v>
      </c>
      <c r="V2" s="267"/>
    </row>
    <row r="3" spans="1:22">
      <c r="C3" s="261" t="s">
        <v>1412</v>
      </c>
      <c r="D3" s="262"/>
      <c r="O3" s="649" t="s">
        <v>1009</v>
      </c>
      <c r="P3" s="649"/>
      <c r="Q3" s="269"/>
      <c r="T3" s="267"/>
      <c r="U3" s="268" t="s">
        <v>1014</v>
      </c>
      <c r="V3" s="267"/>
    </row>
    <row r="4" spans="1:22" ht="15.75" customHeight="1">
      <c r="B4" s="650" t="s">
        <v>1645</v>
      </c>
      <c r="C4" s="650"/>
      <c r="D4" s="650"/>
      <c r="E4" s="650"/>
      <c r="F4" s="650"/>
      <c r="G4" s="650"/>
      <c r="H4" s="650"/>
      <c r="I4" s="650"/>
      <c r="J4" s="650"/>
      <c r="K4" s="650"/>
      <c r="O4" s="649"/>
      <c r="P4" s="649"/>
      <c r="T4" s="267"/>
      <c r="U4" s="267"/>
      <c r="V4" s="267"/>
    </row>
    <row r="5" spans="1:22">
      <c r="C5" s="270"/>
      <c r="D5" s="262"/>
      <c r="T5" s="267"/>
      <c r="U5" s="268"/>
      <c r="V5" s="267"/>
    </row>
    <row r="6" spans="1:22">
      <c r="C6" s="270"/>
      <c r="D6" s="262"/>
      <c r="E6" s="271" t="s">
        <v>1010</v>
      </c>
      <c r="F6" s="272" t="s">
        <v>9</v>
      </c>
      <c r="G6" s="633" t="s">
        <v>1640</v>
      </c>
      <c r="H6" s="633"/>
      <c r="I6" s="633"/>
      <c r="J6" s="633"/>
      <c r="K6" s="633"/>
      <c r="T6" s="267"/>
      <c r="U6" s="268"/>
      <c r="V6" s="267"/>
    </row>
    <row r="7" spans="1:22">
      <c r="C7" s="270"/>
      <c r="D7" s="262"/>
      <c r="E7" s="271" t="s">
        <v>1011</v>
      </c>
      <c r="F7" s="272" t="s">
        <v>9</v>
      </c>
      <c r="G7" s="271" t="s">
        <v>1641</v>
      </c>
      <c r="J7" s="273"/>
      <c r="T7" s="267"/>
      <c r="U7" s="268"/>
      <c r="V7" s="267"/>
    </row>
    <row r="8" spans="1:22">
      <c r="C8" s="270"/>
      <c r="D8" s="262"/>
      <c r="E8" s="271" t="s">
        <v>1012</v>
      </c>
      <c r="F8" s="272" t="s">
        <v>9</v>
      </c>
      <c r="G8" s="271" t="s">
        <v>1412</v>
      </c>
      <c r="J8" s="273"/>
      <c r="T8" s="267"/>
      <c r="U8" s="268"/>
      <c r="V8" s="267"/>
    </row>
    <row r="9" spans="1:22">
      <c r="C9" s="270"/>
      <c r="D9" s="262"/>
      <c r="E9" s="271" t="s">
        <v>1013</v>
      </c>
      <c r="F9" s="272" t="s">
        <v>9</v>
      </c>
      <c r="G9" s="271" t="s">
        <v>1516</v>
      </c>
      <c r="J9" s="273"/>
      <c r="T9" s="267"/>
      <c r="U9" s="268"/>
      <c r="V9" s="267"/>
    </row>
    <row r="10" spans="1:22" ht="15.75" thickBot="1">
      <c r="C10" s="262"/>
      <c r="D10" s="262"/>
      <c r="T10" s="267"/>
      <c r="U10" s="267"/>
      <c r="V10" s="267"/>
    </row>
    <row r="11" spans="1:22" ht="21" customHeight="1">
      <c r="B11" s="652" t="s">
        <v>0</v>
      </c>
      <c r="C11" s="654" t="s">
        <v>1</v>
      </c>
      <c r="D11" s="643" t="s">
        <v>34</v>
      </c>
      <c r="E11" s="643" t="s">
        <v>35</v>
      </c>
      <c r="F11" s="643" t="s">
        <v>2</v>
      </c>
      <c r="G11" s="657" t="s">
        <v>33</v>
      </c>
      <c r="H11" s="643" t="s">
        <v>3</v>
      </c>
      <c r="I11" s="643"/>
      <c r="J11" s="643"/>
      <c r="K11" s="644"/>
      <c r="O11" s="274"/>
      <c r="P11" s="275"/>
      <c r="Q11" s="274"/>
      <c r="S11" s="276"/>
      <c r="T11" s="277"/>
      <c r="U11" s="277"/>
      <c r="V11" s="277"/>
    </row>
    <row r="12" spans="1:22" ht="15" customHeight="1">
      <c r="B12" s="653"/>
      <c r="C12" s="655"/>
      <c r="D12" s="647"/>
      <c r="E12" s="647"/>
      <c r="F12" s="647"/>
      <c r="G12" s="658"/>
      <c r="H12" s="645" t="s">
        <v>38</v>
      </c>
      <c r="I12" s="645" t="s">
        <v>5</v>
      </c>
      <c r="J12" s="647" t="s">
        <v>39</v>
      </c>
      <c r="K12" s="648" t="s">
        <v>4</v>
      </c>
      <c r="O12" s="275"/>
      <c r="P12" s="275"/>
      <c r="Q12" s="275"/>
      <c r="S12" s="276"/>
      <c r="T12" s="276"/>
      <c r="U12" s="276"/>
      <c r="V12" s="276"/>
    </row>
    <row r="13" spans="1:22" ht="15" customHeight="1">
      <c r="B13" s="653"/>
      <c r="C13" s="656"/>
      <c r="D13" s="647"/>
      <c r="E13" s="647"/>
      <c r="F13" s="647"/>
      <c r="G13" s="659"/>
      <c r="H13" s="646"/>
      <c r="I13" s="646"/>
      <c r="J13" s="647"/>
      <c r="K13" s="648"/>
      <c r="O13" s="278"/>
      <c r="P13" s="278"/>
      <c r="Q13" s="278"/>
      <c r="S13" s="276"/>
      <c r="T13" s="276"/>
      <c r="U13" s="276"/>
      <c r="V13" s="276"/>
    </row>
    <row r="14" spans="1:22" s="288" customFormat="1" ht="15.75" customHeight="1">
      <c r="A14" s="259"/>
      <c r="B14" s="279"/>
      <c r="C14" s="280"/>
      <c r="D14" s="281"/>
      <c r="E14" s="282"/>
      <c r="F14" s="283"/>
      <c r="G14" s="283"/>
      <c r="H14" s="284"/>
      <c r="I14" s="284"/>
      <c r="J14" s="284"/>
      <c r="K14" s="285"/>
      <c r="L14" s="265"/>
      <c r="M14" s="265"/>
      <c r="N14" s="265"/>
      <c r="O14" s="286"/>
      <c r="P14" s="286"/>
      <c r="Q14" s="267"/>
      <c r="R14" s="259"/>
      <c r="S14" s="287"/>
      <c r="T14" s="264"/>
      <c r="U14" s="264"/>
      <c r="V14" s="264"/>
    </row>
    <row r="15" spans="1:22" s="290" customFormat="1">
      <c r="A15" s="259" t="e">
        <f>IF(AND(C15=0,#REF!=0,#REF!=0),"BLANKS",1)</f>
        <v>#REF!</v>
      </c>
      <c r="B15" s="489"/>
      <c r="C15" s="490"/>
      <c r="D15" s="281"/>
      <c r="E15" s="282"/>
      <c r="F15" s="291"/>
      <c r="G15" s="283">
        <f ca="1">IF(ISERROR(OFFSET('HARGA SATUAN'!$I$6,MATCH('RAB Estetika'!C15,'HARGA SATUAN'!$C$7:$C$1509,0),0)),0,OFFSET('HARGA SATUAN'!$I$6,MATCH('RAB Estetika'!C15,'HARGA SATUAN'!$C$7:$C$1509,0),0))</f>
        <v>0</v>
      </c>
      <c r="H15" s="284">
        <f t="shared" ref="H15:H54" si="0">IF(OR(D15="MDU",D15="MDU-KD"),(IF($O$3="RAB NON MDU","PLN KD",G15*F15)),0)</f>
        <v>0</v>
      </c>
      <c r="I15" s="284">
        <f t="shared" ref="I15:I54" si="1">IF(D15="HDW",G15*F15,0)</f>
        <v>0</v>
      </c>
      <c r="J15" s="284">
        <f t="shared" ref="J15:J54" si="2">IF(D15="JASA",G15*F15,0)</f>
        <v>0</v>
      </c>
      <c r="K15" s="285">
        <f t="shared" ref="K15:K54" si="3">SUM(H15:J15)</f>
        <v>0</v>
      </c>
      <c r="L15" s="289"/>
      <c r="M15" s="289"/>
      <c r="N15" s="289"/>
      <c r="O15" s="286"/>
      <c r="P15" s="286"/>
      <c r="Q15" s="267"/>
      <c r="R15" s="259"/>
      <c r="S15" s="287"/>
      <c r="T15" s="264"/>
      <c r="U15" s="264"/>
      <c r="V15" s="264"/>
    </row>
    <row r="16" spans="1:22" s="290" customFormat="1">
      <c r="A16" s="259" t="e">
        <f>IF(AND(C16=0,#REF!=0,#REF!=0),"BLANKS",1)</f>
        <v>#REF!</v>
      </c>
      <c r="B16" s="491"/>
      <c r="C16" s="492"/>
      <c r="D16" s="281"/>
      <c r="E16" s="282"/>
      <c r="F16" s="498"/>
      <c r="G16" s="283">
        <f ca="1">IF(ISERROR(OFFSET('HARGA SATUAN'!$I$6,MATCH('RAB Estetika'!C16,'HARGA SATUAN'!$C$7:$C$1509,0),0)),0,OFFSET('HARGA SATUAN'!$I$6,MATCH('RAB Estetika'!C16,'HARGA SATUAN'!$C$7:$C$1509,0),0))</f>
        <v>0</v>
      </c>
      <c r="H16" s="284">
        <f t="shared" ref="H16:H17" si="4">IF(OR(D16="MDU",D16="MDU-KD"),(IF($O$3="RAB NON MDU","PLN KD",G16*F16)),0)</f>
        <v>0</v>
      </c>
      <c r="I16" s="284">
        <f t="shared" ref="I16:I17" si="5">IF(D16="HDW",G16*F16,0)</f>
        <v>0</v>
      </c>
      <c r="J16" s="284">
        <f t="shared" ref="J16:J17" si="6">IF(D16="JASA",G16*F16,0)</f>
        <v>0</v>
      </c>
      <c r="K16" s="285">
        <f t="shared" ref="K16:K17" si="7">SUM(H16:J16)</f>
        <v>0</v>
      </c>
      <c r="L16" s="289"/>
      <c r="M16" s="289"/>
      <c r="N16" s="289"/>
      <c r="O16" s="286"/>
      <c r="P16" s="286"/>
      <c r="Q16" s="267"/>
      <c r="R16" s="259"/>
      <c r="S16" s="287"/>
      <c r="T16" s="264"/>
      <c r="U16" s="264"/>
      <c r="V16" s="264"/>
    </row>
    <row r="17" spans="1:22" s="290" customFormat="1">
      <c r="A17" s="259" t="e">
        <f>IF(AND(C17=0,C18=0,#REF!=0),"BLANKS",1)</f>
        <v>#REF!</v>
      </c>
      <c r="B17" s="491"/>
      <c r="C17" s="492"/>
      <c r="D17" s="281"/>
      <c r="E17" s="282"/>
      <c r="F17" s="498"/>
      <c r="G17" s="283">
        <f ca="1">IF(ISERROR(OFFSET('HARGA SATUAN'!$I$6,MATCH('RAB Estetika'!C17,'HARGA SATUAN'!$C$7:$C$1509,0),0)),0,OFFSET('HARGA SATUAN'!$I$6,MATCH('RAB Estetika'!C17,'HARGA SATUAN'!$C$7:$C$1509,0),0))</f>
        <v>0</v>
      </c>
      <c r="H17" s="284">
        <f t="shared" si="4"/>
        <v>0</v>
      </c>
      <c r="I17" s="284">
        <f t="shared" si="5"/>
        <v>0</v>
      </c>
      <c r="J17" s="284">
        <f t="shared" si="6"/>
        <v>0</v>
      </c>
      <c r="K17" s="285">
        <f t="shared" si="7"/>
        <v>0</v>
      </c>
      <c r="L17" s="289"/>
      <c r="M17" s="289"/>
      <c r="N17" s="289"/>
      <c r="O17" s="286"/>
      <c r="P17" s="286"/>
      <c r="Q17" s="267"/>
      <c r="R17" s="259"/>
      <c r="S17" s="287"/>
      <c r="T17" s="264"/>
      <c r="U17" s="264"/>
      <c r="V17" s="264"/>
    </row>
    <row r="18" spans="1:22" s="290" customFormat="1">
      <c r="A18" s="259" t="e">
        <f>IF(AND(C18=0,#REF!=0,#REF!=0),"BLANKS",1)</f>
        <v>#REF!</v>
      </c>
      <c r="B18" s="491"/>
      <c r="C18" s="492"/>
      <c r="D18" s="281"/>
      <c r="E18" s="282"/>
      <c r="F18" s="291"/>
      <c r="G18" s="283">
        <f ca="1">IF(ISERROR(OFFSET('HARGA SATUAN'!$I$6,MATCH('RAB Estetika'!C18,'HARGA SATUAN'!$C$7:$C$1509,0),0)),0,OFFSET('HARGA SATUAN'!$I$6,MATCH('RAB Estetika'!C18,'HARGA SATUAN'!$C$7:$C$1509,0),0))</f>
        <v>0</v>
      </c>
      <c r="H18" s="284">
        <f t="shared" si="0"/>
        <v>0</v>
      </c>
      <c r="I18" s="284">
        <f t="shared" si="1"/>
        <v>0</v>
      </c>
      <c r="J18" s="284">
        <f t="shared" si="2"/>
        <v>0</v>
      </c>
      <c r="K18" s="285">
        <f t="shared" si="3"/>
        <v>0</v>
      </c>
      <c r="L18" s="289"/>
      <c r="M18" s="289"/>
      <c r="N18" s="289"/>
      <c r="O18" s="286"/>
      <c r="P18" s="286"/>
      <c r="Q18" s="267"/>
      <c r="R18" s="259"/>
      <c r="S18" s="287"/>
      <c r="T18" s="264"/>
      <c r="U18" s="264"/>
      <c r="V18" s="264"/>
    </row>
    <row r="19" spans="1:22" s="290" customFormat="1" ht="14.25" customHeight="1">
      <c r="A19" s="259"/>
      <c r="B19" s="292"/>
      <c r="C19" s="293"/>
      <c r="D19" s="281"/>
      <c r="E19" s="282"/>
      <c r="F19" s="291"/>
      <c r="G19" s="283">
        <f ca="1">IF(ISERROR(OFFSET('HARGA SATUAN'!$I$6,MATCH('RAB Estetika'!C19,'HARGA SATUAN'!$C$7:$C$1509,0),0)),0,OFFSET('HARGA SATUAN'!$I$6,MATCH('RAB Estetika'!C19,'HARGA SATUAN'!$C$7:$C$1509,0),0))</f>
        <v>0</v>
      </c>
      <c r="H19" s="284">
        <f t="shared" si="0"/>
        <v>0</v>
      </c>
      <c r="I19" s="284">
        <f t="shared" si="1"/>
        <v>0</v>
      </c>
      <c r="J19" s="284">
        <f t="shared" si="2"/>
        <v>0</v>
      </c>
      <c r="K19" s="285">
        <f t="shared" si="3"/>
        <v>0</v>
      </c>
      <c r="L19" s="289"/>
      <c r="M19" s="289"/>
      <c r="N19" s="289"/>
      <c r="O19" s="286"/>
      <c r="P19" s="286"/>
      <c r="Q19" s="267"/>
      <c r="R19" s="259"/>
      <c r="S19" s="287"/>
      <c r="T19" s="264"/>
      <c r="U19" s="264"/>
      <c r="V19" s="264"/>
    </row>
    <row r="20" spans="1:22" s="290" customFormat="1">
      <c r="A20" s="259" t="e">
        <f>IF(AND(C20=0,#REF!=0,#REF!=0),"BLANKS",1)</f>
        <v>#REF!</v>
      </c>
      <c r="B20" s="493"/>
      <c r="C20" s="494"/>
      <c r="D20" s="281"/>
      <c r="E20" s="282"/>
      <c r="F20" s="498"/>
      <c r="G20" s="283">
        <f ca="1">IF(ISERROR(OFFSET('HARGA SATUAN'!$I$6,MATCH('RAB Estetika'!C20,'HARGA SATUAN'!$C$7:$C$1509,0),0)),0,OFFSET('HARGA SATUAN'!$I$6,MATCH('RAB Estetika'!C20,'HARGA SATUAN'!$C$7:$C$1509,0),0))</f>
        <v>0</v>
      </c>
      <c r="H20" s="284">
        <f t="shared" si="0"/>
        <v>0</v>
      </c>
      <c r="I20" s="284">
        <f t="shared" si="1"/>
        <v>0</v>
      </c>
      <c r="J20" s="284">
        <f t="shared" si="2"/>
        <v>0</v>
      </c>
      <c r="K20" s="285">
        <f t="shared" si="3"/>
        <v>0</v>
      </c>
      <c r="L20" s="289"/>
      <c r="M20" s="289"/>
      <c r="N20" s="289"/>
      <c r="O20" s="286"/>
      <c r="P20" s="286"/>
      <c r="Q20" s="267"/>
      <c r="R20" s="259"/>
      <c r="S20" s="287"/>
      <c r="T20" s="264"/>
      <c r="U20" s="264"/>
      <c r="V20" s="264"/>
    </row>
    <row r="21" spans="1:22" s="290" customFormat="1">
      <c r="A21" s="259"/>
      <c r="B21" s="493"/>
      <c r="C21" s="494"/>
      <c r="D21" s="281"/>
      <c r="E21" s="282"/>
      <c r="F21" s="498"/>
      <c r="G21" s="283">
        <f ca="1">IF(ISERROR(OFFSET('HARGA SATUAN'!$I$6,MATCH('RAB Estetika'!C21,'HARGA SATUAN'!$C$7:$C$1509,0),0)),0,OFFSET('HARGA SATUAN'!$I$6,MATCH('RAB Estetika'!C21,'HARGA SATUAN'!$C$7:$C$1509,0),0))</f>
        <v>0</v>
      </c>
      <c r="H21" s="284">
        <f t="shared" si="0"/>
        <v>0</v>
      </c>
      <c r="I21" s="284">
        <f t="shared" si="1"/>
        <v>0</v>
      </c>
      <c r="J21" s="284">
        <f t="shared" si="2"/>
        <v>0</v>
      </c>
      <c r="K21" s="285">
        <f t="shared" si="3"/>
        <v>0</v>
      </c>
      <c r="L21" s="289"/>
      <c r="M21" s="289"/>
      <c r="N21" s="289"/>
      <c r="O21" s="286"/>
      <c r="P21" s="286"/>
      <c r="Q21" s="267"/>
      <c r="R21" s="259"/>
      <c r="S21" s="287"/>
      <c r="T21" s="264"/>
      <c r="U21" s="264"/>
      <c r="V21" s="264"/>
    </row>
    <row r="22" spans="1:22" s="290" customFormat="1">
      <c r="A22" s="259" t="e">
        <f>IF(AND(C22=0,#REF!=0,#REF!=0),"BLANKS",1)</f>
        <v>#REF!</v>
      </c>
      <c r="B22" s="493"/>
      <c r="C22" s="494"/>
      <c r="D22" s="281"/>
      <c r="E22" s="282"/>
      <c r="F22" s="498"/>
      <c r="G22" s="283">
        <f ca="1">IF(ISERROR(OFFSET('HARGA SATUAN'!$I$6,MATCH('RAB Estetika'!C22,'HARGA SATUAN'!$C$7:$C$1509,0),0)),0,OFFSET('HARGA SATUAN'!$I$6,MATCH('RAB Estetika'!C22,'HARGA SATUAN'!$C$7:$C$1509,0),0))</f>
        <v>0</v>
      </c>
      <c r="H22" s="284">
        <f t="shared" si="0"/>
        <v>0</v>
      </c>
      <c r="I22" s="284">
        <f t="shared" si="1"/>
        <v>0</v>
      </c>
      <c r="J22" s="284">
        <f t="shared" si="2"/>
        <v>0</v>
      </c>
      <c r="K22" s="285">
        <f t="shared" si="3"/>
        <v>0</v>
      </c>
      <c r="L22" s="289"/>
      <c r="M22" s="289"/>
      <c r="N22" s="289"/>
      <c r="O22" s="286"/>
      <c r="P22" s="286"/>
      <c r="Q22" s="267"/>
      <c r="R22" s="259"/>
      <c r="S22" s="287"/>
      <c r="T22" s="264"/>
      <c r="U22" s="264"/>
      <c r="V22" s="264"/>
    </row>
    <row r="23" spans="1:22" s="290" customFormat="1">
      <c r="A23" s="259" t="e">
        <f>IF(AND(C23=0,C24=0,#REF!=0),"BLANKS",1)</f>
        <v>#REF!</v>
      </c>
      <c r="B23" s="493"/>
      <c r="C23" s="494"/>
      <c r="D23" s="281"/>
      <c r="E23" s="282"/>
      <c r="F23" s="498"/>
      <c r="G23" s="283">
        <f ca="1">IF(ISERROR(OFFSET('HARGA SATUAN'!$I$6,MATCH('RAB Estetika'!C23,'HARGA SATUAN'!$C$7:$C$1509,0),0)),0,OFFSET('HARGA SATUAN'!$I$6,MATCH('RAB Estetika'!C23,'HARGA SATUAN'!$C$7:$C$1509,0),0))</f>
        <v>0</v>
      </c>
      <c r="H23" s="284">
        <f t="shared" si="0"/>
        <v>0</v>
      </c>
      <c r="I23" s="284">
        <f t="shared" si="1"/>
        <v>0</v>
      </c>
      <c r="J23" s="284">
        <f t="shared" si="2"/>
        <v>0</v>
      </c>
      <c r="K23" s="285">
        <f t="shared" si="3"/>
        <v>0</v>
      </c>
      <c r="L23" s="289"/>
      <c r="M23" s="289"/>
      <c r="N23" s="289"/>
      <c r="O23" s="286"/>
      <c r="P23" s="286"/>
      <c r="Q23" s="267"/>
      <c r="R23" s="259"/>
      <c r="S23" s="287"/>
      <c r="T23" s="264"/>
      <c r="U23" s="264"/>
      <c r="V23" s="264"/>
    </row>
    <row r="24" spans="1:22" s="290" customFormat="1">
      <c r="A24" s="259" t="e">
        <f>IF(AND(C24=0,#REF!=0,#REF!=0),"BLANKS",1)</f>
        <v>#REF!</v>
      </c>
      <c r="B24" s="493"/>
      <c r="C24" s="494"/>
      <c r="D24" s="281"/>
      <c r="E24" s="282"/>
      <c r="F24" s="498"/>
      <c r="G24" s="283">
        <f ca="1">IF(ISERROR(OFFSET('HARGA SATUAN'!$I$6,MATCH('RAB Estetika'!C24,'HARGA SATUAN'!$C$7:$C$1509,0),0)),0,OFFSET('HARGA SATUAN'!$I$6,MATCH('RAB Estetika'!C24,'HARGA SATUAN'!$C$7:$C$1509,0),0))</f>
        <v>0</v>
      </c>
      <c r="H24" s="284">
        <f t="shared" si="0"/>
        <v>0</v>
      </c>
      <c r="I24" s="284">
        <f t="shared" si="1"/>
        <v>0</v>
      </c>
      <c r="J24" s="284">
        <f t="shared" si="2"/>
        <v>0</v>
      </c>
      <c r="K24" s="285">
        <f t="shared" si="3"/>
        <v>0</v>
      </c>
      <c r="L24" s="289"/>
      <c r="M24" s="289"/>
      <c r="N24" s="289"/>
      <c r="O24" s="286"/>
      <c r="P24" s="286"/>
      <c r="Q24" s="267"/>
      <c r="R24" s="259"/>
      <c r="S24" s="287"/>
      <c r="T24" s="264"/>
      <c r="U24" s="264"/>
      <c r="V24" s="264"/>
    </row>
    <row r="25" spans="1:22" s="290" customFormat="1">
      <c r="A25" s="259"/>
      <c r="B25" s="493"/>
      <c r="C25" s="494"/>
      <c r="D25" s="281"/>
      <c r="E25" s="282"/>
      <c r="F25" s="498"/>
      <c r="G25" s="283">
        <f ca="1">IF(ISERROR(OFFSET('HARGA SATUAN'!$I$6,MATCH('RAB Estetika'!C25,'HARGA SATUAN'!$C$7:$C$1509,0),0)),0,OFFSET('HARGA SATUAN'!$I$6,MATCH('RAB Estetika'!C25,'HARGA SATUAN'!$C$7:$C$1509,0),0))</f>
        <v>0</v>
      </c>
      <c r="H25" s="284">
        <f t="shared" si="0"/>
        <v>0</v>
      </c>
      <c r="I25" s="284">
        <f t="shared" si="1"/>
        <v>0</v>
      </c>
      <c r="J25" s="284">
        <f t="shared" si="2"/>
        <v>0</v>
      </c>
      <c r="K25" s="285">
        <f t="shared" si="3"/>
        <v>0</v>
      </c>
      <c r="L25" s="289"/>
      <c r="M25" s="289"/>
      <c r="N25" s="289"/>
      <c r="O25" s="286"/>
      <c r="P25" s="286"/>
      <c r="Q25" s="267"/>
      <c r="R25" s="259"/>
      <c r="S25" s="287"/>
      <c r="T25" s="264"/>
      <c r="U25" s="264"/>
      <c r="V25" s="264"/>
    </row>
    <row r="26" spans="1:22" s="290" customFormat="1">
      <c r="A26" s="259" t="e">
        <f>IF(AND(C26=0,C27=0,#REF!=0),"BLANKS",1)</f>
        <v>#REF!</v>
      </c>
      <c r="B26" s="493"/>
      <c r="C26" s="494"/>
      <c r="D26" s="281"/>
      <c r="E26" s="282"/>
      <c r="F26" s="498"/>
      <c r="G26" s="283">
        <f ca="1">IF(ISERROR(OFFSET('HARGA SATUAN'!$I$6,MATCH('RAB Estetika'!C26,'HARGA SATUAN'!$C$7:$C$1509,0),0)),0,OFFSET('HARGA SATUAN'!$I$6,MATCH('RAB Estetika'!C26,'HARGA SATUAN'!$C$7:$C$1509,0),0))</f>
        <v>0</v>
      </c>
      <c r="H26" s="284">
        <f t="shared" si="0"/>
        <v>0</v>
      </c>
      <c r="I26" s="284">
        <f t="shared" si="1"/>
        <v>0</v>
      </c>
      <c r="J26" s="284">
        <f t="shared" si="2"/>
        <v>0</v>
      </c>
      <c r="K26" s="285">
        <f t="shared" si="3"/>
        <v>0</v>
      </c>
      <c r="L26" s="289"/>
      <c r="M26" s="289"/>
      <c r="N26" s="289"/>
      <c r="O26" s="286"/>
      <c r="P26" s="286"/>
      <c r="Q26" s="267"/>
      <c r="R26" s="259"/>
      <c r="S26" s="287"/>
      <c r="T26" s="264"/>
      <c r="U26" s="264"/>
      <c r="V26" s="264"/>
    </row>
    <row r="27" spans="1:22" s="290" customFormat="1">
      <c r="A27" s="259" t="e">
        <f>IF(AND(C27=0,#REF!=0,#REF!=0),"BLANKS",1)</f>
        <v>#REF!</v>
      </c>
      <c r="B27" s="493"/>
      <c r="C27" s="494"/>
      <c r="D27" s="281"/>
      <c r="E27" s="282"/>
      <c r="F27" s="498"/>
      <c r="G27" s="283">
        <f ca="1">IF(ISERROR(OFFSET('HARGA SATUAN'!$I$6,MATCH('RAB Estetika'!C27,'HARGA SATUAN'!$C$7:$C$1509,0),0)),0,OFFSET('HARGA SATUAN'!$I$6,MATCH('RAB Estetika'!C27,'HARGA SATUAN'!$C$7:$C$1509,0),0))</f>
        <v>0</v>
      </c>
      <c r="H27" s="284">
        <f t="shared" si="0"/>
        <v>0</v>
      </c>
      <c r="I27" s="284">
        <f t="shared" si="1"/>
        <v>0</v>
      </c>
      <c r="J27" s="284">
        <f t="shared" si="2"/>
        <v>0</v>
      </c>
      <c r="K27" s="285">
        <f t="shared" si="3"/>
        <v>0</v>
      </c>
      <c r="L27" s="289"/>
      <c r="M27" s="289"/>
      <c r="N27" s="289"/>
      <c r="O27" s="286"/>
      <c r="P27" s="286"/>
      <c r="Q27" s="267"/>
      <c r="R27" s="259"/>
      <c r="S27" s="287"/>
      <c r="T27" s="264"/>
      <c r="U27" s="264"/>
      <c r="V27" s="264"/>
    </row>
    <row r="28" spans="1:22" s="290" customFormat="1">
      <c r="A28" s="259" t="e">
        <f>IF(AND(C28=0,#REF!=0,#REF!=0),"BLANKS",1)</f>
        <v>#REF!</v>
      </c>
      <c r="B28" s="493"/>
      <c r="C28" s="494"/>
      <c r="D28" s="281"/>
      <c r="E28" s="282"/>
      <c r="F28" s="498"/>
      <c r="G28" s="283">
        <f ca="1">IF(ISERROR(OFFSET('HARGA SATUAN'!$I$6,MATCH('RAB Estetika'!C28,'HARGA SATUAN'!$C$7:$C$1509,0),0)),0,OFFSET('HARGA SATUAN'!$I$6,MATCH('RAB Estetika'!C28,'HARGA SATUAN'!$C$7:$C$1509,0),0))</f>
        <v>0</v>
      </c>
      <c r="H28" s="284">
        <f t="shared" si="0"/>
        <v>0</v>
      </c>
      <c r="I28" s="284">
        <f t="shared" si="1"/>
        <v>0</v>
      </c>
      <c r="J28" s="284">
        <f t="shared" si="2"/>
        <v>0</v>
      </c>
      <c r="K28" s="285">
        <f t="shared" si="3"/>
        <v>0</v>
      </c>
      <c r="L28" s="289"/>
      <c r="M28" s="289"/>
      <c r="N28" s="289"/>
      <c r="O28" s="286"/>
      <c r="P28" s="286"/>
      <c r="Q28" s="267"/>
      <c r="R28" s="259"/>
      <c r="S28" s="287"/>
      <c r="T28" s="264"/>
      <c r="U28" s="264"/>
      <c r="V28" s="264"/>
    </row>
    <row r="29" spans="1:22" s="290" customFormat="1">
      <c r="A29" s="259"/>
      <c r="B29" s="493"/>
      <c r="C29" s="494"/>
      <c r="D29" s="281"/>
      <c r="E29" s="282"/>
      <c r="F29" s="498"/>
      <c r="G29" s="283">
        <f ca="1">IF(ISERROR(OFFSET('HARGA SATUAN'!$I$6,MATCH('RAB Estetika'!C29,'HARGA SATUAN'!$C$7:$C$1509,0),0)),0,OFFSET('HARGA SATUAN'!$I$6,MATCH('RAB Estetika'!C29,'HARGA SATUAN'!$C$7:$C$1509,0),0))</f>
        <v>0</v>
      </c>
      <c r="H29" s="284">
        <f t="shared" si="0"/>
        <v>0</v>
      </c>
      <c r="I29" s="284">
        <f t="shared" si="1"/>
        <v>0</v>
      </c>
      <c r="J29" s="284">
        <f t="shared" si="2"/>
        <v>0</v>
      </c>
      <c r="K29" s="285">
        <f t="shared" si="3"/>
        <v>0</v>
      </c>
      <c r="L29" s="289"/>
      <c r="M29" s="289"/>
      <c r="N29" s="289"/>
      <c r="O29" s="286"/>
      <c r="P29" s="286"/>
      <c r="Q29" s="267"/>
      <c r="R29" s="259"/>
      <c r="S29" s="287"/>
      <c r="T29" s="264"/>
      <c r="U29" s="264"/>
      <c r="V29" s="264"/>
    </row>
    <row r="30" spans="1:22" s="290" customFormat="1">
      <c r="A30" s="259" t="e">
        <f>IF(AND(C30=0,#REF!=0,#REF!=0),"BLANKS",1)</f>
        <v>#REF!</v>
      </c>
      <c r="B30" s="493"/>
      <c r="C30" s="494"/>
      <c r="D30" s="281"/>
      <c r="E30" s="282"/>
      <c r="F30" s="498"/>
      <c r="G30" s="283">
        <f ca="1">IF(ISERROR(OFFSET('HARGA SATUAN'!$I$6,MATCH('RAB Estetika'!C30,'HARGA SATUAN'!$C$7:$C$1509,0),0)),0,OFFSET('HARGA SATUAN'!$I$6,MATCH('RAB Estetika'!C30,'HARGA SATUAN'!$C$7:$C$1509,0),0))</f>
        <v>0</v>
      </c>
      <c r="H30" s="284">
        <f t="shared" si="0"/>
        <v>0</v>
      </c>
      <c r="I30" s="284">
        <f t="shared" si="1"/>
        <v>0</v>
      </c>
      <c r="J30" s="284">
        <f t="shared" si="2"/>
        <v>0</v>
      </c>
      <c r="K30" s="285">
        <f t="shared" si="3"/>
        <v>0</v>
      </c>
      <c r="L30" s="289"/>
      <c r="M30" s="289"/>
      <c r="N30" s="289"/>
      <c r="O30" s="286"/>
      <c r="P30" s="286"/>
      <c r="Q30" s="267"/>
      <c r="R30" s="259"/>
      <c r="S30" s="287"/>
      <c r="T30" s="264"/>
      <c r="U30" s="264"/>
      <c r="V30" s="264"/>
    </row>
    <row r="31" spans="1:22" s="290" customFormat="1">
      <c r="A31" s="259" t="e">
        <f>IF(AND(C31=0,C32=0,#REF!=0),"BLANKS",1)</f>
        <v>#REF!</v>
      </c>
      <c r="B31" s="493"/>
      <c r="C31" s="494"/>
      <c r="D31" s="281"/>
      <c r="E31" s="282"/>
      <c r="F31" s="498"/>
      <c r="G31" s="283">
        <f ca="1">IF(ISERROR(OFFSET('HARGA SATUAN'!$I$6,MATCH('RAB Estetika'!C31,'HARGA SATUAN'!$C$7:$C$1509,0),0)),0,OFFSET('HARGA SATUAN'!$I$6,MATCH('RAB Estetika'!C31,'HARGA SATUAN'!$C$7:$C$1509,0),0))</f>
        <v>0</v>
      </c>
      <c r="H31" s="284">
        <f t="shared" si="0"/>
        <v>0</v>
      </c>
      <c r="I31" s="284">
        <f t="shared" si="1"/>
        <v>0</v>
      </c>
      <c r="J31" s="284">
        <f t="shared" si="2"/>
        <v>0</v>
      </c>
      <c r="K31" s="285">
        <f t="shared" si="3"/>
        <v>0</v>
      </c>
      <c r="L31" s="289"/>
      <c r="M31" s="289"/>
      <c r="N31" s="289"/>
      <c r="O31" s="286"/>
      <c r="P31" s="286"/>
      <c r="Q31" s="267"/>
      <c r="R31" s="259"/>
      <c r="S31" s="287"/>
      <c r="T31" s="264"/>
      <c r="U31" s="264"/>
      <c r="V31" s="264"/>
    </row>
    <row r="32" spans="1:22" s="290" customFormat="1">
      <c r="A32" s="259" t="e">
        <f>IF(AND(C32=0,#REF!=0,#REF!=0),"BLANKS",1)</f>
        <v>#REF!</v>
      </c>
      <c r="B32" s="493"/>
      <c r="C32" s="494"/>
      <c r="D32" s="281"/>
      <c r="E32" s="282"/>
      <c r="F32" s="498"/>
      <c r="G32" s="283">
        <f ca="1">IF(ISERROR(OFFSET('HARGA SATUAN'!$I$6,MATCH('RAB Estetika'!C32,'HARGA SATUAN'!$C$7:$C$1509,0),0)),0,OFFSET('HARGA SATUAN'!$I$6,MATCH('RAB Estetika'!C32,'HARGA SATUAN'!$C$7:$C$1509,0),0))</f>
        <v>0</v>
      </c>
      <c r="H32" s="284">
        <f t="shared" si="0"/>
        <v>0</v>
      </c>
      <c r="I32" s="284">
        <f t="shared" si="1"/>
        <v>0</v>
      </c>
      <c r="J32" s="284">
        <f t="shared" si="2"/>
        <v>0</v>
      </c>
      <c r="K32" s="285">
        <f t="shared" si="3"/>
        <v>0</v>
      </c>
      <c r="L32" s="289"/>
      <c r="M32" s="289"/>
      <c r="N32" s="289"/>
      <c r="O32" s="286"/>
      <c r="P32" s="286"/>
      <c r="Q32" s="267"/>
      <c r="R32" s="259"/>
      <c r="S32" s="287"/>
      <c r="T32" s="264"/>
      <c r="U32" s="264"/>
      <c r="V32" s="264"/>
    </row>
    <row r="33" spans="1:22" s="290" customFormat="1">
      <c r="A33" s="259"/>
      <c r="B33" s="493"/>
      <c r="C33" s="494"/>
      <c r="D33" s="281"/>
      <c r="E33" s="282"/>
      <c r="F33" s="498"/>
      <c r="G33" s="283">
        <f ca="1">IF(ISERROR(OFFSET('HARGA SATUAN'!$I$6,MATCH('RAB Estetika'!C33,'HARGA SATUAN'!$C$7:$C$1509,0),0)),0,OFFSET('HARGA SATUAN'!$I$6,MATCH('RAB Estetika'!C33,'HARGA SATUAN'!$C$7:$C$1509,0),0))</f>
        <v>0</v>
      </c>
      <c r="H33" s="284">
        <f t="shared" si="0"/>
        <v>0</v>
      </c>
      <c r="I33" s="284">
        <f t="shared" si="1"/>
        <v>0</v>
      </c>
      <c r="J33" s="284">
        <f t="shared" si="2"/>
        <v>0</v>
      </c>
      <c r="K33" s="285">
        <f t="shared" si="3"/>
        <v>0</v>
      </c>
      <c r="L33" s="289"/>
      <c r="M33" s="289"/>
      <c r="N33" s="289"/>
      <c r="O33" s="286"/>
      <c r="P33" s="286"/>
      <c r="Q33" s="267"/>
      <c r="R33" s="259"/>
      <c r="S33" s="287"/>
      <c r="T33" s="264"/>
      <c r="U33" s="264"/>
      <c r="V33" s="264"/>
    </row>
    <row r="34" spans="1:22" s="290" customFormat="1">
      <c r="A34" s="259" t="e">
        <f>IF(AND(C34=0,#REF!=0,#REF!=0),"BLANKS",1)</f>
        <v>#REF!</v>
      </c>
      <c r="B34" s="493"/>
      <c r="C34" s="494"/>
      <c r="D34" s="281"/>
      <c r="E34" s="282"/>
      <c r="F34" s="498"/>
      <c r="G34" s="283">
        <f ca="1">IF(ISERROR(OFFSET('HARGA SATUAN'!$I$6,MATCH('RAB Estetika'!C34,'HARGA SATUAN'!$C$7:$C$1509,0),0)),0,OFFSET('HARGA SATUAN'!$I$6,MATCH('RAB Estetika'!C34,'HARGA SATUAN'!$C$7:$C$1509,0),0))</f>
        <v>0</v>
      </c>
      <c r="H34" s="284">
        <f t="shared" si="0"/>
        <v>0</v>
      </c>
      <c r="I34" s="284">
        <f t="shared" si="1"/>
        <v>0</v>
      </c>
      <c r="J34" s="284">
        <f t="shared" si="2"/>
        <v>0</v>
      </c>
      <c r="K34" s="285">
        <f t="shared" si="3"/>
        <v>0</v>
      </c>
      <c r="L34" s="289"/>
      <c r="M34" s="289"/>
      <c r="N34" s="289"/>
      <c r="O34" s="286"/>
      <c r="P34" s="286"/>
      <c r="Q34" s="267"/>
      <c r="R34" s="259"/>
      <c r="S34" s="287"/>
      <c r="T34" s="264"/>
      <c r="U34" s="264"/>
      <c r="V34" s="264"/>
    </row>
    <row r="35" spans="1:22" s="290" customFormat="1">
      <c r="A35" s="259"/>
      <c r="B35" s="493"/>
      <c r="C35" s="494"/>
      <c r="D35" s="281"/>
      <c r="E35" s="282"/>
      <c r="F35" s="498"/>
      <c r="G35" s="283">
        <f ca="1">IF(ISERROR(OFFSET('HARGA SATUAN'!$I$6,MATCH('RAB Estetika'!C35,'HARGA SATUAN'!$C$7:$C$1509,0),0)),0,OFFSET('HARGA SATUAN'!$I$6,MATCH('RAB Estetika'!C35,'HARGA SATUAN'!$C$7:$C$1509,0),0))</f>
        <v>0</v>
      </c>
      <c r="H35" s="284">
        <f t="shared" si="0"/>
        <v>0</v>
      </c>
      <c r="I35" s="284">
        <f t="shared" si="1"/>
        <v>0</v>
      </c>
      <c r="J35" s="284">
        <f t="shared" si="2"/>
        <v>0</v>
      </c>
      <c r="K35" s="285">
        <f t="shared" si="3"/>
        <v>0</v>
      </c>
      <c r="L35" s="289"/>
      <c r="M35" s="289"/>
      <c r="N35" s="289"/>
      <c r="O35" s="286"/>
      <c r="P35" s="286"/>
      <c r="Q35" s="267"/>
      <c r="R35" s="259"/>
      <c r="S35" s="287"/>
      <c r="T35" s="264"/>
      <c r="U35" s="264"/>
      <c r="V35" s="264"/>
    </row>
    <row r="36" spans="1:22" s="290" customFormat="1">
      <c r="A36" s="259" t="e">
        <f>IF(AND(C36=0,#REF!=0,#REF!=0),"BLANKS",1)</f>
        <v>#REF!</v>
      </c>
      <c r="B36" s="493"/>
      <c r="C36" s="494"/>
      <c r="D36" s="281"/>
      <c r="E36" s="282"/>
      <c r="F36" s="498"/>
      <c r="G36" s="283">
        <f ca="1">IF(ISERROR(OFFSET('HARGA SATUAN'!$I$6,MATCH('RAB Estetika'!C36,'HARGA SATUAN'!$C$7:$C$1509,0),0)),0,OFFSET('HARGA SATUAN'!$I$6,MATCH('RAB Estetika'!C36,'HARGA SATUAN'!$C$7:$C$1509,0),0))</f>
        <v>0</v>
      </c>
      <c r="H36" s="284">
        <f t="shared" si="0"/>
        <v>0</v>
      </c>
      <c r="I36" s="284">
        <f t="shared" si="1"/>
        <v>0</v>
      </c>
      <c r="J36" s="284">
        <f t="shared" si="2"/>
        <v>0</v>
      </c>
      <c r="K36" s="285">
        <f t="shared" si="3"/>
        <v>0</v>
      </c>
      <c r="L36" s="289"/>
      <c r="M36" s="289"/>
      <c r="N36" s="289"/>
      <c r="O36" s="286"/>
      <c r="P36" s="286"/>
      <c r="Q36" s="267"/>
      <c r="R36" s="259"/>
      <c r="S36" s="287"/>
      <c r="T36" s="264"/>
      <c r="U36" s="264"/>
      <c r="V36" s="264"/>
    </row>
    <row r="37" spans="1:22" s="290" customFormat="1">
      <c r="A37" s="259" t="e">
        <f>IF(AND(C37=0,C38=0,#REF!=0),"BLANKS",1)</f>
        <v>#REF!</v>
      </c>
      <c r="B37" s="493"/>
      <c r="C37" s="494"/>
      <c r="D37" s="281"/>
      <c r="E37" s="282"/>
      <c r="F37" s="498"/>
      <c r="G37" s="283">
        <f ca="1">IF(ISERROR(OFFSET('HARGA SATUAN'!$I$6,MATCH('RAB Estetika'!C37,'HARGA SATUAN'!$C$7:$C$1509,0),0)),0,OFFSET('HARGA SATUAN'!$I$6,MATCH('RAB Estetika'!C37,'HARGA SATUAN'!$C$7:$C$1509,0),0))</f>
        <v>0</v>
      </c>
      <c r="H37" s="284">
        <f t="shared" si="0"/>
        <v>0</v>
      </c>
      <c r="I37" s="284">
        <f t="shared" si="1"/>
        <v>0</v>
      </c>
      <c r="J37" s="284">
        <f t="shared" si="2"/>
        <v>0</v>
      </c>
      <c r="K37" s="285">
        <f t="shared" si="3"/>
        <v>0</v>
      </c>
      <c r="L37" s="289"/>
      <c r="M37" s="289"/>
      <c r="N37" s="289"/>
      <c r="O37" s="286"/>
      <c r="P37" s="286"/>
      <c r="Q37" s="267"/>
      <c r="R37" s="259"/>
      <c r="S37" s="287"/>
      <c r="T37" s="264"/>
      <c r="U37" s="264"/>
      <c r="V37" s="264"/>
    </row>
    <row r="38" spans="1:22" s="290" customFormat="1">
      <c r="A38" s="259" t="e">
        <f>IF(AND(C38=0,#REF!=0,#REF!=0),"BLANKS",1)</f>
        <v>#REF!</v>
      </c>
      <c r="B38" s="493"/>
      <c r="C38" s="494"/>
      <c r="D38" s="281"/>
      <c r="E38" s="282"/>
      <c r="F38" s="498"/>
      <c r="G38" s="283">
        <f ca="1">IF(ISERROR(OFFSET('HARGA SATUAN'!$I$6,MATCH('RAB Estetika'!C38,'HARGA SATUAN'!$C$7:$C$1509,0),0)),0,OFFSET('HARGA SATUAN'!$I$6,MATCH('RAB Estetika'!C38,'HARGA SATUAN'!$C$7:$C$1509,0),0))</f>
        <v>0</v>
      </c>
      <c r="H38" s="284">
        <f t="shared" si="0"/>
        <v>0</v>
      </c>
      <c r="I38" s="284">
        <f t="shared" si="1"/>
        <v>0</v>
      </c>
      <c r="J38" s="284">
        <f t="shared" si="2"/>
        <v>0</v>
      </c>
      <c r="K38" s="285">
        <f t="shared" si="3"/>
        <v>0</v>
      </c>
      <c r="L38" s="289"/>
      <c r="M38" s="289"/>
      <c r="N38" s="289"/>
      <c r="O38" s="286"/>
      <c r="P38" s="286"/>
      <c r="Q38" s="267"/>
      <c r="R38" s="259"/>
      <c r="S38" s="287"/>
      <c r="T38" s="264"/>
      <c r="U38" s="264"/>
      <c r="V38" s="264"/>
    </row>
    <row r="39" spans="1:22" s="290" customFormat="1">
      <c r="A39" s="259" t="e">
        <f>IF(AND(C39=0,#REF!=0,#REF!=0),"BLANKS",1)</f>
        <v>#REF!</v>
      </c>
      <c r="B39" s="455"/>
      <c r="C39" s="109"/>
      <c r="D39" s="281"/>
      <c r="E39" s="282"/>
      <c r="F39" s="456"/>
      <c r="G39" s="283">
        <f ca="1">IF(ISERROR(OFFSET('HARGA SATUAN'!$I$6,MATCH('RAB Estetika'!C39,'HARGA SATUAN'!$C$7:$C$1509,0),0)),0,OFFSET('HARGA SATUAN'!$I$6,MATCH('RAB Estetika'!C39,'HARGA SATUAN'!$C$7:$C$1509,0),0))</f>
        <v>0</v>
      </c>
      <c r="H39" s="284">
        <f t="shared" si="0"/>
        <v>0</v>
      </c>
      <c r="I39" s="284">
        <f t="shared" si="1"/>
        <v>0</v>
      </c>
      <c r="J39" s="284">
        <f t="shared" si="2"/>
        <v>0</v>
      </c>
      <c r="K39" s="285">
        <f t="shared" si="3"/>
        <v>0</v>
      </c>
      <c r="L39" s="289"/>
      <c r="M39" s="289"/>
      <c r="N39" s="289"/>
      <c r="O39" s="286"/>
      <c r="P39" s="286"/>
      <c r="Q39" s="267"/>
      <c r="R39" s="259"/>
      <c r="S39" s="287"/>
      <c r="T39" s="264"/>
      <c r="U39" s="264"/>
      <c r="V39" s="264"/>
    </row>
    <row r="40" spans="1:22" s="290" customFormat="1">
      <c r="A40" s="259" t="e">
        <f>IF(AND(C40=0,#REF!=0,#REF!=0),"BLANKS",1)</f>
        <v>#REF!</v>
      </c>
      <c r="B40" s="509"/>
      <c r="C40" s="510"/>
      <c r="D40" s="281"/>
      <c r="E40" s="282"/>
      <c r="F40" s="389"/>
      <c r="G40" s="283">
        <f ca="1">IF(ISERROR(OFFSET('HARGA SATUAN'!$I$6,MATCH('RAB Estetika'!C40,'HARGA SATUAN'!$C$7:$C$1509,0),0)),0,OFFSET('HARGA SATUAN'!$I$6,MATCH('RAB Estetika'!C40,'HARGA SATUAN'!$C$7:$C$1509,0),0))</f>
        <v>0</v>
      </c>
      <c r="H40" s="284">
        <f t="shared" ref="H40:H46" si="8">IF(OR(D40="MDU",D40="MDU-KD"),(IF($O$3="RAB NON MDU","PLN KD",G40*F40)),0)</f>
        <v>0</v>
      </c>
      <c r="I40" s="284">
        <f t="shared" ref="I40:I46" si="9">IF(D40="HDW",G40*F40,0)</f>
        <v>0</v>
      </c>
      <c r="J40" s="284">
        <f t="shared" ref="J40:J46" si="10">IF(D40="JASA",G40*F40,0)</f>
        <v>0</v>
      </c>
      <c r="K40" s="285">
        <f t="shared" ref="K40:K46" si="11">SUM(H40:J40)</f>
        <v>0</v>
      </c>
      <c r="L40" s="289"/>
      <c r="M40" s="289"/>
      <c r="N40" s="289"/>
      <c r="O40" s="286"/>
      <c r="P40" s="286"/>
      <c r="Q40" s="267"/>
      <c r="R40" s="259"/>
      <c r="S40" s="287"/>
      <c r="T40" s="264"/>
      <c r="U40" s="264"/>
      <c r="V40" s="264"/>
    </row>
    <row r="41" spans="1:22" s="290" customFormat="1">
      <c r="A41" s="259" t="e">
        <f>IF(AND(C41=0,C42=0,#REF!=0),"BLANKS",1)</f>
        <v>#REF!</v>
      </c>
      <c r="B41" s="509"/>
      <c r="C41" s="510"/>
      <c r="D41" s="281"/>
      <c r="E41" s="282"/>
      <c r="F41" s="389"/>
      <c r="G41" s="283">
        <f ca="1">IF(ISERROR(OFFSET('HARGA SATUAN'!$I$6,MATCH('RAB Estetika'!C41,'HARGA SATUAN'!$C$7:$C$1509,0),0)),0,OFFSET('HARGA SATUAN'!$I$6,MATCH('RAB Estetika'!C41,'HARGA SATUAN'!$C$7:$C$1509,0),0))</f>
        <v>0</v>
      </c>
      <c r="H41" s="284">
        <f t="shared" si="8"/>
        <v>0</v>
      </c>
      <c r="I41" s="284">
        <f t="shared" si="9"/>
        <v>0</v>
      </c>
      <c r="J41" s="284">
        <f t="shared" si="10"/>
        <v>0</v>
      </c>
      <c r="K41" s="285">
        <f t="shared" si="11"/>
        <v>0</v>
      </c>
      <c r="L41" s="289"/>
      <c r="M41" s="289"/>
      <c r="N41" s="289"/>
      <c r="O41" s="286"/>
      <c r="P41" s="286"/>
      <c r="Q41" s="267"/>
      <c r="R41" s="259"/>
      <c r="S41" s="287"/>
      <c r="T41" s="264"/>
      <c r="U41" s="264"/>
      <c r="V41" s="264"/>
    </row>
    <row r="42" spans="1:22" s="290" customFormat="1">
      <c r="A42" s="259" t="e">
        <f>IF(AND(C42=0,#REF!=0,#REF!=0),"BLANKS",1)</f>
        <v>#REF!</v>
      </c>
      <c r="B42" s="509"/>
      <c r="C42" s="510"/>
      <c r="D42" s="281"/>
      <c r="E42" s="282"/>
      <c r="F42" s="389"/>
      <c r="G42" s="283">
        <f ca="1">IF(ISERROR(OFFSET('HARGA SATUAN'!$I$6,MATCH('RAB Estetika'!C42,'HARGA SATUAN'!$C$7:$C$1509,0),0)),0,OFFSET('HARGA SATUAN'!$I$6,MATCH('RAB Estetika'!C42,'HARGA SATUAN'!$C$7:$C$1509,0),0))</f>
        <v>0</v>
      </c>
      <c r="H42" s="284">
        <f t="shared" si="8"/>
        <v>0</v>
      </c>
      <c r="I42" s="284">
        <f t="shared" si="9"/>
        <v>0</v>
      </c>
      <c r="J42" s="284">
        <f t="shared" si="10"/>
        <v>0</v>
      </c>
      <c r="K42" s="285">
        <f t="shared" si="11"/>
        <v>0</v>
      </c>
      <c r="L42" s="289"/>
      <c r="M42" s="289"/>
      <c r="N42" s="289"/>
      <c r="O42" s="286"/>
      <c r="P42" s="286"/>
      <c r="Q42" s="267"/>
      <c r="R42" s="259"/>
      <c r="S42" s="287"/>
      <c r="T42" s="264"/>
      <c r="U42" s="264"/>
      <c r="V42" s="264"/>
    </row>
    <row r="43" spans="1:22" s="290" customFormat="1">
      <c r="A43" s="259"/>
      <c r="B43" s="509"/>
      <c r="C43" s="510"/>
      <c r="D43" s="281"/>
      <c r="E43" s="282"/>
      <c r="F43" s="389"/>
      <c r="G43" s="283">
        <f ca="1">IF(ISERROR(OFFSET('HARGA SATUAN'!$I$6,MATCH('RAB Estetika'!C43,'HARGA SATUAN'!$C$7:$C$1509,0),0)),0,OFFSET('HARGA SATUAN'!$I$6,MATCH('RAB Estetika'!C43,'HARGA SATUAN'!$C$7:$C$1509,0),0))</f>
        <v>0</v>
      </c>
      <c r="H43" s="284">
        <f t="shared" si="8"/>
        <v>0</v>
      </c>
      <c r="I43" s="284">
        <f t="shared" si="9"/>
        <v>0</v>
      </c>
      <c r="J43" s="284">
        <f t="shared" si="10"/>
        <v>0</v>
      </c>
      <c r="K43" s="285">
        <f t="shared" si="11"/>
        <v>0</v>
      </c>
      <c r="L43" s="289"/>
      <c r="M43" s="289"/>
      <c r="N43" s="289"/>
      <c r="O43" s="286"/>
      <c r="P43" s="286"/>
      <c r="Q43" s="267"/>
      <c r="R43" s="259"/>
      <c r="S43" s="287"/>
      <c r="T43" s="264"/>
      <c r="U43" s="264"/>
      <c r="V43" s="264"/>
    </row>
    <row r="44" spans="1:22" s="290" customFormat="1">
      <c r="A44" s="259" t="e">
        <f>IF(AND(C44=0,C45=0,#REF!=0),"BLANKS",1)</f>
        <v>#REF!</v>
      </c>
      <c r="B44" s="509"/>
      <c r="C44" s="510"/>
      <c r="D44" s="281"/>
      <c r="E44" s="282"/>
      <c r="F44" s="389"/>
      <c r="G44" s="283">
        <f ca="1">IF(ISERROR(OFFSET('HARGA SATUAN'!$I$6,MATCH('RAB Estetika'!C44,'HARGA SATUAN'!$C$7:$C$1509,0),0)),0,OFFSET('HARGA SATUAN'!$I$6,MATCH('RAB Estetika'!C44,'HARGA SATUAN'!$C$7:$C$1509,0),0))</f>
        <v>0</v>
      </c>
      <c r="H44" s="284">
        <f t="shared" si="8"/>
        <v>0</v>
      </c>
      <c r="I44" s="284">
        <f t="shared" si="9"/>
        <v>0</v>
      </c>
      <c r="J44" s="284">
        <f t="shared" si="10"/>
        <v>0</v>
      </c>
      <c r="K44" s="285">
        <f t="shared" si="11"/>
        <v>0</v>
      </c>
      <c r="L44" s="289"/>
      <c r="M44" s="289"/>
      <c r="N44" s="289"/>
      <c r="O44" s="286"/>
      <c r="P44" s="286"/>
      <c r="Q44" s="267"/>
      <c r="R44" s="259"/>
      <c r="S44" s="287"/>
      <c r="T44" s="264"/>
      <c r="U44" s="264"/>
      <c r="V44" s="264"/>
    </row>
    <row r="45" spans="1:22" s="290" customFormat="1">
      <c r="A45" s="259" t="e">
        <f>IF(AND(C45=0,#REF!=0,#REF!=0),"BLANKS",1)</f>
        <v>#REF!</v>
      </c>
      <c r="B45" s="509"/>
      <c r="C45" s="510"/>
      <c r="D45" s="281"/>
      <c r="E45" s="282"/>
      <c r="F45" s="389"/>
      <c r="G45" s="283">
        <f ca="1">IF(ISERROR(OFFSET('HARGA SATUAN'!$I$6,MATCH('RAB Estetika'!C45,'HARGA SATUAN'!$C$7:$C$1509,0),0)),0,OFFSET('HARGA SATUAN'!$I$6,MATCH('RAB Estetika'!C45,'HARGA SATUAN'!$C$7:$C$1509,0),0))</f>
        <v>0</v>
      </c>
      <c r="H45" s="284">
        <f t="shared" si="8"/>
        <v>0</v>
      </c>
      <c r="I45" s="284">
        <f t="shared" si="9"/>
        <v>0</v>
      </c>
      <c r="J45" s="284">
        <f t="shared" si="10"/>
        <v>0</v>
      </c>
      <c r="K45" s="285">
        <f t="shared" si="11"/>
        <v>0</v>
      </c>
      <c r="L45" s="289"/>
      <c r="M45" s="289"/>
      <c r="N45" s="289"/>
      <c r="O45" s="286"/>
      <c r="P45" s="286"/>
      <c r="Q45" s="267"/>
      <c r="R45" s="259"/>
      <c r="S45" s="287"/>
      <c r="T45" s="264"/>
      <c r="U45" s="264"/>
      <c r="V45" s="264"/>
    </row>
    <row r="46" spans="1:22" s="290" customFormat="1">
      <c r="A46" s="259"/>
      <c r="B46" s="294"/>
      <c r="C46" s="495"/>
      <c r="D46" s="281"/>
      <c r="E46" s="282"/>
      <c r="F46" s="389"/>
      <c r="G46" s="283">
        <f ca="1">IF(ISERROR(OFFSET('HARGA SATUAN'!$I$6,MATCH('RAB Estetika'!C46,'HARGA SATUAN'!$C$7:$C$1509,0),0)),0,OFFSET('HARGA SATUAN'!$I$6,MATCH('RAB Estetika'!C46,'HARGA SATUAN'!$C$7:$C$1509,0),0))</f>
        <v>0</v>
      </c>
      <c r="H46" s="284">
        <f t="shared" si="8"/>
        <v>0</v>
      </c>
      <c r="I46" s="284">
        <f t="shared" si="9"/>
        <v>0</v>
      </c>
      <c r="J46" s="284">
        <f t="shared" si="10"/>
        <v>0</v>
      </c>
      <c r="K46" s="285">
        <f t="shared" si="11"/>
        <v>0</v>
      </c>
      <c r="L46" s="289"/>
      <c r="M46" s="289"/>
      <c r="N46" s="289"/>
      <c r="O46" s="286"/>
      <c r="P46" s="286"/>
      <c r="Q46" s="267"/>
      <c r="R46" s="259"/>
      <c r="S46" s="287"/>
      <c r="T46" s="264"/>
      <c r="U46" s="264"/>
      <c r="V46" s="264"/>
    </row>
    <row r="47" spans="1:22" s="290" customFormat="1">
      <c r="A47" s="259" t="e">
        <f>IF(AND(C47=0,#REF!=0,#REF!=0),"BLANKS",1)</f>
        <v>#REF!</v>
      </c>
      <c r="B47" s="294"/>
      <c r="C47" s="495"/>
      <c r="D47" s="281"/>
      <c r="E47" s="282"/>
      <c r="F47" s="389"/>
      <c r="G47" s="283">
        <f ca="1">IF(ISERROR(OFFSET('HARGA SATUAN'!$I$6,MATCH('RAB Estetika'!C47,'HARGA SATUAN'!$C$7:$C$1509,0),0)),0,OFFSET('HARGA SATUAN'!$I$6,MATCH('RAB Estetika'!C47,'HARGA SATUAN'!$C$7:$C$1509,0),0))</f>
        <v>0</v>
      </c>
      <c r="H47" s="284">
        <f t="shared" si="0"/>
        <v>0</v>
      </c>
      <c r="I47" s="284">
        <f t="shared" si="1"/>
        <v>0</v>
      </c>
      <c r="J47" s="284">
        <f t="shared" si="2"/>
        <v>0</v>
      </c>
      <c r="K47" s="285">
        <f t="shared" si="3"/>
        <v>0</v>
      </c>
      <c r="L47" s="289"/>
      <c r="M47" s="289"/>
      <c r="N47" s="289"/>
      <c r="O47" s="286"/>
      <c r="P47" s="286"/>
      <c r="Q47" s="267"/>
      <c r="R47" s="259"/>
      <c r="S47" s="287"/>
      <c r="T47" s="264"/>
      <c r="U47" s="264"/>
      <c r="V47" s="264"/>
    </row>
    <row r="48" spans="1:22" s="290" customFormat="1">
      <c r="A48" s="259" t="e">
        <f>IF(AND(C48=0,C49=0,#REF!=0),"BLANKS",1)</f>
        <v>#REF!</v>
      </c>
      <c r="B48" s="294"/>
      <c r="C48" s="495"/>
      <c r="D48" s="281"/>
      <c r="E48" s="282"/>
      <c r="F48" s="389"/>
      <c r="G48" s="283">
        <f ca="1">IF(ISERROR(OFFSET('HARGA SATUAN'!$I$6,MATCH('RAB Estetika'!C48,'HARGA SATUAN'!$C$7:$C$1509,0),0)),0,OFFSET('HARGA SATUAN'!$I$6,MATCH('RAB Estetika'!C48,'HARGA SATUAN'!$C$7:$C$1509,0),0))</f>
        <v>0</v>
      </c>
      <c r="H48" s="284">
        <f t="shared" si="0"/>
        <v>0</v>
      </c>
      <c r="I48" s="284">
        <f t="shared" si="1"/>
        <v>0</v>
      </c>
      <c r="J48" s="284">
        <f t="shared" si="2"/>
        <v>0</v>
      </c>
      <c r="K48" s="285">
        <f t="shared" si="3"/>
        <v>0</v>
      </c>
      <c r="L48" s="289"/>
      <c r="M48" s="289"/>
      <c r="N48" s="289"/>
      <c r="O48" s="286"/>
      <c r="P48" s="286"/>
      <c r="Q48" s="267"/>
      <c r="R48" s="259"/>
      <c r="S48" s="287"/>
      <c r="T48" s="264"/>
      <c r="U48" s="264"/>
      <c r="V48" s="264"/>
    </row>
    <row r="49" spans="1:22" s="290" customFormat="1">
      <c r="A49" s="259" t="e">
        <f>IF(AND(C49=0,#REF!=0,#REF!=0),"BLANKS",1)</f>
        <v>#REF!</v>
      </c>
      <c r="B49" s="294"/>
      <c r="C49" s="495"/>
      <c r="D49" s="281"/>
      <c r="E49" s="282"/>
      <c r="F49" s="389"/>
      <c r="G49" s="283">
        <f ca="1">IF(ISERROR(OFFSET('HARGA SATUAN'!$I$6,MATCH('RAB Estetika'!C49,'HARGA SATUAN'!$C$7:$C$1509,0),0)),0,OFFSET('HARGA SATUAN'!$I$6,MATCH('RAB Estetika'!C49,'HARGA SATUAN'!$C$7:$C$1509,0),0))</f>
        <v>0</v>
      </c>
      <c r="H49" s="284">
        <f t="shared" si="0"/>
        <v>0</v>
      </c>
      <c r="I49" s="284">
        <f t="shared" si="1"/>
        <v>0</v>
      </c>
      <c r="J49" s="284">
        <f t="shared" si="2"/>
        <v>0</v>
      </c>
      <c r="K49" s="285">
        <f t="shared" si="3"/>
        <v>0</v>
      </c>
      <c r="L49" s="289"/>
      <c r="M49" s="289"/>
      <c r="N49" s="289"/>
      <c r="O49" s="286"/>
      <c r="P49" s="286"/>
      <c r="Q49" s="267"/>
      <c r="R49" s="259"/>
      <c r="S49" s="287"/>
      <c r="T49" s="264"/>
      <c r="U49" s="264"/>
      <c r="V49" s="264"/>
    </row>
    <row r="50" spans="1:22" s="290" customFormat="1">
      <c r="A50" s="259"/>
      <c r="B50" s="294"/>
      <c r="C50" s="495"/>
      <c r="D50" s="281"/>
      <c r="E50" s="282"/>
      <c r="F50" s="389"/>
      <c r="G50" s="283">
        <f ca="1">IF(ISERROR(OFFSET('HARGA SATUAN'!$I$6,MATCH('RAB Estetika'!C50,'HARGA SATUAN'!$C$7:$C$1509,0),0)),0,OFFSET('HARGA SATUAN'!$I$6,MATCH('RAB Estetika'!C50,'HARGA SATUAN'!$C$7:$C$1509,0),0))</f>
        <v>0</v>
      </c>
      <c r="H50" s="284">
        <f t="shared" si="0"/>
        <v>0</v>
      </c>
      <c r="I50" s="284">
        <f t="shared" si="1"/>
        <v>0</v>
      </c>
      <c r="J50" s="284">
        <f t="shared" si="2"/>
        <v>0</v>
      </c>
      <c r="K50" s="285">
        <f t="shared" si="3"/>
        <v>0</v>
      </c>
      <c r="L50" s="289"/>
      <c r="M50" s="289"/>
      <c r="N50" s="289"/>
      <c r="O50" s="286"/>
      <c r="P50" s="286"/>
      <c r="Q50" s="267"/>
      <c r="R50" s="259"/>
      <c r="S50" s="287"/>
      <c r="T50" s="264"/>
      <c r="U50" s="264"/>
      <c r="V50" s="264"/>
    </row>
    <row r="51" spans="1:22" s="290" customFormat="1">
      <c r="A51" s="259" t="e">
        <f>IF(AND(C51=0,C52=0,#REF!=0),"BLANKS",1)</f>
        <v>#REF!</v>
      </c>
      <c r="B51" s="294"/>
      <c r="C51" s="495"/>
      <c r="D51" s="281"/>
      <c r="E51" s="282"/>
      <c r="F51" s="389"/>
      <c r="G51" s="283">
        <f ca="1">IF(ISERROR(OFFSET('HARGA SATUAN'!$I$6,MATCH('RAB Estetika'!C51,'HARGA SATUAN'!$C$7:$C$1509,0),0)),0,OFFSET('HARGA SATUAN'!$I$6,MATCH('RAB Estetika'!C51,'HARGA SATUAN'!$C$7:$C$1509,0),0))</f>
        <v>0</v>
      </c>
      <c r="H51" s="284">
        <f t="shared" si="0"/>
        <v>0</v>
      </c>
      <c r="I51" s="284">
        <f t="shared" si="1"/>
        <v>0</v>
      </c>
      <c r="J51" s="284">
        <f t="shared" si="2"/>
        <v>0</v>
      </c>
      <c r="K51" s="285">
        <f t="shared" si="3"/>
        <v>0</v>
      </c>
      <c r="L51" s="289"/>
      <c r="M51" s="289"/>
      <c r="N51" s="289"/>
      <c r="O51" s="286"/>
      <c r="P51" s="286"/>
      <c r="Q51" s="267"/>
      <c r="R51" s="259"/>
      <c r="S51" s="287"/>
      <c r="T51" s="264"/>
      <c r="U51" s="264"/>
      <c r="V51" s="264"/>
    </row>
    <row r="52" spans="1:22" s="290" customFormat="1">
      <c r="A52" s="259" t="e">
        <f>IF(AND(C52=0,#REF!=0,#REF!=0),"BLANKS",1)</f>
        <v>#REF!</v>
      </c>
      <c r="B52" s="496"/>
      <c r="C52" s="497"/>
      <c r="D52" s="281"/>
      <c r="E52" s="282"/>
      <c r="F52" s="389"/>
      <c r="G52" s="283">
        <f ca="1">IF(ISERROR(OFFSET('HARGA SATUAN'!$I$6,MATCH('RAB Estetika'!C52,'HARGA SATUAN'!$C$7:$C$1509,0),0)),0,OFFSET('HARGA SATUAN'!$I$6,MATCH('RAB Estetika'!C52,'HARGA SATUAN'!$C$7:$C$1509,0),0))</f>
        <v>0</v>
      </c>
      <c r="H52" s="284">
        <f t="shared" si="0"/>
        <v>0</v>
      </c>
      <c r="I52" s="284">
        <f t="shared" si="1"/>
        <v>0</v>
      </c>
      <c r="J52" s="284">
        <f t="shared" si="2"/>
        <v>0</v>
      </c>
      <c r="K52" s="285">
        <f t="shared" si="3"/>
        <v>0</v>
      </c>
      <c r="L52" s="289"/>
      <c r="M52" s="289"/>
      <c r="N52" s="289"/>
      <c r="O52" s="286"/>
      <c r="P52" s="286"/>
      <c r="Q52" s="267"/>
      <c r="R52" s="259"/>
      <c r="S52" s="287"/>
      <c r="T52" s="264"/>
      <c r="U52" s="264"/>
      <c r="V52" s="264"/>
    </row>
    <row r="53" spans="1:22" s="290" customFormat="1">
      <c r="A53" s="259" t="e">
        <f>IF(AND(C53=0,#REF!=0,#REF!=0),"BLANKS",1)</f>
        <v>#REF!</v>
      </c>
      <c r="B53" s="294"/>
      <c r="C53" s="495"/>
      <c r="D53" s="281"/>
      <c r="E53" s="282"/>
      <c r="F53" s="389"/>
      <c r="G53" s="283">
        <f ca="1">IF(ISERROR(OFFSET('HARGA SATUAN'!$I$6,MATCH('RAB Estetika'!C53,'HARGA SATUAN'!$C$7:$C$1509,0),0)),0,OFFSET('HARGA SATUAN'!$I$6,MATCH('RAB Estetika'!C53,'HARGA SATUAN'!$C$7:$C$1509,0),0))</f>
        <v>0</v>
      </c>
      <c r="H53" s="284">
        <f t="shared" si="0"/>
        <v>0</v>
      </c>
      <c r="I53" s="284">
        <f t="shared" si="1"/>
        <v>0</v>
      </c>
      <c r="J53" s="284">
        <f t="shared" si="2"/>
        <v>0</v>
      </c>
      <c r="K53" s="285">
        <f t="shared" si="3"/>
        <v>0</v>
      </c>
      <c r="L53" s="289"/>
      <c r="M53" s="289"/>
      <c r="N53" s="289"/>
      <c r="O53" s="286"/>
      <c r="P53" s="286"/>
      <c r="Q53" s="267"/>
      <c r="R53" s="259"/>
      <c r="S53" s="287"/>
      <c r="T53" s="264"/>
      <c r="U53" s="264"/>
      <c r="V53" s="264"/>
    </row>
    <row r="54" spans="1:22" s="290" customFormat="1">
      <c r="A54" s="259"/>
      <c r="B54" s="294"/>
      <c r="C54" s="495"/>
      <c r="D54" s="281"/>
      <c r="E54" s="282"/>
      <c r="F54" s="389"/>
      <c r="G54" s="283">
        <f ca="1">IF(ISERROR(OFFSET('HARGA SATUAN'!$I$6,MATCH('RAB Estetika'!C54,'HARGA SATUAN'!$C$7:$C$1509,0),0)),0,OFFSET('HARGA SATUAN'!$I$6,MATCH('RAB Estetika'!C54,'HARGA SATUAN'!$C$7:$C$1509,0),0))</f>
        <v>0</v>
      </c>
      <c r="H54" s="284">
        <f t="shared" si="0"/>
        <v>0</v>
      </c>
      <c r="I54" s="284">
        <f t="shared" si="1"/>
        <v>0</v>
      </c>
      <c r="J54" s="284">
        <f t="shared" si="2"/>
        <v>0</v>
      </c>
      <c r="K54" s="285">
        <f t="shared" si="3"/>
        <v>0</v>
      </c>
      <c r="L54" s="289"/>
      <c r="M54" s="289"/>
      <c r="N54" s="289"/>
      <c r="O54" s="286"/>
      <c r="P54" s="286"/>
      <c r="Q54" s="267"/>
      <c r="R54" s="259"/>
      <c r="S54" s="287"/>
      <c r="T54" s="264"/>
      <c r="U54" s="264"/>
      <c r="V54" s="264"/>
    </row>
    <row r="55" spans="1:22" s="290" customFormat="1">
      <c r="A55" s="259" t="e">
        <f>IF(AND(C55=0,#REF!=0,#REF!=0),"BLANKS",1)</f>
        <v>#REF!</v>
      </c>
      <c r="B55" s="294"/>
      <c r="C55" s="495"/>
      <c r="D55" s="281"/>
      <c r="E55" s="282"/>
      <c r="F55" s="389"/>
      <c r="G55" s="283">
        <f ca="1">IF(ISERROR(OFFSET('HARGA SATUAN'!$I$6,MATCH('RAB Estetika'!C55,'HARGA SATUAN'!$C$7:$C$1509,0),0)),0,OFFSET('HARGA SATUAN'!$I$6,MATCH('RAB Estetika'!C55,'HARGA SATUAN'!$C$7:$C$1509,0),0))</f>
        <v>0</v>
      </c>
      <c r="H55" s="284">
        <f t="shared" ref="H55:H81" si="12">IF(OR(D55="MDU",D55="MDU-KD"),(IF($O$3="RAB NON MDU","PLN KD",G55*F55)),0)</f>
        <v>0</v>
      </c>
      <c r="I55" s="284">
        <f t="shared" ref="I55:I81" si="13">IF(D55="HDW",G55*F55,0)</f>
        <v>0</v>
      </c>
      <c r="J55" s="284">
        <f t="shared" ref="J55:J81" si="14">IF(D55="JASA",G55*F55,0)</f>
        <v>0</v>
      </c>
      <c r="K55" s="285">
        <f t="shared" ref="K55:K81" si="15">SUM(H55:J55)</f>
        <v>0</v>
      </c>
      <c r="L55" s="289"/>
      <c r="M55" s="289"/>
      <c r="N55" s="289"/>
      <c r="O55" s="286"/>
      <c r="P55" s="286"/>
      <c r="Q55" s="267"/>
      <c r="R55" s="259"/>
      <c r="S55" s="287"/>
      <c r="T55" s="264"/>
      <c r="U55" s="264"/>
      <c r="V55" s="264"/>
    </row>
    <row r="56" spans="1:22" s="290" customFormat="1">
      <c r="A56" s="259" t="e">
        <f>IF(AND(C56=0,#REF!=0,#REF!=0),"BLANKS",1)</f>
        <v>#REF!</v>
      </c>
      <c r="B56" s="294"/>
      <c r="C56" s="495"/>
      <c r="D56" s="281"/>
      <c r="E56" s="282"/>
      <c r="F56" s="389"/>
      <c r="G56" s="283">
        <f ca="1">IF(ISERROR(OFFSET('HARGA SATUAN'!$I$6,MATCH('RAB Estetika'!C56,'HARGA SATUAN'!$C$7:$C$1509,0),0)),0,OFFSET('HARGA SATUAN'!$I$6,MATCH('RAB Estetika'!C56,'HARGA SATUAN'!$C$7:$C$1509,0),0))</f>
        <v>0</v>
      </c>
      <c r="H56" s="284">
        <f t="shared" si="12"/>
        <v>0</v>
      </c>
      <c r="I56" s="284">
        <f t="shared" si="13"/>
        <v>0</v>
      </c>
      <c r="J56" s="284">
        <f t="shared" si="14"/>
        <v>0</v>
      </c>
      <c r="K56" s="285">
        <f t="shared" si="15"/>
        <v>0</v>
      </c>
      <c r="L56" s="289"/>
      <c r="M56" s="289"/>
      <c r="N56" s="289"/>
      <c r="O56" s="286"/>
      <c r="P56" s="286"/>
      <c r="Q56" s="267"/>
      <c r="R56" s="259"/>
      <c r="S56" s="287"/>
      <c r="T56" s="264"/>
      <c r="U56" s="264"/>
      <c r="V56" s="264"/>
    </row>
    <row r="57" spans="1:22" s="290" customFormat="1">
      <c r="A57" s="259" t="e">
        <f>IF(AND(C57=0,#REF!=0,#REF!=0),"BLANKS",1)</f>
        <v>#REF!</v>
      </c>
      <c r="B57" s="294"/>
      <c r="C57" s="495"/>
      <c r="D57" s="281"/>
      <c r="E57" s="282"/>
      <c r="F57" s="389"/>
      <c r="G57" s="283">
        <f ca="1">IF(ISERROR(OFFSET('HARGA SATUAN'!$I$6,MATCH('RAB Estetika'!C57,'HARGA SATUAN'!$C$7:$C$1509,0),0)),0,OFFSET('HARGA SATUAN'!$I$6,MATCH('RAB Estetika'!C57,'HARGA SATUAN'!$C$7:$C$1509,0),0))</f>
        <v>0</v>
      </c>
      <c r="H57" s="284">
        <f t="shared" si="12"/>
        <v>0</v>
      </c>
      <c r="I57" s="284">
        <f t="shared" si="13"/>
        <v>0</v>
      </c>
      <c r="J57" s="284">
        <f t="shared" si="14"/>
        <v>0</v>
      </c>
      <c r="K57" s="285">
        <f t="shared" si="15"/>
        <v>0</v>
      </c>
      <c r="L57" s="289"/>
      <c r="M57" s="289"/>
      <c r="N57" s="289"/>
      <c r="O57" s="286"/>
      <c r="P57" s="286"/>
      <c r="Q57" s="267"/>
      <c r="R57" s="259"/>
      <c r="S57" s="287"/>
      <c r="T57" s="264"/>
      <c r="U57" s="264"/>
      <c r="V57" s="264"/>
    </row>
    <row r="58" spans="1:22" s="290" customFormat="1">
      <c r="A58" s="259" t="e">
        <f>IF(AND(C58=0,C59=0,#REF!=0),"BLANKS",1)</f>
        <v>#REF!</v>
      </c>
      <c r="B58" s="294"/>
      <c r="C58" s="495"/>
      <c r="D58" s="281"/>
      <c r="E58" s="282"/>
      <c r="F58" s="498"/>
      <c r="G58" s="283">
        <f ca="1">IF(ISERROR(OFFSET('HARGA SATUAN'!$I$6,MATCH('RAB Estetika'!C58,'HARGA SATUAN'!$C$7:$C$1509,0),0)),0,OFFSET('HARGA SATUAN'!$I$6,MATCH('RAB Estetika'!C58,'HARGA SATUAN'!$C$7:$C$1509,0),0))</f>
        <v>0</v>
      </c>
      <c r="H58" s="284">
        <f t="shared" si="12"/>
        <v>0</v>
      </c>
      <c r="I58" s="284">
        <f t="shared" si="13"/>
        <v>0</v>
      </c>
      <c r="J58" s="284">
        <f t="shared" si="14"/>
        <v>0</v>
      </c>
      <c r="K58" s="285">
        <f t="shared" si="15"/>
        <v>0</v>
      </c>
      <c r="L58" s="289"/>
      <c r="M58" s="289"/>
      <c r="N58" s="289"/>
      <c r="O58" s="286"/>
      <c r="P58" s="286"/>
      <c r="Q58" s="267"/>
      <c r="R58" s="259"/>
      <c r="S58" s="287"/>
      <c r="T58" s="264"/>
      <c r="U58" s="264"/>
      <c r="V58" s="264"/>
    </row>
    <row r="59" spans="1:22" s="290" customFormat="1">
      <c r="A59" s="259" t="e">
        <f>IF(AND(C59=0,#REF!=0,#REF!=0),"BLANKS",1)</f>
        <v>#REF!</v>
      </c>
      <c r="B59" s="294"/>
      <c r="C59" s="495"/>
      <c r="D59" s="281"/>
      <c r="E59" s="282"/>
      <c r="F59" s="389"/>
      <c r="G59" s="283">
        <f ca="1">IF(ISERROR(OFFSET('HARGA SATUAN'!$I$6,MATCH('RAB Estetika'!C59,'HARGA SATUAN'!$C$7:$C$1509,0),0)),0,OFFSET('HARGA SATUAN'!$I$6,MATCH('RAB Estetika'!C59,'HARGA SATUAN'!$C$7:$C$1509,0),0))</f>
        <v>0</v>
      </c>
      <c r="H59" s="284">
        <f t="shared" si="12"/>
        <v>0</v>
      </c>
      <c r="I59" s="284">
        <f t="shared" si="13"/>
        <v>0</v>
      </c>
      <c r="J59" s="284">
        <f t="shared" si="14"/>
        <v>0</v>
      </c>
      <c r="K59" s="285">
        <f t="shared" si="15"/>
        <v>0</v>
      </c>
      <c r="L59" s="289"/>
      <c r="M59" s="289"/>
      <c r="N59" s="289"/>
      <c r="O59" s="286"/>
      <c r="P59" s="286"/>
      <c r="Q59" s="267"/>
      <c r="R59" s="259"/>
      <c r="S59" s="287"/>
      <c r="T59" s="264"/>
      <c r="U59" s="264"/>
      <c r="V59" s="264"/>
    </row>
    <row r="60" spans="1:22" s="290" customFormat="1">
      <c r="A60" s="259"/>
      <c r="B60" s="294"/>
      <c r="C60" s="495"/>
      <c r="D60" s="281"/>
      <c r="E60" s="282"/>
      <c r="F60" s="389"/>
      <c r="G60" s="283">
        <f ca="1">IF(ISERROR(OFFSET('HARGA SATUAN'!$I$6,MATCH('RAB Estetika'!C60,'HARGA SATUAN'!$C$7:$C$1509,0),0)),0,OFFSET('HARGA SATUAN'!$I$6,MATCH('RAB Estetika'!C60,'HARGA SATUAN'!$C$7:$C$1509,0),0))</f>
        <v>0</v>
      </c>
      <c r="H60" s="284">
        <f t="shared" si="12"/>
        <v>0</v>
      </c>
      <c r="I60" s="284">
        <f t="shared" si="13"/>
        <v>0</v>
      </c>
      <c r="J60" s="284">
        <f t="shared" si="14"/>
        <v>0</v>
      </c>
      <c r="K60" s="285">
        <f t="shared" si="15"/>
        <v>0</v>
      </c>
      <c r="L60" s="289"/>
      <c r="M60" s="289"/>
      <c r="N60" s="289"/>
      <c r="O60" s="286"/>
      <c r="P60" s="286"/>
      <c r="Q60" s="267"/>
      <c r="R60" s="259"/>
      <c r="S60" s="287"/>
      <c r="T60" s="264"/>
      <c r="U60" s="264"/>
      <c r="V60" s="264"/>
    </row>
    <row r="61" spans="1:22" s="290" customFormat="1">
      <c r="A61" s="259" t="e">
        <f>IF(AND(C61=0,#REF!=0,#REF!=0),"BLANKS",1)</f>
        <v>#REF!</v>
      </c>
      <c r="B61" s="294"/>
      <c r="C61" s="495"/>
      <c r="D61" s="281"/>
      <c r="E61" s="282"/>
      <c r="F61" s="389"/>
      <c r="G61" s="283">
        <f ca="1">IF(ISERROR(OFFSET('HARGA SATUAN'!$I$6,MATCH('RAB Estetika'!C61,'HARGA SATUAN'!$C$7:$C$1509,0),0)),0,OFFSET('HARGA SATUAN'!$I$6,MATCH('RAB Estetika'!C61,'HARGA SATUAN'!$C$7:$C$1509,0),0))</f>
        <v>0</v>
      </c>
      <c r="H61" s="284">
        <f t="shared" ref="H61:H66" si="16">IF(OR(D61="MDU",D61="MDU-KD"),(IF($O$3="RAB NON MDU","PLN KD",G61*F61)),0)</f>
        <v>0</v>
      </c>
      <c r="I61" s="284">
        <f t="shared" ref="I61:I66" si="17">IF(D61="HDW",G61*F61,0)</f>
        <v>0</v>
      </c>
      <c r="J61" s="284">
        <f t="shared" ref="J61:J66" si="18">IF(D61="JASA",G61*F61,0)</f>
        <v>0</v>
      </c>
      <c r="K61" s="285">
        <f t="shared" ref="K61:K66" si="19">SUM(H61:J61)</f>
        <v>0</v>
      </c>
      <c r="L61" s="289"/>
      <c r="M61" s="289"/>
      <c r="N61" s="289"/>
      <c r="O61" s="286"/>
      <c r="P61" s="286"/>
      <c r="Q61" s="267"/>
      <c r="R61" s="259"/>
      <c r="S61" s="287"/>
      <c r="T61" s="264"/>
      <c r="U61" s="264"/>
      <c r="V61" s="264"/>
    </row>
    <row r="62" spans="1:22" s="290" customFormat="1">
      <c r="A62" s="259" t="e">
        <f>IF(AND(C62=0,C63=0,#REF!=0),"BLANKS",1)</f>
        <v>#REF!</v>
      </c>
      <c r="B62" s="496"/>
      <c r="C62" s="497"/>
      <c r="D62" s="281"/>
      <c r="E62" s="282"/>
      <c r="F62" s="389"/>
      <c r="G62" s="283">
        <f ca="1">IF(ISERROR(OFFSET('HARGA SATUAN'!$I$6,MATCH('RAB Estetika'!C62,'HARGA SATUAN'!$C$7:$C$1509,0),0)),0,OFFSET('HARGA SATUAN'!$I$6,MATCH('RAB Estetika'!C62,'HARGA SATUAN'!$C$7:$C$1509,0),0))</f>
        <v>0</v>
      </c>
      <c r="H62" s="284">
        <f t="shared" si="16"/>
        <v>0</v>
      </c>
      <c r="I62" s="284">
        <f t="shared" si="17"/>
        <v>0</v>
      </c>
      <c r="J62" s="284">
        <f t="shared" si="18"/>
        <v>0</v>
      </c>
      <c r="K62" s="285">
        <f t="shared" si="19"/>
        <v>0</v>
      </c>
      <c r="L62" s="289"/>
      <c r="M62" s="289"/>
      <c r="N62" s="289"/>
      <c r="O62" s="286"/>
      <c r="P62" s="286"/>
      <c r="Q62" s="267"/>
      <c r="R62" s="259"/>
      <c r="S62" s="287"/>
      <c r="T62" s="264"/>
      <c r="U62" s="264"/>
      <c r="V62" s="264"/>
    </row>
    <row r="63" spans="1:22" s="290" customFormat="1">
      <c r="A63" s="259" t="e">
        <f>IF(AND(C63=0,#REF!=0,#REF!=0),"BLANKS",1)</f>
        <v>#REF!</v>
      </c>
      <c r="B63" s="294"/>
      <c r="C63" s="495"/>
      <c r="D63" s="281"/>
      <c r="E63" s="282"/>
      <c r="F63" s="389"/>
      <c r="G63" s="283">
        <f ca="1">IF(ISERROR(OFFSET('HARGA SATUAN'!$I$6,MATCH('RAB Estetika'!C63,'HARGA SATUAN'!$C$7:$C$1509,0),0)),0,OFFSET('HARGA SATUAN'!$I$6,MATCH('RAB Estetika'!C63,'HARGA SATUAN'!$C$7:$C$1509,0),0))</f>
        <v>0</v>
      </c>
      <c r="H63" s="284">
        <f t="shared" si="16"/>
        <v>0</v>
      </c>
      <c r="I63" s="284">
        <f t="shared" si="17"/>
        <v>0</v>
      </c>
      <c r="J63" s="284">
        <f t="shared" si="18"/>
        <v>0</v>
      </c>
      <c r="K63" s="285">
        <f t="shared" si="19"/>
        <v>0</v>
      </c>
      <c r="L63" s="289"/>
      <c r="M63" s="289"/>
      <c r="N63" s="289"/>
      <c r="O63" s="286"/>
      <c r="P63" s="286"/>
      <c r="Q63" s="267"/>
      <c r="R63" s="259"/>
      <c r="S63" s="287"/>
      <c r="T63" s="264"/>
      <c r="U63" s="264"/>
      <c r="V63" s="264"/>
    </row>
    <row r="64" spans="1:22" s="290" customFormat="1">
      <c r="A64" s="259"/>
      <c r="B64" s="294"/>
      <c r="C64" s="495"/>
      <c r="D64" s="281"/>
      <c r="E64" s="282"/>
      <c r="F64" s="389"/>
      <c r="G64" s="283">
        <f ca="1">IF(ISERROR(OFFSET('HARGA SATUAN'!$I$6,MATCH('RAB Estetika'!C64,'HARGA SATUAN'!$C$7:$C$1509,0),0)),0,OFFSET('HARGA SATUAN'!$I$6,MATCH('RAB Estetika'!C64,'HARGA SATUAN'!$C$7:$C$1509,0),0))</f>
        <v>0</v>
      </c>
      <c r="H64" s="284">
        <f t="shared" si="16"/>
        <v>0</v>
      </c>
      <c r="I64" s="284">
        <f t="shared" si="17"/>
        <v>0</v>
      </c>
      <c r="J64" s="284">
        <f t="shared" si="18"/>
        <v>0</v>
      </c>
      <c r="K64" s="285">
        <f t="shared" si="19"/>
        <v>0</v>
      </c>
      <c r="L64" s="289"/>
      <c r="M64" s="289"/>
      <c r="N64" s="289"/>
      <c r="O64" s="286"/>
      <c r="P64" s="286"/>
      <c r="Q64" s="267"/>
      <c r="R64" s="259"/>
      <c r="S64" s="287"/>
      <c r="T64" s="264"/>
      <c r="U64" s="264"/>
      <c r="V64" s="264"/>
    </row>
    <row r="65" spans="1:22" s="290" customFormat="1">
      <c r="A65" s="259" t="e">
        <f>IF(AND(C65=0,C66=0,#REF!=0),"BLANKS",1)</f>
        <v>#REF!</v>
      </c>
      <c r="B65" s="294"/>
      <c r="C65" s="495"/>
      <c r="D65" s="281"/>
      <c r="E65" s="282"/>
      <c r="F65" s="389"/>
      <c r="G65" s="283">
        <f ca="1">IF(ISERROR(OFFSET('HARGA SATUAN'!$I$6,MATCH('RAB Estetika'!C65,'HARGA SATUAN'!$C$7:$C$1509,0),0)),0,OFFSET('HARGA SATUAN'!$I$6,MATCH('RAB Estetika'!C65,'HARGA SATUAN'!$C$7:$C$1509,0),0))</f>
        <v>0</v>
      </c>
      <c r="H65" s="284">
        <f t="shared" si="16"/>
        <v>0</v>
      </c>
      <c r="I65" s="284">
        <f t="shared" si="17"/>
        <v>0</v>
      </c>
      <c r="J65" s="284">
        <f t="shared" si="18"/>
        <v>0</v>
      </c>
      <c r="K65" s="285">
        <f t="shared" si="19"/>
        <v>0</v>
      </c>
      <c r="L65" s="289"/>
      <c r="M65" s="289"/>
      <c r="N65" s="289"/>
      <c r="O65" s="286"/>
      <c r="P65" s="286"/>
      <c r="Q65" s="267"/>
      <c r="R65" s="259"/>
      <c r="S65" s="287"/>
      <c r="T65" s="264"/>
      <c r="U65" s="264"/>
      <c r="V65" s="264"/>
    </row>
    <row r="66" spans="1:22" s="290" customFormat="1">
      <c r="A66" s="259" t="e">
        <f>IF(AND(C66=0,#REF!=0,#REF!=0),"BLANKS",1)</f>
        <v>#REF!</v>
      </c>
      <c r="B66" s="496"/>
      <c r="C66" s="497"/>
      <c r="D66" s="281"/>
      <c r="E66" s="282"/>
      <c r="F66" s="389"/>
      <c r="G66" s="283">
        <f ca="1">IF(ISERROR(OFFSET('HARGA SATUAN'!$I$6,MATCH('RAB Estetika'!C66,'HARGA SATUAN'!$C$7:$C$1509,0),0)),0,OFFSET('HARGA SATUAN'!$I$6,MATCH('RAB Estetika'!C66,'HARGA SATUAN'!$C$7:$C$1509,0),0))</f>
        <v>0</v>
      </c>
      <c r="H66" s="284">
        <f t="shared" si="16"/>
        <v>0</v>
      </c>
      <c r="I66" s="284">
        <f t="shared" si="17"/>
        <v>0</v>
      </c>
      <c r="J66" s="284">
        <f t="shared" si="18"/>
        <v>0</v>
      </c>
      <c r="K66" s="285">
        <f t="shared" si="19"/>
        <v>0</v>
      </c>
      <c r="L66" s="289"/>
      <c r="M66" s="289"/>
      <c r="N66" s="289"/>
      <c r="O66" s="286"/>
      <c r="P66" s="286"/>
      <c r="Q66" s="267"/>
      <c r="R66" s="259"/>
      <c r="S66" s="287"/>
      <c r="T66" s="264"/>
      <c r="U66" s="264"/>
      <c r="V66" s="264"/>
    </row>
    <row r="67" spans="1:22" s="290" customFormat="1">
      <c r="A67" s="259" t="e">
        <f>IF(AND(C67=0,#REF!=0,#REF!=0),"BLANKS",1)</f>
        <v>#REF!</v>
      </c>
      <c r="B67" s="294"/>
      <c r="C67" s="495"/>
      <c r="D67" s="281"/>
      <c r="E67" s="282"/>
      <c r="F67" s="389"/>
      <c r="G67" s="283">
        <f ca="1">IF(ISERROR(OFFSET('HARGA SATUAN'!$I$6,MATCH('RAB Estetika'!C67,'HARGA SATUAN'!$C$7:$C$1509,0),0)),0,OFFSET('HARGA SATUAN'!$I$6,MATCH('RAB Estetika'!C67,'HARGA SATUAN'!$C$7:$C$1509,0),0))</f>
        <v>0</v>
      </c>
      <c r="H67" s="284">
        <f t="shared" si="12"/>
        <v>0</v>
      </c>
      <c r="I67" s="284">
        <f t="shared" si="13"/>
        <v>0</v>
      </c>
      <c r="J67" s="284">
        <f t="shared" si="14"/>
        <v>0</v>
      </c>
      <c r="K67" s="285">
        <f t="shared" si="15"/>
        <v>0</v>
      </c>
      <c r="L67" s="289"/>
      <c r="M67" s="289"/>
      <c r="N67" s="289"/>
      <c r="O67" s="286"/>
      <c r="P67" s="286"/>
      <c r="Q67" s="267"/>
      <c r="R67" s="259"/>
      <c r="S67" s="287"/>
      <c r="T67" s="264"/>
      <c r="U67" s="264"/>
      <c r="V67" s="264"/>
    </row>
    <row r="68" spans="1:22" s="290" customFormat="1">
      <c r="A68" s="259" t="e">
        <f>IF(AND(C68=0,C69=0,#REF!=0),"BLANKS",1)</f>
        <v>#REF!</v>
      </c>
      <c r="B68" s="294"/>
      <c r="C68" s="495"/>
      <c r="D68" s="281"/>
      <c r="E68" s="282"/>
      <c r="F68" s="389"/>
      <c r="G68" s="283">
        <f ca="1">IF(ISERROR(OFFSET('HARGA SATUAN'!$I$6,MATCH('RAB Estetika'!C68,'HARGA SATUAN'!$C$7:$C$1509,0),0)),0,OFFSET('HARGA SATUAN'!$I$6,MATCH('RAB Estetika'!C68,'HARGA SATUAN'!$C$7:$C$1509,0),0))</f>
        <v>0</v>
      </c>
      <c r="H68" s="284">
        <f t="shared" si="12"/>
        <v>0</v>
      </c>
      <c r="I68" s="284">
        <f t="shared" si="13"/>
        <v>0</v>
      </c>
      <c r="J68" s="284">
        <f t="shared" si="14"/>
        <v>0</v>
      </c>
      <c r="K68" s="285">
        <f t="shared" si="15"/>
        <v>0</v>
      </c>
      <c r="L68" s="289"/>
      <c r="M68" s="289"/>
      <c r="N68" s="289"/>
      <c r="O68" s="286"/>
      <c r="P68" s="286"/>
      <c r="Q68" s="267"/>
      <c r="R68" s="259"/>
      <c r="S68" s="287"/>
      <c r="T68" s="264"/>
      <c r="U68" s="264"/>
      <c r="V68" s="264"/>
    </row>
    <row r="69" spans="1:22" s="290" customFormat="1">
      <c r="A69" s="259" t="e">
        <f>IF(AND(C69=0,#REF!=0,#REF!=0),"BLANKS",1)</f>
        <v>#REF!</v>
      </c>
      <c r="B69" s="294"/>
      <c r="C69" s="495"/>
      <c r="D69" s="281"/>
      <c r="E69" s="282"/>
      <c r="F69" s="389"/>
      <c r="G69" s="283">
        <f ca="1">IF(ISERROR(OFFSET('HARGA SATUAN'!$I$6,MATCH('RAB Estetika'!C69,'HARGA SATUAN'!$C$7:$C$1509,0),0)),0,OFFSET('HARGA SATUAN'!$I$6,MATCH('RAB Estetika'!C69,'HARGA SATUAN'!$C$7:$C$1509,0),0))</f>
        <v>0</v>
      </c>
      <c r="H69" s="284">
        <f t="shared" si="12"/>
        <v>0</v>
      </c>
      <c r="I69" s="284">
        <f t="shared" si="13"/>
        <v>0</v>
      </c>
      <c r="J69" s="284">
        <f t="shared" si="14"/>
        <v>0</v>
      </c>
      <c r="K69" s="285">
        <f t="shared" si="15"/>
        <v>0</v>
      </c>
      <c r="L69" s="289"/>
      <c r="M69" s="289"/>
      <c r="N69" s="289"/>
      <c r="O69" s="286"/>
      <c r="P69" s="286"/>
      <c r="Q69" s="267"/>
      <c r="R69" s="259"/>
      <c r="S69" s="287"/>
      <c r="T69" s="264"/>
      <c r="U69" s="264"/>
      <c r="V69" s="264"/>
    </row>
    <row r="70" spans="1:22" s="290" customFormat="1">
      <c r="A70" s="259"/>
      <c r="B70" s="294"/>
      <c r="C70" s="495"/>
      <c r="D70" s="281"/>
      <c r="E70" s="282"/>
      <c r="F70" s="389"/>
      <c r="G70" s="283">
        <f ca="1">IF(ISERROR(OFFSET('HARGA SATUAN'!$I$6,MATCH('RAB Estetika'!C70,'HARGA SATUAN'!$C$7:$C$1509,0),0)),0,OFFSET('HARGA SATUAN'!$I$6,MATCH('RAB Estetika'!C70,'HARGA SATUAN'!$C$7:$C$1509,0),0))</f>
        <v>0</v>
      </c>
      <c r="H70" s="284">
        <f t="shared" si="12"/>
        <v>0</v>
      </c>
      <c r="I70" s="284">
        <f t="shared" si="13"/>
        <v>0</v>
      </c>
      <c r="J70" s="284">
        <f t="shared" si="14"/>
        <v>0</v>
      </c>
      <c r="K70" s="285">
        <f t="shared" si="15"/>
        <v>0</v>
      </c>
      <c r="L70" s="289"/>
      <c r="M70" s="289"/>
      <c r="N70" s="289"/>
      <c r="O70" s="286"/>
      <c r="P70" s="286"/>
      <c r="Q70" s="267"/>
      <c r="R70" s="259"/>
      <c r="S70" s="287"/>
      <c r="T70" s="264"/>
      <c r="U70" s="264"/>
      <c r="V70" s="264"/>
    </row>
    <row r="71" spans="1:22" s="290" customFormat="1">
      <c r="A71" s="259" t="e">
        <f>IF(AND(C71=0,C72=0,#REF!=0),"BLANKS",1)</f>
        <v>#REF!</v>
      </c>
      <c r="B71" s="294"/>
      <c r="C71" s="495"/>
      <c r="D71" s="281"/>
      <c r="E71" s="282"/>
      <c r="F71" s="389"/>
      <c r="G71" s="283">
        <f ca="1">IF(ISERROR(OFFSET('HARGA SATUAN'!$I$6,MATCH('RAB Estetika'!C71,'HARGA SATUAN'!$C$7:$C$1509,0),0)),0,OFFSET('HARGA SATUAN'!$I$6,MATCH('RAB Estetika'!C71,'HARGA SATUAN'!$C$7:$C$1509,0),0))</f>
        <v>0</v>
      </c>
      <c r="H71" s="284">
        <f t="shared" si="12"/>
        <v>0</v>
      </c>
      <c r="I71" s="284">
        <f t="shared" si="13"/>
        <v>0</v>
      </c>
      <c r="J71" s="284">
        <f t="shared" si="14"/>
        <v>0</v>
      </c>
      <c r="K71" s="285">
        <f t="shared" si="15"/>
        <v>0</v>
      </c>
      <c r="L71" s="289"/>
      <c r="M71" s="289"/>
      <c r="N71" s="289"/>
      <c r="O71" s="286"/>
      <c r="P71" s="286"/>
      <c r="Q71" s="267"/>
      <c r="R71" s="259"/>
      <c r="S71" s="287"/>
      <c r="T71" s="264"/>
      <c r="U71" s="264"/>
      <c r="V71" s="264"/>
    </row>
    <row r="72" spans="1:22" s="290" customFormat="1">
      <c r="A72" s="259" t="e">
        <f>IF(AND(C72=0,#REF!=0,#REF!=0),"BLANKS",1)</f>
        <v>#REF!</v>
      </c>
      <c r="B72" s="496"/>
      <c r="C72" s="497"/>
      <c r="D72" s="281"/>
      <c r="E72" s="282"/>
      <c r="F72" s="389"/>
      <c r="G72" s="283">
        <f ca="1">IF(ISERROR(OFFSET('HARGA SATUAN'!$I$6,MATCH('RAB Estetika'!C72,'HARGA SATUAN'!$C$7:$C$1509,0),0)),0,OFFSET('HARGA SATUAN'!$I$6,MATCH('RAB Estetika'!C72,'HARGA SATUAN'!$C$7:$C$1509,0),0))</f>
        <v>0</v>
      </c>
      <c r="H72" s="284">
        <f t="shared" si="12"/>
        <v>0</v>
      </c>
      <c r="I72" s="284">
        <f t="shared" si="13"/>
        <v>0</v>
      </c>
      <c r="J72" s="284">
        <f t="shared" si="14"/>
        <v>0</v>
      </c>
      <c r="K72" s="285">
        <f t="shared" si="15"/>
        <v>0</v>
      </c>
      <c r="L72" s="289"/>
      <c r="M72" s="289"/>
      <c r="N72" s="289"/>
      <c r="O72" s="286"/>
      <c r="P72" s="286"/>
      <c r="Q72" s="267"/>
      <c r="R72" s="259"/>
      <c r="S72" s="287"/>
      <c r="T72" s="264"/>
      <c r="U72" s="264"/>
      <c r="V72" s="264"/>
    </row>
    <row r="73" spans="1:22" s="290" customFormat="1">
      <c r="A73" s="259" t="e">
        <f>IF(AND(C73=0,#REF!=0,#REF!=0),"BLANKS",1)</f>
        <v>#REF!</v>
      </c>
      <c r="B73" s="294"/>
      <c r="C73" s="495"/>
      <c r="D73" s="281"/>
      <c r="E73" s="282"/>
      <c r="F73" s="504"/>
      <c r="G73" s="283">
        <f ca="1">IF(ISERROR(OFFSET('HARGA SATUAN'!$I$6,MATCH('RAB Estetika'!C73,'HARGA SATUAN'!$C$7:$C$1509,0),0)),0,OFFSET('HARGA SATUAN'!$I$6,MATCH('RAB Estetika'!C73,'HARGA SATUAN'!$C$7:$C$1509,0),0))</f>
        <v>0</v>
      </c>
      <c r="H73" s="284">
        <f t="shared" si="12"/>
        <v>0</v>
      </c>
      <c r="I73" s="284">
        <f t="shared" si="13"/>
        <v>0</v>
      </c>
      <c r="J73" s="284">
        <f t="shared" si="14"/>
        <v>0</v>
      </c>
      <c r="K73" s="285">
        <f t="shared" si="15"/>
        <v>0</v>
      </c>
      <c r="L73" s="289"/>
      <c r="M73" s="289"/>
      <c r="N73" s="289"/>
      <c r="O73" s="286"/>
      <c r="P73" s="286"/>
      <c r="Q73" s="267"/>
      <c r="R73" s="259"/>
      <c r="S73" s="287"/>
      <c r="T73" s="264"/>
      <c r="U73" s="264"/>
      <c r="V73" s="264"/>
    </row>
    <row r="74" spans="1:22" s="290" customFormat="1">
      <c r="A74" s="259" t="e">
        <f>IF(AND(C74=0,C75=0,#REF!=0),"BLANKS",1)</f>
        <v>#REF!</v>
      </c>
      <c r="B74" s="294"/>
      <c r="C74" s="495"/>
      <c r="D74" s="281"/>
      <c r="E74" s="282"/>
      <c r="F74" s="504"/>
      <c r="G74" s="283">
        <f ca="1">IF(ISERROR(OFFSET('HARGA SATUAN'!$I$6,MATCH('RAB Estetika'!C74,'HARGA SATUAN'!$C$7:$C$1509,0),0)),0,OFFSET('HARGA SATUAN'!$I$6,MATCH('RAB Estetika'!C74,'HARGA SATUAN'!$C$7:$C$1509,0),0))</f>
        <v>0</v>
      </c>
      <c r="H74" s="284">
        <f t="shared" si="12"/>
        <v>0</v>
      </c>
      <c r="I74" s="284">
        <f t="shared" si="13"/>
        <v>0</v>
      </c>
      <c r="J74" s="284">
        <f t="shared" si="14"/>
        <v>0</v>
      </c>
      <c r="K74" s="285">
        <f t="shared" si="15"/>
        <v>0</v>
      </c>
      <c r="L74" s="289"/>
      <c r="M74" s="289"/>
      <c r="N74" s="289"/>
      <c r="O74" s="286"/>
      <c r="P74" s="286"/>
      <c r="Q74" s="267"/>
      <c r="R74" s="259"/>
      <c r="S74" s="287"/>
      <c r="T74" s="264"/>
      <c r="U74" s="264"/>
      <c r="V74" s="264"/>
    </row>
    <row r="75" spans="1:22" s="290" customFormat="1">
      <c r="A75" s="259" t="e">
        <f>IF(AND(C75=0,#REF!=0,#REF!=0),"BLANKS",1)</f>
        <v>#REF!</v>
      </c>
      <c r="B75" s="294"/>
      <c r="C75" s="495"/>
      <c r="D75" s="281"/>
      <c r="E75" s="282"/>
      <c r="F75" s="504"/>
      <c r="G75" s="283">
        <f ca="1">IF(ISERROR(OFFSET('HARGA SATUAN'!$I$6,MATCH('RAB Estetika'!C75,'HARGA SATUAN'!$C$7:$C$1509,0),0)),0,OFFSET('HARGA SATUAN'!$I$6,MATCH('RAB Estetika'!C75,'HARGA SATUAN'!$C$7:$C$1509,0),0))</f>
        <v>0</v>
      </c>
      <c r="H75" s="284">
        <f t="shared" si="12"/>
        <v>0</v>
      </c>
      <c r="I75" s="284">
        <f t="shared" si="13"/>
        <v>0</v>
      </c>
      <c r="J75" s="284">
        <f t="shared" si="14"/>
        <v>0</v>
      </c>
      <c r="K75" s="285">
        <f t="shared" si="15"/>
        <v>0</v>
      </c>
      <c r="L75" s="289"/>
      <c r="M75" s="289"/>
      <c r="N75" s="289"/>
      <c r="O75" s="286"/>
      <c r="P75" s="286"/>
      <c r="Q75" s="267"/>
      <c r="R75" s="259"/>
      <c r="S75" s="287"/>
      <c r="T75" s="264"/>
      <c r="U75" s="264"/>
      <c r="V75" s="264"/>
    </row>
    <row r="76" spans="1:22" s="290" customFormat="1">
      <c r="A76" s="259"/>
      <c r="B76" s="294"/>
      <c r="C76" s="495"/>
      <c r="D76" s="281"/>
      <c r="E76" s="282"/>
      <c r="F76" s="504"/>
      <c r="G76" s="283">
        <f ca="1">IF(ISERROR(OFFSET('HARGA SATUAN'!$I$6,MATCH('RAB Estetika'!C76,'HARGA SATUAN'!$C$7:$C$1509,0),0)),0,OFFSET('HARGA SATUAN'!$I$6,MATCH('RAB Estetika'!C76,'HARGA SATUAN'!$C$7:$C$1509,0),0))</f>
        <v>0</v>
      </c>
      <c r="H76" s="284">
        <f t="shared" si="12"/>
        <v>0</v>
      </c>
      <c r="I76" s="284">
        <f t="shared" si="13"/>
        <v>0</v>
      </c>
      <c r="J76" s="284">
        <f t="shared" si="14"/>
        <v>0</v>
      </c>
      <c r="K76" s="285">
        <f t="shared" si="15"/>
        <v>0</v>
      </c>
      <c r="L76" s="289"/>
      <c r="M76" s="289"/>
      <c r="N76" s="289"/>
      <c r="O76" s="286"/>
      <c r="P76" s="286"/>
      <c r="Q76" s="267"/>
      <c r="R76" s="259"/>
      <c r="S76" s="287"/>
      <c r="T76" s="264"/>
      <c r="U76" s="264"/>
      <c r="V76" s="264"/>
    </row>
    <row r="77" spans="1:22" s="290" customFormat="1">
      <c r="A77" s="259" t="e">
        <f>IF(AND(C77=0,C78=0,#REF!=0),"BLANKS",1)</f>
        <v>#REF!</v>
      </c>
      <c r="B77" s="294"/>
      <c r="C77" s="495"/>
      <c r="D77" s="281"/>
      <c r="E77" s="282"/>
      <c r="F77" s="504"/>
      <c r="G77" s="283">
        <f ca="1">IF(ISERROR(OFFSET('HARGA SATUAN'!$I$6,MATCH('RAB Estetika'!C77,'HARGA SATUAN'!$C$7:$C$1509,0),0)),0,OFFSET('HARGA SATUAN'!$I$6,MATCH('RAB Estetika'!C77,'HARGA SATUAN'!$C$7:$C$1509,0),0))</f>
        <v>0</v>
      </c>
      <c r="H77" s="284">
        <f t="shared" si="12"/>
        <v>0</v>
      </c>
      <c r="I77" s="284">
        <f t="shared" si="13"/>
        <v>0</v>
      </c>
      <c r="J77" s="284">
        <f t="shared" si="14"/>
        <v>0</v>
      </c>
      <c r="K77" s="285">
        <f t="shared" si="15"/>
        <v>0</v>
      </c>
      <c r="L77" s="289"/>
      <c r="M77" s="289"/>
      <c r="N77" s="289"/>
      <c r="O77" s="286"/>
      <c r="P77" s="286"/>
      <c r="Q77" s="267"/>
      <c r="R77" s="259"/>
      <c r="S77" s="287"/>
      <c r="T77" s="264"/>
      <c r="U77" s="264"/>
      <c r="V77" s="264"/>
    </row>
    <row r="78" spans="1:22" s="290" customFormat="1">
      <c r="A78" s="259" t="e">
        <f>IF(AND(C78=0,#REF!=0,#REF!=0),"BLANKS",1)</f>
        <v>#REF!</v>
      </c>
      <c r="B78" s="496"/>
      <c r="C78" s="497"/>
      <c r="D78" s="281"/>
      <c r="E78" s="282"/>
      <c r="F78" s="389"/>
      <c r="G78" s="283">
        <f ca="1">IF(ISERROR(OFFSET('HARGA SATUAN'!$I$6,MATCH('RAB Estetika'!C78,'HARGA SATUAN'!$C$7:$C$1509,0),0)),0,OFFSET('HARGA SATUAN'!$I$6,MATCH('RAB Estetika'!C78,'HARGA SATUAN'!$C$7:$C$1509,0),0))</f>
        <v>0</v>
      </c>
      <c r="H78" s="284">
        <f t="shared" si="12"/>
        <v>0</v>
      </c>
      <c r="I78" s="284">
        <f t="shared" si="13"/>
        <v>0</v>
      </c>
      <c r="J78" s="284">
        <f t="shared" si="14"/>
        <v>0</v>
      </c>
      <c r="K78" s="285">
        <f t="shared" si="15"/>
        <v>0</v>
      </c>
      <c r="L78" s="289"/>
      <c r="M78" s="289"/>
      <c r="N78" s="289"/>
      <c r="O78" s="286"/>
      <c r="P78" s="286"/>
      <c r="Q78" s="267"/>
      <c r="R78" s="259"/>
      <c r="S78" s="287"/>
      <c r="T78" s="264"/>
      <c r="U78" s="264"/>
      <c r="V78" s="264"/>
    </row>
    <row r="79" spans="1:22" s="290" customFormat="1">
      <c r="A79" s="259" t="e">
        <f>IF(AND(C79=0,#REF!=0,#REF!=0),"BLANKS",1)</f>
        <v>#REF!</v>
      </c>
      <c r="B79" s="292"/>
      <c r="C79" s="293"/>
      <c r="D79" s="281"/>
      <c r="E79" s="282"/>
      <c r="F79" s="291"/>
      <c r="G79" s="283">
        <f ca="1">IF(ISERROR(OFFSET('HARGA SATUAN'!$I$6,MATCH('RAB Estetika'!C79,'HARGA SATUAN'!$C$7:$C$1509,0),0)),0,OFFSET('HARGA SATUAN'!$I$6,MATCH('RAB Estetika'!C79,'HARGA SATUAN'!$C$7:$C$1509,0),0))</f>
        <v>0</v>
      </c>
      <c r="H79" s="284">
        <f t="shared" si="12"/>
        <v>0</v>
      </c>
      <c r="I79" s="284">
        <f t="shared" si="13"/>
        <v>0</v>
      </c>
      <c r="J79" s="284">
        <f t="shared" si="14"/>
        <v>0</v>
      </c>
      <c r="K79" s="285">
        <f t="shared" si="15"/>
        <v>0</v>
      </c>
      <c r="L79" s="289"/>
      <c r="M79" s="289"/>
      <c r="N79" s="289"/>
      <c r="O79" s="286"/>
      <c r="P79" s="286"/>
      <c r="Q79" s="267"/>
      <c r="R79" s="259"/>
      <c r="S79" s="287"/>
      <c r="T79" s="264"/>
      <c r="U79" s="264"/>
      <c r="V79" s="264"/>
    </row>
    <row r="80" spans="1:22" s="290" customFormat="1">
      <c r="A80" s="259" t="e">
        <f>IF(AND(C80=0,#REF!=0,#REF!=0),"BLANKS",1)</f>
        <v>#REF!</v>
      </c>
      <c r="B80" s="427"/>
      <c r="C80" s="109"/>
      <c r="D80" s="281"/>
      <c r="E80" s="282"/>
      <c r="F80" s="428"/>
      <c r="G80" s="283">
        <f ca="1">IF(ISERROR(OFFSET('HARGA SATUAN'!$I$6,MATCH('RAB Estetika'!C80,'HARGA SATUAN'!$C$7:$C$1509,0),0)),0,OFFSET('HARGA SATUAN'!$I$6,MATCH('RAB Estetika'!C80,'HARGA SATUAN'!$C$7:$C$1509,0),0))</f>
        <v>0</v>
      </c>
      <c r="H80" s="284">
        <f t="shared" si="12"/>
        <v>0</v>
      </c>
      <c r="I80" s="284">
        <f t="shared" si="13"/>
        <v>0</v>
      </c>
      <c r="J80" s="284">
        <f t="shared" si="14"/>
        <v>0</v>
      </c>
      <c r="K80" s="285">
        <f t="shared" si="15"/>
        <v>0</v>
      </c>
      <c r="L80" s="289"/>
      <c r="M80" s="289"/>
      <c r="N80" s="289"/>
      <c r="O80" s="286"/>
      <c r="P80" s="286"/>
      <c r="Q80" s="267"/>
      <c r="R80" s="259"/>
      <c r="S80" s="287"/>
      <c r="T80" s="264"/>
      <c r="U80" s="264"/>
      <c r="V80" s="264"/>
    </row>
    <row r="81" spans="1:22" s="290" customFormat="1" ht="30.75" customHeight="1">
      <c r="A81" s="259"/>
      <c r="B81" s="427"/>
      <c r="C81" s="109"/>
      <c r="D81" s="281"/>
      <c r="E81" s="282"/>
      <c r="F81" s="429"/>
      <c r="G81" s="283">
        <f ca="1">IF(ISERROR(OFFSET('HARGA SATUAN'!$I$6,MATCH('RAB Estetika'!C81,'HARGA SATUAN'!$C$7:$C$1509,0),0)),0,OFFSET('HARGA SATUAN'!$I$6,MATCH('RAB Estetika'!C81,'HARGA SATUAN'!$C$7:$C$1509,0),0))</f>
        <v>0</v>
      </c>
      <c r="H81" s="284">
        <f t="shared" si="12"/>
        <v>0</v>
      </c>
      <c r="I81" s="284">
        <f t="shared" si="13"/>
        <v>0</v>
      </c>
      <c r="J81" s="284">
        <f t="shared" si="14"/>
        <v>0</v>
      </c>
      <c r="K81" s="285">
        <f t="shared" si="15"/>
        <v>0</v>
      </c>
      <c r="L81" s="289"/>
      <c r="M81" s="289"/>
      <c r="N81" s="289"/>
      <c r="O81" s="286"/>
      <c r="P81" s="286"/>
      <c r="Q81" s="267"/>
      <c r="R81" s="259"/>
      <c r="S81" s="287"/>
      <c r="T81" s="264"/>
      <c r="U81" s="264"/>
      <c r="V81" s="264"/>
    </row>
    <row r="82" spans="1:22" s="288" customFormat="1">
      <c r="A82" s="259"/>
      <c r="B82" s="294"/>
      <c r="C82" s="297"/>
      <c r="D82" s="281"/>
      <c r="E82" s="282"/>
      <c r="F82" s="295"/>
      <c r="G82" s="283"/>
      <c r="H82" s="284"/>
      <c r="I82" s="284"/>
      <c r="J82" s="284"/>
      <c r="K82" s="285"/>
      <c r="L82" s="325"/>
      <c r="M82" s="325"/>
      <c r="N82" s="289"/>
      <c r="O82" s="267"/>
      <c r="P82" s="267"/>
      <c r="Q82" s="267"/>
    </row>
    <row r="83" spans="1:22" s="290" customFormat="1">
      <c r="A83" s="259" t="e">
        <f>IF(AND(C83=0,#REF!=0,#REF!=0),"BLANKS",1)</f>
        <v>#REF!</v>
      </c>
      <c r="B83" s="292"/>
      <c r="C83" s="293"/>
      <c r="D83" s="281"/>
      <c r="E83" s="282"/>
      <c r="F83" s="291"/>
      <c r="G83" s="283">
        <f ca="1">IF(ISERROR(OFFSET('HARGA SATUAN'!$I$6,MATCH('RAB Estetika'!C83,'HARGA SATUAN'!$C$7:$C$1509,0),0)),0,OFFSET('HARGA SATUAN'!$I$6,MATCH('RAB Estetika'!C83,'HARGA SATUAN'!$C$7:$C$1509,0),0))</f>
        <v>0</v>
      </c>
      <c r="H83" s="284">
        <f t="shared" ref="H83:H85" si="20">IF(OR(D83="MDU",D83="MDU-KD"),(IF($O$3="RAB NON MDU","PLN KD",G83*F83)),0)</f>
        <v>0</v>
      </c>
      <c r="I83" s="284">
        <f t="shared" ref="I83:I85" si="21">IF(D83="HDW",G83*F83,0)</f>
        <v>0</v>
      </c>
      <c r="J83" s="284">
        <f t="shared" ref="J83:J85" si="22">IF(D83="JASA",G83*F83,0)</f>
        <v>0</v>
      </c>
      <c r="K83" s="285">
        <f t="shared" ref="K83:K85" si="23">SUM(H83:J83)</f>
        <v>0</v>
      </c>
      <c r="L83" s="289"/>
      <c r="M83" s="289"/>
      <c r="N83" s="289"/>
      <c r="O83" s="286"/>
      <c r="P83" s="286"/>
      <c r="Q83" s="267"/>
      <c r="R83" s="259"/>
      <c r="S83" s="287"/>
      <c r="T83" s="264"/>
      <c r="U83" s="264"/>
      <c r="V83" s="264"/>
    </row>
    <row r="84" spans="1:22" s="290" customFormat="1">
      <c r="A84" s="259" t="e">
        <f>IF(AND(C84=0,#REF!=0,#REF!=0),"BLANKS",1)</f>
        <v>#REF!</v>
      </c>
      <c r="B84" s="427"/>
      <c r="C84" s="109"/>
      <c r="D84" s="281"/>
      <c r="E84" s="282"/>
      <c r="F84" s="498"/>
      <c r="G84" s="283">
        <f ca="1">IF(ISERROR(OFFSET('HARGA SATUAN'!$I$6,MATCH('RAB Estetika'!C84,'HARGA SATUAN'!$C$7:$C$1509,0),0)),0,OFFSET('HARGA SATUAN'!$I$6,MATCH('RAB Estetika'!C84,'HARGA SATUAN'!$C$7:$C$1509,0),0))</f>
        <v>0</v>
      </c>
      <c r="H84" s="284">
        <f t="shared" si="20"/>
        <v>0</v>
      </c>
      <c r="I84" s="284">
        <f t="shared" si="21"/>
        <v>0</v>
      </c>
      <c r="J84" s="284">
        <f t="shared" si="22"/>
        <v>0</v>
      </c>
      <c r="K84" s="285">
        <f t="shared" si="23"/>
        <v>0</v>
      </c>
      <c r="L84" s="289"/>
      <c r="M84" s="289"/>
      <c r="N84" s="289"/>
      <c r="O84" s="286"/>
      <c r="P84" s="286"/>
      <c r="Q84" s="267"/>
      <c r="R84" s="259"/>
      <c r="S84" s="287"/>
      <c r="T84" s="264"/>
      <c r="U84" s="264"/>
      <c r="V84" s="264"/>
    </row>
    <row r="85" spans="1:22" s="290" customFormat="1" ht="23.25" customHeight="1">
      <c r="A85" s="259"/>
      <c r="B85" s="427"/>
      <c r="C85" s="109"/>
      <c r="D85" s="281"/>
      <c r="E85" s="282"/>
      <c r="F85" s="498"/>
      <c r="G85" s="283">
        <f ca="1">IF(ISERROR(OFFSET('HARGA SATUAN'!$I$6,MATCH('RAB Estetika'!C85,'HARGA SATUAN'!$C$7:$C$1509,0),0)),0,OFFSET('HARGA SATUAN'!$I$6,MATCH('RAB Estetika'!C85,'HARGA SATUAN'!$C$7:$C$1509,0),0))</f>
        <v>0</v>
      </c>
      <c r="H85" s="284">
        <f t="shared" si="20"/>
        <v>0</v>
      </c>
      <c r="I85" s="284">
        <f t="shared" si="21"/>
        <v>0</v>
      </c>
      <c r="J85" s="284">
        <f t="shared" si="22"/>
        <v>0</v>
      </c>
      <c r="K85" s="285">
        <f t="shared" si="23"/>
        <v>0</v>
      </c>
      <c r="L85" s="289"/>
      <c r="M85" s="289"/>
      <c r="N85" s="289"/>
      <c r="O85" s="286"/>
      <c r="P85" s="286"/>
      <c r="Q85" s="267"/>
      <c r="R85" s="259"/>
      <c r="S85" s="287"/>
      <c r="T85" s="264"/>
      <c r="U85" s="264"/>
      <c r="V85" s="264"/>
    </row>
    <row r="86" spans="1:22" s="290" customFormat="1" ht="21.75" customHeight="1">
      <c r="A86" s="259"/>
      <c r="B86" s="427"/>
      <c r="C86" s="109"/>
      <c r="D86" s="281"/>
      <c r="E86" s="282"/>
      <c r="F86" s="498"/>
      <c r="G86" s="283">
        <f ca="1">IF(ISERROR(OFFSET('HARGA SATUAN'!$I$6,MATCH('RAB Estetika'!C86,'HARGA SATUAN'!$C$7:$C$1509,0),0)),0,OFFSET('HARGA SATUAN'!$I$6,MATCH('RAB Estetika'!C86,'HARGA SATUAN'!$C$7:$C$1509,0),0))</f>
        <v>0</v>
      </c>
      <c r="H86" s="284">
        <f t="shared" ref="H86" si="24">IF(OR(D86="MDU",D86="MDU-KD"),(IF($O$3="RAB NON MDU","PLN KD",G86*F86)),0)</f>
        <v>0</v>
      </c>
      <c r="I86" s="284">
        <f t="shared" ref="I86" si="25">IF(D86="HDW",G86*F86,0)</f>
        <v>0</v>
      </c>
      <c r="J86" s="284">
        <f t="shared" ref="J86" si="26">IF(D86="JASA",G86*F86,0)</f>
        <v>0</v>
      </c>
      <c r="K86" s="285">
        <f t="shared" ref="K86" si="27">SUM(H86:J86)</f>
        <v>0</v>
      </c>
      <c r="L86" s="289"/>
      <c r="M86" s="289"/>
      <c r="N86" s="289"/>
      <c r="O86" s="286"/>
      <c r="P86" s="286"/>
      <c r="Q86" s="267"/>
      <c r="R86" s="259"/>
      <c r="S86" s="287"/>
      <c r="T86" s="264"/>
      <c r="U86" s="264"/>
      <c r="V86" s="264"/>
    </row>
    <row r="87" spans="1:22" s="288" customFormat="1">
      <c r="A87" s="259"/>
      <c r="B87" s="294"/>
      <c r="C87" s="297"/>
      <c r="D87" s="281"/>
      <c r="E87" s="282"/>
      <c r="F87" s="295"/>
      <c r="G87" s="283"/>
      <c r="H87" s="284"/>
      <c r="I87" s="284"/>
      <c r="J87" s="284"/>
      <c r="K87" s="285"/>
      <c r="L87" s="325"/>
      <c r="M87" s="325"/>
      <c r="N87" s="289"/>
      <c r="O87" s="267"/>
      <c r="P87" s="267"/>
      <c r="Q87" s="267"/>
    </row>
    <row r="88" spans="1:22" s="290" customFormat="1" ht="14.25" customHeight="1">
      <c r="A88" s="259"/>
      <c r="B88" s="292"/>
      <c r="C88" s="293"/>
      <c r="D88" s="281"/>
      <c r="E88" s="282"/>
      <c r="F88" s="291"/>
      <c r="G88" s="283">
        <f ca="1">IF(ISERROR(OFFSET('HARGA SATUAN'!$I$6,MATCH('RAB Estetika'!C88,'HARGA SATUAN'!$C$7:$C$1509,0),0)),0,OFFSET('HARGA SATUAN'!$I$6,MATCH('RAB Estetika'!C88,'HARGA SATUAN'!$C$7:$C$1509,0),0))</f>
        <v>0</v>
      </c>
      <c r="H88" s="284">
        <f t="shared" ref="H88:H151" si="28">IF(OR(D88="MDU",D88="MDU-KD"),(IF($O$3="RAB NON MDU","PLN KD",G88*F88)),0)</f>
        <v>0</v>
      </c>
      <c r="I88" s="284">
        <f t="shared" ref="I88:I151" si="29">IF(D88="HDW",G88*F88,0)</f>
        <v>0</v>
      </c>
      <c r="J88" s="284">
        <f t="shared" ref="J88:J151" si="30">IF(D88="JASA",G88*F88,0)</f>
        <v>0</v>
      </c>
      <c r="K88" s="285">
        <f t="shared" ref="K88:K151" si="31">SUM(H88:J88)</f>
        <v>0</v>
      </c>
      <c r="L88" s="289"/>
      <c r="M88" s="289"/>
      <c r="N88" s="289"/>
      <c r="O88" s="286"/>
      <c r="P88" s="286"/>
      <c r="Q88" s="267"/>
      <c r="R88" s="259"/>
      <c r="S88" s="287"/>
      <c r="T88" s="264"/>
      <c r="U88" s="264"/>
      <c r="V88" s="264"/>
    </row>
    <row r="89" spans="1:22" s="290" customFormat="1">
      <c r="A89" s="259" t="e">
        <f>IF(AND(C89=0,#REF!=0,#REF!=0),"BLANKS",1)</f>
        <v>#REF!</v>
      </c>
      <c r="B89" s="493"/>
      <c r="C89" s="494"/>
      <c r="D89" s="281"/>
      <c r="E89" s="282"/>
      <c r="F89" s="498"/>
      <c r="G89" s="283">
        <f ca="1">IF(ISERROR(OFFSET('HARGA SATUAN'!$I$6,MATCH('RAB Estetika'!C89,'HARGA SATUAN'!$C$7:$C$1509,0),0)),0,OFFSET('HARGA SATUAN'!$I$6,MATCH('RAB Estetika'!C89,'HARGA SATUAN'!$C$7:$C$1509,0),0))</f>
        <v>0</v>
      </c>
      <c r="H89" s="284">
        <f t="shared" si="28"/>
        <v>0</v>
      </c>
      <c r="I89" s="284">
        <f t="shared" si="29"/>
        <v>0</v>
      </c>
      <c r="J89" s="284">
        <f t="shared" si="30"/>
        <v>0</v>
      </c>
      <c r="K89" s="285">
        <f t="shared" si="31"/>
        <v>0</v>
      </c>
      <c r="L89" s="289"/>
      <c r="M89" s="289"/>
      <c r="N89" s="289"/>
      <c r="O89" s="286"/>
      <c r="P89" s="286"/>
      <c r="Q89" s="267"/>
      <c r="R89" s="259"/>
      <c r="S89" s="287"/>
      <c r="T89" s="264"/>
      <c r="U89" s="264"/>
      <c r="V89" s="264"/>
    </row>
    <row r="90" spans="1:22" s="290" customFormat="1">
      <c r="A90" s="259" t="str">
        <f>IF(AND(C90=0,C91=0,C92=0),"BLANKS",1)</f>
        <v>BLANKS</v>
      </c>
      <c r="B90" s="493"/>
      <c r="C90" s="494"/>
      <c r="D90" s="281"/>
      <c r="E90" s="282"/>
      <c r="F90" s="498"/>
      <c r="G90" s="283">
        <f ca="1">IF(ISERROR(OFFSET('HARGA SATUAN'!$I$6,MATCH('RAB Estetika'!C90,'HARGA SATUAN'!$C$7:$C$1509,0),0)),0,OFFSET('HARGA SATUAN'!$I$6,MATCH('RAB Estetika'!C90,'HARGA SATUAN'!$C$7:$C$1509,0),0))</f>
        <v>0</v>
      </c>
      <c r="H90" s="284">
        <f t="shared" si="28"/>
        <v>0</v>
      </c>
      <c r="I90" s="284">
        <f t="shared" si="29"/>
        <v>0</v>
      </c>
      <c r="J90" s="284">
        <f t="shared" si="30"/>
        <v>0</v>
      </c>
      <c r="K90" s="285">
        <f t="shared" si="31"/>
        <v>0</v>
      </c>
      <c r="L90" s="289"/>
      <c r="M90" s="289"/>
      <c r="N90" s="289"/>
      <c r="O90" s="286"/>
      <c r="P90" s="286"/>
      <c r="Q90" s="267"/>
      <c r="R90" s="259"/>
      <c r="S90" s="287"/>
      <c r="T90" s="264"/>
      <c r="U90" s="264"/>
      <c r="V90" s="264"/>
    </row>
    <row r="91" spans="1:22" s="290" customFormat="1">
      <c r="A91" s="259" t="e">
        <f>IF(AND(C91=0,C92=0,#REF!=0),"BLANKS",1)</f>
        <v>#REF!</v>
      </c>
      <c r="B91" s="493"/>
      <c r="C91" s="494"/>
      <c r="D91" s="281"/>
      <c r="E91" s="282"/>
      <c r="F91" s="498"/>
      <c r="G91" s="283">
        <f ca="1">IF(ISERROR(OFFSET('HARGA SATUAN'!$I$6,MATCH('RAB Estetika'!C91,'HARGA SATUAN'!$C$7:$C$1509,0),0)),0,OFFSET('HARGA SATUAN'!$I$6,MATCH('RAB Estetika'!C91,'HARGA SATUAN'!$C$7:$C$1509,0),0))</f>
        <v>0</v>
      </c>
      <c r="H91" s="284">
        <f t="shared" si="28"/>
        <v>0</v>
      </c>
      <c r="I91" s="284">
        <f t="shared" si="29"/>
        <v>0</v>
      </c>
      <c r="J91" s="284">
        <f t="shared" si="30"/>
        <v>0</v>
      </c>
      <c r="K91" s="285">
        <f t="shared" si="31"/>
        <v>0</v>
      </c>
      <c r="L91" s="289"/>
      <c r="M91" s="289"/>
      <c r="N91" s="289"/>
      <c r="O91" s="286"/>
      <c r="P91" s="286"/>
      <c r="Q91" s="267"/>
      <c r="R91" s="259"/>
      <c r="S91" s="287"/>
      <c r="T91" s="264"/>
      <c r="U91" s="264"/>
      <c r="V91" s="264"/>
    </row>
    <row r="92" spans="1:22" s="290" customFormat="1">
      <c r="A92" s="259" t="e">
        <f>IF(AND(C92=0,#REF!=0,#REF!=0),"BLANKS",1)</f>
        <v>#REF!</v>
      </c>
      <c r="B92" s="493"/>
      <c r="C92" s="494"/>
      <c r="D92" s="281"/>
      <c r="E92" s="282"/>
      <c r="F92" s="498"/>
      <c r="G92" s="283">
        <f ca="1">IF(ISERROR(OFFSET('HARGA SATUAN'!$I$6,MATCH('RAB Estetika'!C92,'HARGA SATUAN'!$C$7:$C$1509,0),0)),0,OFFSET('HARGA SATUAN'!$I$6,MATCH('RAB Estetika'!C92,'HARGA SATUAN'!$C$7:$C$1509,0),0))</f>
        <v>0</v>
      </c>
      <c r="H92" s="284">
        <f t="shared" si="28"/>
        <v>0</v>
      </c>
      <c r="I92" s="284">
        <f t="shared" si="29"/>
        <v>0</v>
      </c>
      <c r="J92" s="284">
        <f t="shared" si="30"/>
        <v>0</v>
      </c>
      <c r="K92" s="285">
        <f t="shared" si="31"/>
        <v>0</v>
      </c>
      <c r="L92" s="289"/>
      <c r="M92" s="289"/>
      <c r="N92" s="289"/>
      <c r="O92" s="286"/>
      <c r="P92" s="286"/>
      <c r="Q92" s="267"/>
      <c r="R92" s="259"/>
      <c r="S92" s="287"/>
      <c r="T92" s="264"/>
      <c r="U92" s="264"/>
      <c r="V92" s="264"/>
    </row>
    <row r="93" spans="1:22" s="290" customFormat="1">
      <c r="A93" s="259"/>
      <c r="B93" s="493"/>
      <c r="C93" s="494"/>
      <c r="D93" s="281"/>
      <c r="E93" s="282"/>
      <c r="F93" s="498"/>
      <c r="G93" s="283">
        <f ca="1">IF(ISERROR(OFFSET('HARGA SATUAN'!$I$6,MATCH('RAB Estetika'!C93,'HARGA SATUAN'!$C$7:$C$1509,0),0)),0,OFFSET('HARGA SATUAN'!$I$6,MATCH('RAB Estetika'!C93,'HARGA SATUAN'!$C$7:$C$1509,0),0))</f>
        <v>0</v>
      </c>
      <c r="H93" s="284">
        <f t="shared" si="28"/>
        <v>0</v>
      </c>
      <c r="I93" s="284">
        <f t="shared" si="29"/>
        <v>0</v>
      </c>
      <c r="J93" s="284">
        <f t="shared" si="30"/>
        <v>0</v>
      </c>
      <c r="K93" s="285">
        <f t="shared" si="31"/>
        <v>0</v>
      </c>
      <c r="L93" s="289"/>
      <c r="M93" s="289"/>
      <c r="N93" s="289"/>
      <c r="O93" s="286"/>
      <c r="P93" s="286"/>
      <c r="Q93" s="267"/>
      <c r="R93" s="259"/>
      <c r="S93" s="287"/>
      <c r="T93" s="264"/>
      <c r="U93" s="264"/>
      <c r="V93" s="264"/>
    </row>
    <row r="94" spans="1:22" s="290" customFormat="1">
      <c r="A94" s="259" t="e">
        <f>IF(AND(C94=0,#REF!=0,#REF!=0),"BLANKS",1)</f>
        <v>#REF!</v>
      </c>
      <c r="B94" s="493"/>
      <c r="C94" s="494"/>
      <c r="D94" s="281"/>
      <c r="E94" s="282"/>
      <c r="F94" s="389"/>
      <c r="G94" s="283">
        <f ca="1">IF(ISERROR(OFFSET('HARGA SATUAN'!$I$6,MATCH('RAB Estetika'!C94,'HARGA SATUAN'!$C$7:$C$1509,0),0)),0,OFFSET('HARGA SATUAN'!$I$6,MATCH('RAB Estetika'!C94,'HARGA SATUAN'!$C$7:$C$1509,0),0))</f>
        <v>0</v>
      </c>
      <c r="H94" s="284">
        <f t="shared" si="28"/>
        <v>0</v>
      </c>
      <c r="I94" s="284">
        <f t="shared" si="29"/>
        <v>0</v>
      </c>
      <c r="J94" s="284">
        <f t="shared" si="30"/>
        <v>0</v>
      </c>
      <c r="K94" s="285">
        <f t="shared" si="31"/>
        <v>0</v>
      </c>
      <c r="L94" s="289"/>
      <c r="M94" s="289"/>
      <c r="N94" s="289"/>
      <c r="O94" s="286"/>
      <c r="P94" s="286"/>
      <c r="Q94" s="267"/>
      <c r="R94" s="259"/>
      <c r="S94" s="287"/>
      <c r="T94" s="264"/>
      <c r="U94" s="264"/>
      <c r="V94" s="264"/>
    </row>
    <row r="95" spans="1:22" s="290" customFormat="1">
      <c r="A95" s="259" t="e">
        <f>IF(AND(C95=0,C96=0,#REF!=0),"BLANKS",1)</f>
        <v>#REF!</v>
      </c>
      <c r="B95" s="493"/>
      <c r="C95" s="494"/>
      <c r="D95" s="281"/>
      <c r="E95" s="282"/>
      <c r="F95" s="389"/>
      <c r="G95" s="283">
        <f ca="1">IF(ISERROR(OFFSET('HARGA SATUAN'!$I$6,MATCH('RAB Estetika'!C95,'HARGA SATUAN'!$C$7:$C$1509,0),0)),0,OFFSET('HARGA SATUAN'!$I$6,MATCH('RAB Estetika'!C95,'HARGA SATUAN'!$C$7:$C$1509,0),0))</f>
        <v>0</v>
      </c>
      <c r="H95" s="284">
        <f t="shared" si="28"/>
        <v>0</v>
      </c>
      <c r="I95" s="284">
        <f t="shared" si="29"/>
        <v>0</v>
      </c>
      <c r="J95" s="284">
        <f t="shared" si="30"/>
        <v>0</v>
      </c>
      <c r="K95" s="285">
        <f t="shared" si="31"/>
        <v>0</v>
      </c>
      <c r="L95" s="289"/>
      <c r="M95" s="289"/>
      <c r="N95" s="289"/>
      <c r="O95" s="286"/>
      <c r="P95" s="286"/>
      <c r="Q95" s="267"/>
      <c r="R95" s="259"/>
      <c r="S95" s="287"/>
      <c r="T95" s="264"/>
      <c r="U95" s="264"/>
      <c r="V95" s="264"/>
    </row>
    <row r="96" spans="1:22" s="290" customFormat="1">
      <c r="A96" s="259" t="e">
        <f>IF(AND(C96=0,#REF!=0,#REF!=0),"BLANKS",1)</f>
        <v>#REF!</v>
      </c>
      <c r="B96" s="493"/>
      <c r="C96" s="494"/>
      <c r="D96" s="281"/>
      <c r="E96" s="282"/>
      <c r="F96" s="498"/>
      <c r="G96" s="283">
        <f ca="1">IF(ISERROR(OFFSET('HARGA SATUAN'!$I$6,MATCH('RAB Estetika'!C96,'HARGA SATUAN'!$C$7:$C$1509,0),0)),0,OFFSET('HARGA SATUAN'!$I$6,MATCH('RAB Estetika'!C96,'HARGA SATUAN'!$C$7:$C$1509,0),0))</f>
        <v>0</v>
      </c>
      <c r="H96" s="284">
        <f t="shared" si="28"/>
        <v>0</v>
      </c>
      <c r="I96" s="284">
        <f t="shared" si="29"/>
        <v>0</v>
      </c>
      <c r="J96" s="284">
        <f t="shared" si="30"/>
        <v>0</v>
      </c>
      <c r="K96" s="285">
        <f t="shared" si="31"/>
        <v>0</v>
      </c>
      <c r="L96" s="289"/>
      <c r="M96" s="289"/>
      <c r="N96" s="289"/>
      <c r="O96" s="286"/>
      <c r="P96" s="286"/>
      <c r="Q96" s="267"/>
      <c r="R96" s="259"/>
      <c r="S96" s="287"/>
      <c r="T96" s="264"/>
      <c r="U96" s="264"/>
      <c r="V96" s="264"/>
    </row>
    <row r="97" spans="1:22" s="290" customFormat="1">
      <c r="A97" s="259" t="str">
        <f>IF(AND(C97=0,C98=0,C99=0),"BLANKS",1)</f>
        <v>BLANKS</v>
      </c>
      <c r="B97" s="493"/>
      <c r="C97" s="494"/>
      <c r="D97" s="281"/>
      <c r="E97" s="282"/>
      <c r="F97" s="498"/>
      <c r="G97" s="283">
        <f ca="1">IF(ISERROR(OFFSET('HARGA SATUAN'!$I$6,MATCH('RAB Estetika'!C97,'HARGA SATUAN'!$C$7:$C$1509,0),0)),0,OFFSET('HARGA SATUAN'!$I$6,MATCH('RAB Estetika'!C97,'HARGA SATUAN'!$C$7:$C$1509,0),0))</f>
        <v>0</v>
      </c>
      <c r="H97" s="284">
        <f t="shared" si="28"/>
        <v>0</v>
      </c>
      <c r="I97" s="284">
        <f t="shared" si="29"/>
        <v>0</v>
      </c>
      <c r="J97" s="284">
        <f t="shared" si="30"/>
        <v>0</v>
      </c>
      <c r="K97" s="285">
        <f t="shared" si="31"/>
        <v>0</v>
      </c>
      <c r="L97" s="289"/>
      <c r="M97" s="289"/>
      <c r="N97" s="289"/>
      <c r="O97" s="286"/>
      <c r="P97" s="286"/>
      <c r="Q97" s="267"/>
      <c r="R97" s="259"/>
      <c r="S97" s="287"/>
      <c r="T97" s="264"/>
      <c r="U97" s="264"/>
      <c r="V97" s="264"/>
    </row>
    <row r="98" spans="1:22" s="290" customFormat="1">
      <c r="A98" s="259" t="e">
        <f>IF(AND(C98=0,C99=0,#REF!=0),"BLANKS",1)</f>
        <v>#REF!</v>
      </c>
      <c r="B98" s="493"/>
      <c r="C98" s="494"/>
      <c r="D98" s="281"/>
      <c r="E98" s="282"/>
      <c r="F98" s="498"/>
      <c r="G98" s="283">
        <f ca="1">IF(ISERROR(OFFSET('HARGA SATUAN'!$I$6,MATCH('RAB Estetika'!C98,'HARGA SATUAN'!$C$7:$C$1509,0),0)),0,OFFSET('HARGA SATUAN'!$I$6,MATCH('RAB Estetika'!C98,'HARGA SATUAN'!$C$7:$C$1509,0),0))</f>
        <v>0</v>
      </c>
      <c r="H98" s="284">
        <f t="shared" si="28"/>
        <v>0</v>
      </c>
      <c r="I98" s="284">
        <f t="shared" si="29"/>
        <v>0</v>
      </c>
      <c r="J98" s="284">
        <f t="shared" si="30"/>
        <v>0</v>
      </c>
      <c r="K98" s="285">
        <f t="shared" si="31"/>
        <v>0</v>
      </c>
      <c r="L98" s="289"/>
      <c r="M98" s="289"/>
      <c r="N98" s="289"/>
      <c r="O98" s="286"/>
      <c r="P98" s="286"/>
      <c r="Q98" s="267"/>
      <c r="R98" s="259"/>
      <c r="S98" s="287"/>
      <c r="T98" s="264"/>
      <c r="U98" s="264"/>
      <c r="V98" s="264"/>
    </row>
    <row r="99" spans="1:22" s="290" customFormat="1">
      <c r="A99" s="259" t="e">
        <f>IF(AND(C99=0,#REF!=0,#REF!=0),"BLANKS",1)</f>
        <v>#REF!</v>
      </c>
      <c r="B99" s="493"/>
      <c r="C99" s="494"/>
      <c r="D99" s="281"/>
      <c r="E99" s="282"/>
      <c r="F99" s="498"/>
      <c r="G99" s="283">
        <f ca="1">IF(ISERROR(OFFSET('HARGA SATUAN'!$I$6,MATCH('RAB Estetika'!C99,'HARGA SATUAN'!$C$7:$C$1509,0),0)),0,OFFSET('HARGA SATUAN'!$I$6,MATCH('RAB Estetika'!C99,'HARGA SATUAN'!$C$7:$C$1509,0),0))</f>
        <v>0</v>
      </c>
      <c r="H99" s="284">
        <f t="shared" si="28"/>
        <v>0</v>
      </c>
      <c r="I99" s="284">
        <f t="shared" si="29"/>
        <v>0</v>
      </c>
      <c r="J99" s="284">
        <f t="shared" si="30"/>
        <v>0</v>
      </c>
      <c r="K99" s="285">
        <f t="shared" si="31"/>
        <v>0</v>
      </c>
      <c r="L99" s="289"/>
      <c r="M99" s="289"/>
      <c r="N99" s="289"/>
      <c r="O99" s="286"/>
      <c r="P99" s="286"/>
      <c r="Q99" s="267"/>
      <c r="R99" s="259"/>
      <c r="S99" s="287"/>
      <c r="T99" s="264"/>
      <c r="U99" s="264"/>
      <c r="V99" s="264"/>
    </row>
    <row r="100" spans="1:22" s="290" customFormat="1">
      <c r="A100" s="259" t="str">
        <f>IF(AND(C100=0,C101=0,C102=0),"BLANKS",1)</f>
        <v>BLANKS</v>
      </c>
      <c r="B100" s="493"/>
      <c r="C100" s="494"/>
      <c r="D100" s="281"/>
      <c r="E100" s="282"/>
      <c r="F100" s="389"/>
      <c r="G100" s="283">
        <f ca="1">IF(ISERROR(OFFSET('HARGA SATUAN'!$I$6,MATCH('RAB Estetika'!C100,'HARGA SATUAN'!$C$7:$C$1509,0),0)),0,OFFSET('HARGA SATUAN'!$I$6,MATCH('RAB Estetika'!C100,'HARGA SATUAN'!$C$7:$C$1509,0),0))</f>
        <v>0</v>
      </c>
      <c r="H100" s="284">
        <f t="shared" si="28"/>
        <v>0</v>
      </c>
      <c r="I100" s="284">
        <f t="shared" si="29"/>
        <v>0</v>
      </c>
      <c r="J100" s="284">
        <f t="shared" si="30"/>
        <v>0</v>
      </c>
      <c r="K100" s="285">
        <f t="shared" si="31"/>
        <v>0</v>
      </c>
      <c r="L100" s="289"/>
      <c r="M100" s="289"/>
      <c r="N100" s="289"/>
      <c r="O100" s="286"/>
      <c r="P100" s="286"/>
      <c r="Q100" s="267"/>
      <c r="R100" s="259"/>
      <c r="S100" s="287"/>
      <c r="T100" s="264"/>
      <c r="U100" s="264"/>
      <c r="V100" s="264"/>
    </row>
    <row r="101" spans="1:22" s="290" customFormat="1">
      <c r="A101" s="259" t="str">
        <f>IF(AND(C101=0,C102=0,C103=0),"BLANKS",1)</f>
        <v>BLANKS</v>
      </c>
      <c r="B101" s="493"/>
      <c r="C101" s="494"/>
      <c r="D101" s="281"/>
      <c r="E101" s="282"/>
      <c r="F101" s="389"/>
      <c r="G101" s="283">
        <f ca="1">IF(ISERROR(OFFSET('HARGA SATUAN'!$I$6,MATCH('RAB Estetika'!C101,'HARGA SATUAN'!$C$7:$C$1509,0),0)),0,OFFSET('HARGA SATUAN'!$I$6,MATCH('RAB Estetika'!C101,'HARGA SATUAN'!$C$7:$C$1509,0),0))</f>
        <v>0</v>
      </c>
      <c r="H101" s="284">
        <f t="shared" si="28"/>
        <v>0</v>
      </c>
      <c r="I101" s="284">
        <f t="shared" si="29"/>
        <v>0</v>
      </c>
      <c r="J101" s="284">
        <f t="shared" si="30"/>
        <v>0</v>
      </c>
      <c r="K101" s="285">
        <f t="shared" si="31"/>
        <v>0</v>
      </c>
      <c r="L101" s="289"/>
      <c r="M101" s="289"/>
      <c r="N101" s="289"/>
      <c r="O101" s="286"/>
      <c r="P101" s="286"/>
      <c r="Q101" s="267"/>
      <c r="R101" s="259"/>
      <c r="S101" s="287"/>
      <c r="T101" s="264"/>
      <c r="U101" s="264"/>
      <c r="V101" s="264"/>
    </row>
    <row r="102" spans="1:22" s="290" customFormat="1">
      <c r="A102" s="259" t="e">
        <f>IF(AND(C102=0,C103=0,#REF!=0),"BLANKS",1)</f>
        <v>#REF!</v>
      </c>
      <c r="B102" s="493"/>
      <c r="C102" s="494"/>
      <c r="D102" s="281"/>
      <c r="E102" s="282"/>
      <c r="F102" s="389"/>
      <c r="G102" s="283">
        <f ca="1">IF(ISERROR(OFFSET('HARGA SATUAN'!$I$6,MATCH('RAB Estetika'!C102,'HARGA SATUAN'!$C$7:$C$1509,0),0)),0,OFFSET('HARGA SATUAN'!$I$6,MATCH('RAB Estetika'!C102,'HARGA SATUAN'!$C$7:$C$1509,0),0))</f>
        <v>0</v>
      </c>
      <c r="H102" s="284">
        <f t="shared" si="28"/>
        <v>0</v>
      </c>
      <c r="I102" s="284">
        <f t="shared" si="29"/>
        <v>0</v>
      </c>
      <c r="J102" s="284">
        <f t="shared" si="30"/>
        <v>0</v>
      </c>
      <c r="K102" s="285">
        <f t="shared" si="31"/>
        <v>0</v>
      </c>
      <c r="L102" s="289"/>
      <c r="M102" s="289"/>
      <c r="N102" s="289"/>
      <c r="O102" s="286"/>
      <c r="P102" s="286"/>
      <c r="Q102" s="267"/>
      <c r="R102" s="259"/>
      <c r="S102" s="287"/>
      <c r="T102" s="264"/>
      <c r="U102" s="264"/>
      <c r="V102" s="264"/>
    </row>
    <row r="103" spans="1:22" s="290" customFormat="1">
      <c r="A103" s="259" t="e">
        <f>IF(AND(C103=0,#REF!=0,#REF!=0),"BLANKS",1)</f>
        <v>#REF!</v>
      </c>
      <c r="B103" s="493"/>
      <c r="C103" s="494"/>
      <c r="D103" s="281"/>
      <c r="E103" s="282"/>
      <c r="F103" s="389"/>
      <c r="G103" s="283">
        <f ca="1">IF(ISERROR(OFFSET('HARGA SATUAN'!$I$6,MATCH('RAB Estetika'!C103,'HARGA SATUAN'!$C$7:$C$1509,0),0)),0,OFFSET('HARGA SATUAN'!$I$6,MATCH('RAB Estetika'!C103,'HARGA SATUAN'!$C$7:$C$1509,0),0))</f>
        <v>0</v>
      </c>
      <c r="H103" s="284">
        <f t="shared" si="28"/>
        <v>0</v>
      </c>
      <c r="I103" s="284">
        <f t="shared" si="29"/>
        <v>0</v>
      </c>
      <c r="J103" s="284">
        <f t="shared" si="30"/>
        <v>0</v>
      </c>
      <c r="K103" s="285">
        <f t="shared" si="31"/>
        <v>0</v>
      </c>
      <c r="L103" s="289"/>
      <c r="M103" s="289"/>
      <c r="N103" s="289"/>
      <c r="O103" s="286"/>
      <c r="P103" s="286"/>
      <c r="Q103" s="267"/>
      <c r="R103" s="259"/>
      <c r="S103" s="287"/>
      <c r="T103" s="264"/>
      <c r="U103" s="264"/>
      <c r="V103" s="264"/>
    </row>
    <row r="104" spans="1:22" s="290" customFormat="1">
      <c r="A104" s="259" t="e">
        <f>IF(AND(C104=0,#REF!=0,#REF!=0),"BLANKS",1)</f>
        <v>#REF!</v>
      </c>
      <c r="B104" s="493"/>
      <c r="C104" s="494"/>
      <c r="D104" s="281"/>
      <c r="E104" s="282"/>
      <c r="F104" s="389"/>
      <c r="G104" s="283">
        <f ca="1">IF(ISERROR(OFFSET('HARGA SATUAN'!$I$6,MATCH('RAB Estetika'!C104,'HARGA SATUAN'!$C$7:$C$1509,0),0)),0,OFFSET('HARGA SATUAN'!$I$6,MATCH('RAB Estetika'!C104,'HARGA SATUAN'!$C$7:$C$1509,0),0))</f>
        <v>0</v>
      </c>
      <c r="H104" s="284">
        <f t="shared" si="28"/>
        <v>0</v>
      </c>
      <c r="I104" s="284">
        <f t="shared" si="29"/>
        <v>0</v>
      </c>
      <c r="J104" s="284">
        <f t="shared" si="30"/>
        <v>0</v>
      </c>
      <c r="K104" s="285">
        <f t="shared" si="31"/>
        <v>0</v>
      </c>
      <c r="L104" s="289"/>
      <c r="M104" s="289"/>
      <c r="N104" s="289"/>
      <c r="O104" s="286"/>
      <c r="P104" s="286"/>
      <c r="Q104" s="267"/>
      <c r="R104" s="259"/>
      <c r="S104" s="287"/>
      <c r="T104" s="264"/>
      <c r="U104" s="264"/>
      <c r="V104" s="264"/>
    </row>
    <row r="105" spans="1:22" s="290" customFormat="1">
      <c r="A105" s="259"/>
      <c r="B105" s="493"/>
      <c r="C105" s="494"/>
      <c r="D105" s="281"/>
      <c r="E105" s="282"/>
      <c r="F105" s="389"/>
      <c r="G105" s="283">
        <f ca="1">IF(ISERROR(OFFSET('HARGA SATUAN'!$I$6,MATCH('RAB Estetika'!C105,'HARGA SATUAN'!$C$7:$C$1509,0),0)),0,OFFSET('HARGA SATUAN'!$I$6,MATCH('RAB Estetika'!C105,'HARGA SATUAN'!$C$7:$C$1509,0),0))</f>
        <v>0</v>
      </c>
      <c r="H105" s="284">
        <f t="shared" si="28"/>
        <v>0</v>
      </c>
      <c r="I105" s="284">
        <f t="shared" si="29"/>
        <v>0</v>
      </c>
      <c r="J105" s="284">
        <f t="shared" si="30"/>
        <v>0</v>
      </c>
      <c r="K105" s="285">
        <f t="shared" si="31"/>
        <v>0</v>
      </c>
      <c r="L105" s="289"/>
      <c r="M105" s="289"/>
      <c r="N105" s="289"/>
      <c r="O105" s="286"/>
      <c r="P105" s="286"/>
      <c r="Q105" s="267"/>
      <c r="R105" s="259"/>
      <c r="S105" s="287"/>
      <c r="T105" s="264"/>
      <c r="U105" s="264"/>
      <c r="V105" s="264"/>
    </row>
    <row r="106" spans="1:22" s="290" customFormat="1">
      <c r="A106" s="259" t="e">
        <f>IF(AND(C106=0,#REF!=0,#REF!=0),"BLANKS",1)</f>
        <v>#REF!</v>
      </c>
      <c r="B106" s="493"/>
      <c r="C106" s="494"/>
      <c r="D106" s="281"/>
      <c r="E106" s="282"/>
      <c r="F106" s="389"/>
      <c r="G106" s="283">
        <f ca="1">IF(ISERROR(OFFSET('HARGA SATUAN'!$I$6,MATCH('RAB Estetika'!C106,'HARGA SATUAN'!$C$7:$C$1509,0),0)),0,OFFSET('HARGA SATUAN'!$I$6,MATCH('RAB Estetika'!C106,'HARGA SATUAN'!$C$7:$C$1509,0),0))</f>
        <v>0</v>
      </c>
      <c r="H106" s="284">
        <f t="shared" si="28"/>
        <v>0</v>
      </c>
      <c r="I106" s="284">
        <f t="shared" si="29"/>
        <v>0</v>
      </c>
      <c r="J106" s="284">
        <f t="shared" si="30"/>
        <v>0</v>
      </c>
      <c r="K106" s="285">
        <f t="shared" si="31"/>
        <v>0</v>
      </c>
      <c r="L106" s="289"/>
      <c r="M106" s="289"/>
      <c r="N106" s="289"/>
      <c r="O106" s="286"/>
      <c r="P106" s="286"/>
      <c r="Q106" s="267"/>
      <c r="R106" s="259"/>
      <c r="S106" s="287"/>
      <c r="T106" s="264"/>
      <c r="U106" s="264"/>
      <c r="V106" s="264"/>
    </row>
    <row r="107" spans="1:22" s="290" customFormat="1">
      <c r="A107" s="259" t="e">
        <f>IF(AND(C107=0,C108=0,#REF!=0),"BLANKS",1)</f>
        <v>#REF!</v>
      </c>
      <c r="B107" s="493"/>
      <c r="C107" s="494"/>
      <c r="D107" s="281"/>
      <c r="E107" s="282"/>
      <c r="F107" s="389"/>
      <c r="G107" s="283">
        <f ca="1">IF(ISERROR(OFFSET('HARGA SATUAN'!$I$6,MATCH('RAB Estetika'!C107,'HARGA SATUAN'!$C$7:$C$1509,0),0)),0,OFFSET('HARGA SATUAN'!$I$6,MATCH('RAB Estetika'!C107,'HARGA SATUAN'!$C$7:$C$1509,0),0))</f>
        <v>0</v>
      </c>
      <c r="H107" s="284">
        <f t="shared" si="28"/>
        <v>0</v>
      </c>
      <c r="I107" s="284">
        <f t="shared" si="29"/>
        <v>0</v>
      </c>
      <c r="J107" s="284">
        <f t="shared" si="30"/>
        <v>0</v>
      </c>
      <c r="K107" s="285">
        <f t="shared" si="31"/>
        <v>0</v>
      </c>
      <c r="L107" s="289"/>
      <c r="M107" s="289"/>
      <c r="N107" s="289"/>
      <c r="O107" s="286"/>
      <c r="P107" s="286"/>
      <c r="Q107" s="267"/>
      <c r="R107" s="259"/>
      <c r="S107" s="287"/>
      <c r="T107" s="264"/>
      <c r="U107" s="264"/>
      <c r="V107" s="264"/>
    </row>
    <row r="108" spans="1:22" s="290" customFormat="1">
      <c r="A108" s="259" t="e">
        <f>IF(AND(C108=0,#REF!=0,#REF!=0),"BLANKS",1)</f>
        <v>#REF!</v>
      </c>
      <c r="B108" s="493"/>
      <c r="C108" s="494"/>
      <c r="D108" s="281"/>
      <c r="E108" s="282"/>
      <c r="F108" s="389"/>
      <c r="G108" s="283">
        <f ca="1">IF(ISERROR(OFFSET('HARGA SATUAN'!$I$6,MATCH('RAB Estetika'!C108,'HARGA SATUAN'!$C$7:$C$1509,0),0)),0,OFFSET('HARGA SATUAN'!$I$6,MATCH('RAB Estetika'!C108,'HARGA SATUAN'!$C$7:$C$1509,0),0))</f>
        <v>0</v>
      </c>
      <c r="H108" s="284">
        <f t="shared" si="28"/>
        <v>0</v>
      </c>
      <c r="I108" s="284">
        <f t="shared" si="29"/>
        <v>0</v>
      </c>
      <c r="J108" s="284">
        <f t="shared" si="30"/>
        <v>0</v>
      </c>
      <c r="K108" s="285">
        <f t="shared" si="31"/>
        <v>0</v>
      </c>
      <c r="L108" s="289"/>
      <c r="M108" s="289"/>
      <c r="N108" s="289"/>
      <c r="O108" s="286"/>
      <c r="P108" s="286"/>
      <c r="Q108" s="267"/>
      <c r="R108" s="259"/>
      <c r="S108" s="287"/>
      <c r="T108" s="264"/>
      <c r="U108" s="264"/>
      <c r="V108" s="264"/>
    </row>
    <row r="109" spans="1:22" s="290" customFormat="1">
      <c r="A109" s="259"/>
      <c r="B109" s="493"/>
      <c r="C109" s="494"/>
      <c r="D109" s="281"/>
      <c r="E109" s="282"/>
      <c r="F109" s="389"/>
      <c r="G109" s="283">
        <f ca="1">IF(ISERROR(OFFSET('HARGA SATUAN'!$I$6,MATCH('RAB Estetika'!C109,'HARGA SATUAN'!$C$7:$C$1509,0),0)),0,OFFSET('HARGA SATUAN'!$I$6,MATCH('RAB Estetika'!C109,'HARGA SATUAN'!$C$7:$C$1509,0),0))</f>
        <v>0</v>
      </c>
      <c r="H109" s="284">
        <f t="shared" si="28"/>
        <v>0</v>
      </c>
      <c r="I109" s="284">
        <f t="shared" si="29"/>
        <v>0</v>
      </c>
      <c r="J109" s="284">
        <f t="shared" si="30"/>
        <v>0</v>
      </c>
      <c r="K109" s="285">
        <f t="shared" si="31"/>
        <v>0</v>
      </c>
      <c r="L109" s="289"/>
      <c r="M109" s="289"/>
      <c r="N109" s="289"/>
      <c r="O109" s="286"/>
      <c r="P109" s="286"/>
      <c r="Q109" s="267"/>
      <c r="R109" s="259"/>
      <c r="S109" s="287"/>
      <c r="T109" s="264"/>
      <c r="U109" s="264"/>
      <c r="V109" s="264"/>
    </row>
    <row r="110" spans="1:22" s="290" customFormat="1">
      <c r="A110" s="259"/>
      <c r="B110" s="493"/>
      <c r="C110" s="494"/>
      <c r="D110" s="281"/>
      <c r="E110" s="282"/>
      <c r="F110" s="389"/>
      <c r="G110" s="283">
        <f ca="1">IF(ISERROR(OFFSET('HARGA SATUAN'!$I$6,MATCH('RAB Estetika'!C110,'HARGA SATUAN'!$C$7:$C$1509,0),0)),0,OFFSET('HARGA SATUAN'!$I$6,MATCH('RAB Estetika'!C110,'HARGA SATUAN'!$C$7:$C$1509,0),0))</f>
        <v>0</v>
      </c>
      <c r="H110" s="284">
        <f t="shared" si="28"/>
        <v>0</v>
      </c>
      <c r="I110" s="284">
        <f t="shared" si="29"/>
        <v>0</v>
      </c>
      <c r="J110" s="284">
        <f t="shared" si="30"/>
        <v>0</v>
      </c>
      <c r="K110" s="285">
        <f t="shared" si="31"/>
        <v>0</v>
      </c>
      <c r="L110" s="289"/>
      <c r="M110" s="289"/>
      <c r="N110" s="289"/>
      <c r="O110" s="286"/>
      <c r="P110" s="286"/>
      <c r="Q110" s="267"/>
      <c r="R110" s="259"/>
      <c r="S110" s="287"/>
      <c r="T110" s="264"/>
      <c r="U110" s="264"/>
      <c r="V110" s="264"/>
    </row>
    <row r="111" spans="1:22" s="290" customFormat="1">
      <c r="A111" s="259" t="e">
        <f>IF(AND(C111=0,#REF!=0,#REF!=0),"BLANKS",1)</f>
        <v>#REF!</v>
      </c>
      <c r="B111" s="493"/>
      <c r="C111" s="494"/>
      <c r="D111" s="281"/>
      <c r="E111" s="282"/>
      <c r="F111" s="389"/>
      <c r="G111" s="283">
        <f ca="1">IF(ISERROR(OFFSET('HARGA SATUAN'!$I$6,MATCH('RAB Estetika'!C111,'HARGA SATUAN'!$C$7:$C$1509,0),0)),0,OFFSET('HARGA SATUAN'!$I$6,MATCH('RAB Estetika'!C111,'HARGA SATUAN'!$C$7:$C$1509,0),0))</f>
        <v>0</v>
      </c>
      <c r="H111" s="284">
        <f t="shared" si="28"/>
        <v>0</v>
      </c>
      <c r="I111" s="284">
        <f t="shared" si="29"/>
        <v>0</v>
      </c>
      <c r="J111" s="284">
        <f t="shared" si="30"/>
        <v>0</v>
      </c>
      <c r="K111" s="285">
        <f t="shared" si="31"/>
        <v>0</v>
      </c>
      <c r="L111" s="289"/>
      <c r="M111" s="289"/>
      <c r="N111" s="289"/>
      <c r="O111" s="286"/>
      <c r="P111" s="286"/>
      <c r="Q111" s="267"/>
      <c r="R111" s="259"/>
      <c r="S111" s="287"/>
      <c r="T111" s="264"/>
      <c r="U111" s="264"/>
      <c r="V111" s="264"/>
    </row>
    <row r="112" spans="1:22" s="290" customFormat="1">
      <c r="A112" s="259" t="e">
        <f>IF(AND(C112=0,#REF!=0,#REF!=0),"BLANKS",1)</f>
        <v>#REF!</v>
      </c>
      <c r="B112" s="493"/>
      <c r="C112" s="494"/>
      <c r="D112" s="281"/>
      <c r="E112" s="282"/>
      <c r="F112" s="389"/>
      <c r="G112" s="283">
        <f ca="1">IF(ISERROR(OFFSET('HARGA SATUAN'!$I$6,MATCH('RAB Estetika'!C112,'HARGA SATUAN'!$C$7:$C$1509,0),0)),0,OFFSET('HARGA SATUAN'!$I$6,MATCH('RAB Estetika'!C112,'HARGA SATUAN'!$C$7:$C$1509,0),0))</f>
        <v>0</v>
      </c>
      <c r="H112" s="284">
        <f t="shared" si="28"/>
        <v>0</v>
      </c>
      <c r="I112" s="284">
        <f t="shared" si="29"/>
        <v>0</v>
      </c>
      <c r="J112" s="284">
        <f t="shared" si="30"/>
        <v>0</v>
      </c>
      <c r="K112" s="285">
        <f t="shared" si="31"/>
        <v>0</v>
      </c>
      <c r="L112" s="289"/>
      <c r="M112" s="289"/>
      <c r="N112" s="289"/>
      <c r="O112" s="286"/>
      <c r="P112" s="286"/>
      <c r="Q112" s="267"/>
      <c r="R112" s="259"/>
      <c r="S112" s="287"/>
      <c r="T112" s="264"/>
      <c r="U112" s="264"/>
      <c r="V112" s="264"/>
    </row>
    <row r="113" spans="1:22" s="290" customFormat="1">
      <c r="A113" s="259" t="e">
        <f>IF(AND(C113=0,#REF!=0,#REF!=0),"BLANKS",1)</f>
        <v>#REF!</v>
      </c>
      <c r="B113" s="493"/>
      <c r="C113" s="494"/>
      <c r="D113" s="281"/>
      <c r="E113" s="282"/>
      <c r="F113" s="500"/>
      <c r="G113" s="283">
        <f ca="1">IF(ISERROR(OFFSET('HARGA SATUAN'!$I$6,MATCH('RAB Estetika'!C113,'HARGA SATUAN'!$C$7:$C$1509,0),0)),0,OFFSET('HARGA SATUAN'!$I$6,MATCH('RAB Estetika'!C113,'HARGA SATUAN'!$C$7:$C$1509,0),0))</f>
        <v>0</v>
      </c>
      <c r="H113" s="284">
        <f t="shared" si="28"/>
        <v>0</v>
      </c>
      <c r="I113" s="284">
        <f t="shared" si="29"/>
        <v>0</v>
      </c>
      <c r="J113" s="284">
        <f t="shared" si="30"/>
        <v>0</v>
      </c>
      <c r="K113" s="285">
        <f t="shared" si="31"/>
        <v>0</v>
      </c>
      <c r="L113" s="289"/>
      <c r="M113" s="289"/>
      <c r="N113" s="289"/>
      <c r="O113" s="286"/>
      <c r="P113" s="286"/>
      <c r="Q113" s="267"/>
      <c r="R113" s="259"/>
      <c r="S113" s="287"/>
      <c r="T113" s="264"/>
      <c r="U113" s="264"/>
      <c r="V113" s="264"/>
    </row>
    <row r="114" spans="1:22" s="290" customFormat="1">
      <c r="A114" s="259"/>
      <c r="B114" s="493"/>
      <c r="C114" s="494"/>
      <c r="D114" s="281"/>
      <c r="E114" s="282"/>
      <c r="F114" s="499"/>
      <c r="G114" s="283">
        <f ca="1">IF(ISERROR(OFFSET('HARGA SATUAN'!$I$6,MATCH('RAB Estetika'!C114,'HARGA SATUAN'!$C$7:$C$1509,0),0)),0,OFFSET('HARGA SATUAN'!$I$6,MATCH('RAB Estetika'!C114,'HARGA SATUAN'!$C$7:$C$1509,0),0))</f>
        <v>0</v>
      </c>
      <c r="H114" s="284">
        <f t="shared" si="28"/>
        <v>0</v>
      </c>
      <c r="I114" s="284">
        <f t="shared" si="29"/>
        <v>0</v>
      </c>
      <c r="J114" s="284">
        <f t="shared" si="30"/>
        <v>0</v>
      </c>
      <c r="K114" s="285">
        <f t="shared" si="31"/>
        <v>0</v>
      </c>
      <c r="L114" s="289"/>
      <c r="M114" s="289"/>
      <c r="N114" s="289"/>
      <c r="O114" s="286"/>
      <c r="P114" s="286"/>
      <c r="Q114" s="267"/>
      <c r="R114" s="259"/>
      <c r="S114" s="287"/>
      <c r="T114" s="264"/>
      <c r="U114" s="264"/>
      <c r="V114" s="264"/>
    </row>
    <row r="115" spans="1:22" s="290" customFormat="1" ht="18.75" customHeight="1">
      <c r="A115" s="259" t="e">
        <f>IF(AND(C115=0,#REF!=0,#REF!=0),"BLANKS",1)</f>
        <v>#REF!</v>
      </c>
      <c r="B115" s="493"/>
      <c r="C115" s="494"/>
      <c r="D115" s="281"/>
      <c r="E115" s="282"/>
      <c r="F115" s="499"/>
      <c r="G115" s="283">
        <f ca="1">IF(ISERROR(OFFSET('HARGA SATUAN'!$I$6,MATCH('RAB Estetika'!C115,'HARGA SATUAN'!$C$7:$C$1509,0),0)),0,OFFSET('HARGA SATUAN'!$I$6,MATCH('RAB Estetika'!C115,'HARGA SATUAN'!$C$7:$C$1509,0),0))</f>
        <v>0</v>
      </c>
      <c r="H115" s="284">
        <f t="shared" si="28"/>
        <v>0</v>
      </c>
      <c r="I115" s="284">
        <f t="shared" si="29"/>
        <v>0</v>
      </c>
      <c r="J115" s="284">
        <f t="shared" si="30"/>
        <v>0</v>
      </c>
      <c r="K115" s="285">
        <f t="shared" si="31"/>
        <v>0</v>
      </c>
      <c r="L115" s="289"/>
      <c r="M115" s="289"/>
      <c r="N115" s="289"/>
      <c r="O115" s="286"/>
      <c r="P115" s="286"/>
      <c r="Q115" s="267"/>
      <c r="R115" s="259"/>
      <c r="S115" s="287"/>
      <c r="T115" s="264"/>
      <c r="U115" s="264"/>
      <c r="V115" s="264"/>
    </row>
    <row r="116" spans="1:22" s="290" customFormat="1">
      <c r="A116" s="259" t="e">
        <f>IF(AND(C116=0,C117=0,#REF!=0),"BLANKS",1)</f>
        <v>#REF!</v>
      </c>
      <c r="B116" s="493"/>
      <c r="C116" s="494"/>
      <c r="D116" s="281"/>
      <c r="E116" s="282"/>
      <c r="F116" s="499"/>
      <c r="G116" s="283">
        <f ca="1">IF(ISERROR(OFFSET('HARGA SATUAN'!$I$6,MATCH('RAB Estetika'!C116,'HARGA SATUAN'!$C$7:$C$1509,0),0)),0,OFFSET('HARGA SATUAN'!$I$6,MATCH('RAB Estetika'!C116,'HARGA SATUAN'!$C$7:$C$1509,0),0))</f>
        <v>0</v>
      </c>
      <c r="H116" s="284">
        <f t="shared" si="28"/>
        <v>0</v>
      </c>
      <c r="I116" s="284">
        <f t="shared" si="29"/>
        <v>0</v>
      </c>
      <c r="J116" s="284">
        <f t="shared" si="30"/>
        <v>0</v>
      </c>
      <c r="K116" s="285">
        <f t="shared" si="31"/>
        <v>0</v>
      </c>
      <c r="L116" s="289"/>
      <c r="M116" s="289"/>
      <c r="N116" s="289"/>
      <c r="O116" s="286"/>
      <c r="P116" s="286"/>
      <c r="Q116" s="267"/>
      <c r="R116" s="259"/>
      <c r="S116" s="287"/>
      <c r="T116" s="264"/>
      <c r="U116" s="264"/>
      <c r="V116" s="264"/>
    </row>
    <row r="117" spans="1:22" s="290" customFormat="1">
      <c r="A117" s="259" t="e">
        <f>IF(AND(C117=0,#REF!=0,#REF!=0),"BLANKS",1)</f>
        <v>#REF!</v>
      </c>
      <c r="B117" s="493"/>
      <c r="C117" s="494"/>
      <c r="D117" s="281"/>
      <c r="E117" s="282"/>
      <c r="F117" s="499"/>
      <c r="G117" s="283">
        <f ca="1">IF(ISERROR(OFFSET('HARGA SATUAN'!$I$6,MATCH('RAB Estetika'!C117,'HARGA SATUAN'!$C$7:$C$1509,0),0)),0,OFFSET('HARGA SATUAN'!$I$6,MATCH('RAB Estetika'!C117,'HARGA SATUAN'!$C$7:$C$1509,0),0))</f>
        <v>0</v>
      </c>
      <c r="H117" s="284">
        <f t="shared" si="28"/>
        <v>0</v>
      </c>
      <c r="I117" s="284">
        <f t="shared" si="29"/>
        <v>0</v>
      </c>
      <c r="J117" s="284">
        <f t="shared" si="30"/>
        <v>0</v>
      </c>
      <c r="K117" s="285">
        <f t="shared" si="31"/>
        <v>0</v>
      </c>
      <c r="L117" s="289"/>
      <c r="M117" s="289"/>
      <c r="N117" s="289"/>
      <c r="O117" s="286"/>
      <c r="P117" s="286"/>
      <c r="Q117" s="267"/>
      <c r="R117" s="259"/>
      <c r="S117" s="287"/>
      <c r="T117" s="264"/>
      <c r="U117" s="264"/>
      <c r="V117" s="264"/>
    </row>
    <row r="118" spans="1:22" s="290" customFormat="1">
      <c r="A118" s="259"/>
      <c r="B118" s="493"/>
      <c r="C118" s="494"/>
      <c r="D118" s="281"/>
      <c r="E118" s="282"/>
      <c r="F118" s="499"/>
      <c r="G118" s="283">
        <f ca="1">IF(ISERROR(OFFSET('HARGA SATUAN'!$I$6,MATCH('RAB Estetika'!C118,'HARGA SATUAN'!$C$7:$C$1509,0),0)),0,OFFSET('HARGA SATUAN'!$I$6,MATCH('RAB Estetika'!C118,'HARGA SATUAN'!$C$7:$C$1509,0),0))</f>
        <v>0</v>
      </c>
      <c r="H118" s="284">
        <f t="shared" si="28"/>
        <v>0</v>
      </c>
      <c r="I118" s="284">
        <f t="shared" si="29"/>
        <v>0</v>
      </c>
      <c r="J118" s="284">
        <f t="shared" si="30"/>
        <v>0</v>
      </c>
      <c r="K118" s="285">
        <f t="shared" si="31"/>
        <v>0</v>
      </c>
      <c r="L118" s="289"/>
      <c r="M118" s="289"/>
      <c r="N118" s="289"/>
      <c r="O118" s="286"/>
      <c r="P118" s="286"/>
      <c r="Q118" s="267"/>
      <c r="R118" s="259"/>
      <c r="S118" s="287"/>
      <c r="T118" s="264"/>
      <c r="U118" s="264"/>
      <c r="V118" s="264"/>
    </row>
    <row r="119" spans="1:22" s="290" customFormat="1">
      <c r="A119" s="259" t="e">
        <f>IF(AND(C119=0,C120=0,#REF!=0),"BLANKS",1)</f>
        <v>#REF!</v>
      </c>
      <c r="B119" s="493"/>
      <c r="C119" s="494"/>
      <c r="D119" s="281"/>
      <c r="E119" s="282"/>
      <c r="F119" s="499"/>
      <c r="G119" s="283">
        <f ca="1">IF(ISERROR(OFFSET('HARGA SATUAN'!$I$6,MATCH('RAB Estetika'!C119,'HARGA SATUAN'!$C$7:$C$1509,0),0)),0,OFFSET('HARGA SATUAN'!$I$6,MATCH('RAB Estetika'!C119,'HARGA SATUAN'!$C$7:$C$1509,0),0))</f>
        <v>0</v>
      </c>
      <c r="H119" s="284">
        <f t="shared" si="28"/>
        <v>0</v>
      </c>
      <c r="I119" s="284">
        <f t="shared" si="29"/>
        <v>0</v>
      </c>
      <c r="J119" s="284">
        <f t="shared" si="30"/>
        <v>0</v>
      </c>
      <c r="K119" s="285">
        <f t="shared" si="31"/>
        <v>0</v>
      </c>
      <c r="L119" s="289"/>
      <c r="M119" s="289"/>
      <c r="N119" s="289"/>
      <c r="O119" s="286"/>
      <c r="P119" s="286"/>
      <c r="Q119" s="267"/>
      <c r="R119" s="259"/>
      <c r="S119" s="287"/>
      <c r="T119" s="264"/>
      <c r="U119" s="264"/>
      <c r="V119" s="264"/>
    </row>
    <row r="120" spans="1:22" s="290" customFormat="1">
      <c r="A120" s="259" t="e">
        <f>IF(AND(C120=0,#REF!=0,#REF!=0),"BLANKS",1)</f>
        <v>#REF!</v>
      </c>
      <c r="B120" s="493"/>
      <c r="C120" s="494"/>
      <c r="D120" s="281"/>
      <c r="E120" s="282"/>
      <c r="F120" s="389"/>
      <c r="G120" s="283">
        <f ca="1">IF(ISERROR(OFFSET('HARGA SATUAN'!$I$6,MATCH('RAB Estetika'!C120,'HARGA SATUAN'!$C$7:$C$1509,0),0)),0,OFFSET('HARGA SATUAN'!$I$6,MATCH('RAB Estetika'!C120,'HARGA SATUAN'!$C$7:$C$1509,0),0))</f>
        <v>0</v>
      </c>
      <c r="H120" s="284">
        <f t="shared" si="28"/>
        <v>0</v>
      </c>
      <c r="I120" s="284">
        <f t="shared" si="29"/>
        <v>0</v>
      </c>
      <c r="J120" s="284">
        <f t="shared" si="30"/>
        <v>0</v>
      </c>
      <c r="K120" s="285">
        <f t="shared" si="31"/>
        <v>0</v>
      </c>
      <c r="L120" s="289"/>
      <c r="M120" s="289"/>
      <c r="N120" s="289"/>
      <c r="O120" s="286"/>
      <c r="P120" s="286"/>
      <c r="Q120" s="267"/>
      <c r="R120" s="259"/>
      <c r="S120" s="287"/>
      <c r="T120" s="264"/>
      <c r="U120" s="264"/>
      <c r="V120" s="264"/>
    </row>
    <row r="121" spans="1:22" s="290" customFormat="1">
      <c r="A121" s="259" t="e">
        <f>IF(AND(C121=0,#REF!=0,#REF!=0),"BLANKS",1)</f>
        <v>#REF!</v>
      </c>
      <c r="B121" s="493"/>
      <c r="C121" s="494"/>
      <c r="D121" s="281"/>
      <c r="E121" s="282"/>
      <c r="F121" s="389"/>
      <c r="G121" s="283">
        <f ca="1">IF(ISERROR(OFFSET('HARGA SATUAN'!$I$6,MATCH('RAB Estetika'!C121,'HARGA SATUAN'!$C$7:$C$1509,0),0)),0,OFFSET('HARGA SATUAN'!$I$6,MATCH('RAB Estetika'!C121,'HARGA SATUAN'!$C$7:$C$1509,0),0))</f>
        <v>0</v>
      </c>
      <c r="H121" s="284">
        <f t="shared" si="28"/>
        <v>0</v>
      </c>
      <c r="I121" s="284">
        <f t="shared" si="29"/>
        <v>0</v>
      </c>
      <c r="J121" s="284">
        <f t="shared" si="30"/>
        <v>0</v>
      </c>
      <c r="K121" s="285">
        <f t="shared" si="31"/>
        <v>0</v>
      </c>
      <c r="L121" s="289"/>
      <c r="M121" s="289"/>
      <c r="N121" s="289"/>
      <c r="O121" s="286"/>
      <c r="P121" s="286"/>
      <c r="Q121" s="267"/>
      <c r="R121" s="259"/>
      <c r="S121" s="287"/>
      <c r="T121" s="264"/>
      <c r="U121" s="264"/>
      <c r="V121" s="264"/>
    </row>
    <row r="122" spans="1:22" s="290" customFormat="1">
      <c r="A122" s="259"/>
      <c r="B122" s="493"/>
      <c r="C122" s="494"/>
      <c r="D122" s="281"/>
      <c r="E122" s="282"/>
      <c r="F122" s="389"/>
      <c r="G122" s="283">
        <f ca="1">IF(ISERROR(OFFSET('HARGA SATUAN'!$I$6,MATCH('RAB Estetika'!C122,'HARGA SATUAN'!$C$7:$C$1509,0),0)),0,OFFSET('HARGA SATUAN'!$I$6,MATCH('RAB Estetika'!C122,'HARGA SATUAN'!$C$7:$C$1509,0),0))</f>
        <v>0</v>
      </c>
      <c r="H122" s="284">
        <f t="shared" si="28"/>
        <v>0</v>
      </c>
      <c r="I122" s="284">
        <f t="shared" si="29"/>
        <v>0</v>
      </c>
      <c r="J122" s="284">
        <f t="shared" si="30"/>
        <v>0</v>
      </c>
      <c r="K122" s="285">
        <f t="shared" si="31"/>
        <v>0</v>
      </c>
      <c r="L122" s="289"/>
      <c r="M122" s="289"/>
      <c r="N122" s="289"/>
      <c r="O122" s="286"/>
      <c r="P122" s="286"/>
      <c r="Q122" s="267"/>
      <c r="R122" s="259"/>
      <c r="S122" s="287"/>
      <c r="T122" s="264"/>
      <c r="U122" s="264"/>
      <c r="V122" s="264"/>
    </row>
    <row r="123" spans="1:22" s="290" customFormat="1">
      <c r="A123" s="259" t="e">
        <f>IF(AND(C123=0,#REF!=0,#REF!=0),"BLANKS",1)</f>
        <v>#REF!</v>
      </c>
      <c r="B123" s="493"/>
      <c r="C123" s="494"/>
      <c r="D123" s="281"/>
      <c r="E123" s="282"/>
      <c r="F123" s="389"/>
      <c r="G123" s="283">
        <f ca="1">IF(ISERROR(OFFSET('HARGA SATUAN'!$I$6,MATCH('RAB Estetika'!C123,'HARGA SATUAN'!$C$7:$C$1509,0),0)),0,OFFSET('HARGA SATUAN'!$I$6,MATCH('RAB Estetika'!C123,'HARGA SATUAN'!$C$7:$C$1509,0),0))</f>
        <v>0</v>
      </c>
      <c r="H123" s="284">
        <f t="shared" si="28"/>
        <v>0</v>
      </c>
      <c r="I123" s="284">
        <f t="shared" si="29"/>
        <v>0</v>
      </c>
      <c r="J123" s="284">
        <f t="shared" si="30"/>
        <v>0</v>
      </c>
      <c r="K123" s="285">
        <f t="shared" si="31"/>
        <v>0</v>
      </c>
      <c r="L123" s="289"/>
      <c r="M123" s="289"/>
      <c r="N123" s="289"/>
      <c r="O123" s="286"/>
      <c r="P123" s="286"/>
      <c r="Q123" s="267"/>
      <c r="R123" s="259"/>
      <c r="S123" s="287"/>
      <c r="T123" s="264"/>
      <c r="U123" s="264"/>
      <c r="V123" s="264"/>
    </row>
    <row r="124" spans="1:22" s="290" customFormat="1">
      <c r="A124" s="259" t="e">
        <f>IF(AND(C124=0,C125=0,#REF!=0),"BLANKS",1)</f>
        <v>#REF!</v>
      </c>
      <c r="B124" s="493"/>
      <c r="C124" s="494"/>
      <c r="D124" s="281"/>
      <c r="E124" s="282"/>
      <c r="F124" s="389"/>
      <c r="G124" s="283">
        <f ca="1">IF(ISERROR(OFFSET('HARGA SATUAN'!$I$6,MATCH('RAB Estetika'!C124,'HARGA SATUAN'!$C$7:$C$1509,0),0)),0,OFFSET('HARGA SATUAN'!$I$6,MATCH('RAB Estetika'!C124,'HARGA SATUAN'!$C$7:$C$1509,0),0))</f>
        <v>0</v>
      </c>
      <c r="H124" s="284">
        <f t="shared" si="28"/>
        <v>0</v>
      </c>
      <c r="I124" s="284">
        <f t="shared" si="29"/>
        <v>0</v>
      </c>
      <c r="J124" s="284">
        <f t="shared" si="30"/>
        <v>0</v>
      </c>
      <c r="K124" s="285">
        <f t="shared" si="31"/>
        <v>0</v>
      </c>
      <c r="L124" s="289"/>
      <c r="M124" s="289"/>
      <c r="N124" s="289"/>
      <c r="O124" s="286"/>
      <c r="P124" s="286"/>
      <c r="Q124" s="267"/>
      <c r="R124" s="259"/>
      <c r="S124" s="287"/>
      <c r="T124" s="264"/>
      <c r="U124" s="264"/>
      <c r="V124" s="264"/>
    </row>
    <row r="125" spans="1:22" s="290" customFormat="1">
      <c r="A125" s="259" t="e">
        <f>IF(AND(C125=0,#REF!=0,#REF!=0),"BLANKS",1)</f>
        <v>#REF!</v>
      </c>
      <c r="B125" s="493"/>
      <c r="C125" s="494"/>
      <c r="D125" s="281"/>
      <c r="E125" s="282"/>
      <c r="F125" s="389"/>
      <c r="G125" s="283">
        <f ca="1">IF(ISERROR(OFFSET('HARGA SATUAN'!$I$6,MATCH('RAB Estetika'!C125,'HARGA SATUAN'!$C$7:$C$1509,0),0)),0,OFFSET('HARGA SATUAN'!$I$6,MATCH('RAB Estetika'!C125,'HARGA SATUAN'!$C$7:$C$1509,0),0))</f>
        <v>0</v>
      </c>
      <c r="H125" s="284">
        <f t="shared" si="28"/>
        <v>0</v>
      </c>
      <c r="I125" s="284">
        <f t="shared" si="29"/>
        <v>0</v>
      </c>
      <c r="J125" s="284">
        <f t="shared" si="30"/>
        <v>0</v>
      </c>
      <c r="K125" s="285">
        <f t="shared" si="31"/>
        <v>0</v>
      </c>
      <c r="L125" s="289"/>
      <c r="M125" s="289"/>
      <c r="N125" s="289"/>
      <c r="O125" s="286"/>
      <c r="P125" s="286"/>
      <c r="Q125" s="267"/>
      <c r="R125" s="259"/>
      <c r="S125" s="287"/>
      <c r="T125" s="264"/>
      <c r="U125" s="264"/>
      <c r="V125" s="264"/>
    </row>
    <row r="126" spans="1:22" s="290" customFormat="1">
      <c r="A126" s="259"/>
      <c r="B126" s="493"/>
      <c r="C126" s="494"/>
      <c r="D126" s="281"/>
      <c r="E126" s="282"/>
      <c r="F126" s="389"/>
      <c r="G126" s="283">
        <f ca="1">IF(ISERROR(OFFSET('HARGA SATUAN'!$I$6,MATCH('RAB Estetika'!C126,'HARGA SATUAN'!$C$7:$C$1509,0),0)),0,OFFSET('HARGA SATUAN'!$I$6,MATCH('RAB Estetika'!C126,'HARGA SATUAN'!$C$7:$C$1509,0),0))</f>
        <v>0</v>
      </c>
      <c r="H126" s="284">
        <f t="shared" si="28"/>
        <v>0</v>
      </c>
      <c r="I126" s="284">
        <f t="shared" si="29"/>
        <v>0</v>
      </c>
      <c r="J126" s="284">
        <f t="shared" si="30"/>
        <v>0</v>
      </c>
      <c r="K126" s="285">
        <f t="shared" si="31"/>
        <v>0</v>
      </c>
      <c r="L126" s="289"/>
      <c r="M126" s="289"/>
      <c r="N126" s="289"/>
      <c r="O126" s="286"/>
      <c r="P126" s="286"/>
      <c r="Q126" s="267"/>
      <c r="R126" s="259"/>
      <c r="S126" s="287"/>
      <c r="T126" s="264"/>
      <c r="U126" s="264"/>
      <c r="V126" s="264"/>
    </row>
    <row r="127" spans="1:22" s="290" customFormat="1">
      <c r="A127" s="259" t="e">
        <f>IF(AND(C127=0,#REF!=0,#REF!=0),"BLANKS",1)</f>
        <v>#REF!</v>
      </c>
      <c r="B127" s="493"/>
      <c r="C127" s="494"/>
      <c r="D127" s="281"/>
      <c r="E127" s="282"/>
      <c r="F127" s="389"/>
      <c r="G127" s="283">
        <f ca="1">IF(ISERROR(OFFSET('HARGA SATUAN'!$I$6,MATCH('RAB Estetika'!C127,'HARGA SATUAN'!$C$7:$C$1509,0),0)),0,OFFSET('HARGA SATUAN'!$I$6,MATCH('RAB Estetika'!C127,'HARGA SATUAN'!$C$7:$C$1509,0),0))</f>
        <v>0</v>
      </c>
      <c r="H127" s="284">
        <f t="shared" si="28"/>
        <v>0</v>
      </c>
      <c r="I127" s="284">
        <f t="shared" si="29"/>
        <v>0</v>
      </c>
      <c r="J127" s="284">
        <f t="shared" si="30"/>
        <v>0</v>
      </c>
      <c r="K127" s="285">
        <f t="shared" si="31"/>
        <v>0</v>
      </c>
      <c r="L127" s="289"/>
      <c r="M127" s="289"/>
      <c r="N127" s="289"/>
      <c r="O127" s="286"/>
      <c r="P127" s="286"/>
      <c r="Q127" s="267"/>
      <c r="R127" s="259"/>
      <c r="S127" s="287"/>
      <c r="T127" s="264"/>
      <c r="U127" s="264"/>
      <c r="V127" s="264"/>
    </row>
    <row r="128" spans="1:22" s="290" customFormat="1">
      <c r="A128" s="259"/>
      <c r="B128" s="493"/>
      <c r="C128" s="494"/>
      <c r="D128" s="281"/>
      <c r="E128" s="282"/>
      <c r="F128" s="389"/>
      <c r="G128" s="283">
        <f ca="1">IF(ISERROR(OFFSET('HARGA SATUAN'!$I$6,MATCH('RAB Estetika'!C128,'HARGA SATUAN'!$C$7:$C$1509,0),0)),0,OFFSET('HARGA SATUAN'!$I$6,MATCH('RAB Estetika'!C128,'HARGA SATUAN'!$C$7:$C$1509,0),0))</f>
        <v>0</v>
      </c>
      <c r="H128" s="284">
        <f t="shared" si="28"/>
        <v>0</v>
      </c>
      <c r="I128" s="284">
        <f t="shared" si="29"/>
        <v>0</v>
      </c>
      <c r="J128" s="284">
        <f t="shared" si="30"/>
        <v>0</v>
      </c>
      <c r="K128" s="285">
        <f t="shared" si="31"/>
        <v>0</v>
      </c>
      <c r="L128" s="289"/>
      <c r="M128" s="289"/>
      <c r="N128" s="289"/>
      <c r="O128" s="286"/>
      <c r="P128" s="286"/>
      <c r="Q128" s="267"/>
      <c r="R128" s="259"/>
      <c r="S128" s="287"/>
      <c r="T128" s="264"/>
      <c r="U128" s="264"/>
      <c r="V128" s="264"/>
    </row>
    <row r="129" spans="1:22" s="290" customFormat="1">
      <c r="A129" s="259" t="e">
        <f>IF(AND(C129=0,#REF!=0,#REF!=0),"BLANKS",1)</f>
        <v>#REF!</v>
      </c>
      <c r="B129" s="493"/>
      <c r="C129" s="494"/>
      <c r="D129" s="281"/>
      <c r="E129" s="282"/>
      <c r="F129" s="389"/>
      <c r="G129" s="283">
        <f ca="1">IF(ISERROR(OFFSET('HARGA SATUAN'!$I$6,MATCH('RAB Estetika'!C129,'HARGA SATUAN'!$C$7:$C$1509,0),0)),0,OFFSET('HARGA SATUAN'!$I$6,MATCH('RAB Estetika'!C129,'HARGA SATUAN'!$C$7:$C$1509,0),0))</f>
        <v>0</v>
      </c>
      <c r="H129" s="284">
        <f t="shared" si="28"/>
        <v>0</v>
      </c>
      <c r="I129" s="284">
        <f t="shared" si="29"/>
        <v>0</v>
      </c>
      <c r="J129" s="284">
        <f t="shared" si="30"/>
        <v>0</v>
      </c>
      <c r="K129" s="285">
        <f t="shared" si="31"/>
        <v>0</v>
      </c>
      <c r="L129" s="289"/>
      <c r="M129" s="289"/>
      <c r="N129" s="289"/>
      <c r="O129" s="286"/>
      <c r="P129" s="286"/>
      <c r="Q129" s="267"/>
      <c r="R129" s="259"/>
      <c r="S129" s="287"/>
      <c r="T129" s="264"/>
      <c r="U129" s="264"/>
      <c r="V129" s="264"/>
    </row>
    <row r="130" spans="1:22" s="290" customFormat="1">
      <c r="A130" s="259" t="e">
        <f>IF(AND(C130=0,C131=0,#REF!=0),"BLANKS",1)</f>
        <v>#REF!</v>
      </c>
      <c r="B130" s="493"/>
      <c r="C130" s="494"/>
      <c r="D130" s="281"/>
      <c r="E130" s="282"/>
      <c r="F130" s="389"/>
      <c r="G130" s="283">
        <f ca="1">IF(ISERROR(OFFSET('HARGA SATUAN'!$I$6,MATCH('RAB Estetika'!C130,'HARGA SATUAN'!$C$7:$C$1509,0),0)),0,OFFSET('HARGA SATUAN'!$I$6,MATCH('RAB Estetika'!C130,'HARGA SATUAN'!$C$7:$C$1509,0),0))</f>
        <v>0</v>
      </c>
      <c r="H130" s="284">
        <f t="shared" si="28"/>
        <v>0</v>
      </c>
      <c r="I130" s="284">
        <f t="shared" si="29"/>
        <v>0</v>
      </c>
      <c r="J130" s="284">
        <f t="shared" si="30"/>
        <v>0</v>
      </c>
      <c r="K130" s="285">
        <f t="shared" si="31"/>
        <v>0</v>
      </c>
      <c r="L130" s="289"/>
      <c r="M130" s="289"/>
      <c r="N130" s="289"/>
      <c r="O130" s="286"/>
      <c r="P130" s="286"/>
      <c r="Q130" s="267"/>
      <c r="R130" s="259"/>
      <c r="S130" s="287"/>
      <c r="T130" s="264"/>
      <c r="U130" s="264"/>
      <c r="V130" s="264"/>
    </row>
    <row r="131" spans="1:22" s="290" customFormat="1">
      <c r="A131" s="259" t="e">
        <f>IF(AND(C131=0,#REF!=0,#REF!=0),"BLANKS",1)</f>
        <v>#REF!</v>
      </c>
      <c r="B131" s="493"/>
      <c r="C131" s="494"/>
      <c r="D131" s="281"/>
      <c r="E131" s="282"/>
      <c r="F131" s="389"/>
      <c r="G131" s="283">
        <f ca="1">IF(ISERROR(OFFSET('HARGA SATUAN'!$I$6,MATCH('RAB Estetika'!C131,'HARGA SATUAN'!$C$7:$C$1509,0),0)),0,OFFSET('HARGA SATUAN'!$I$6,MATCH('RAB Estetika'!C131,'HARGA SATUAN'!$C$7:$C$1509,0),0))</f>
        <v>0</v>
      </c>
      <c r="H131" s="284">
        <f t="shared" si="28"/>
        <v>0</v>
      </c>
      <c r="I131" s="284">
        <f t="shared" si="29"/>
        <v>0</v>
      </c>
      <c r="J131" s="284">
        <f t="shared" si="30"/>
        <v>0</v>
      </c>
      <c r="K131" s="285">
        <f t="shared" si="31"/>
        <v>0</v>
      </c>
      <c r="L131" s="289"/>
      <c r="M131" s="289"/>
      <c r="N131" s="289"/>
      <c r="O131" s="286"/>
      <c r="P131" s="286"/>
      <c r="Q131" s="267"/>
      <c r="R131" s="259"/>
      <c r="S131" s="287"/>
      <c r="T131" s="264"/>
      <c r="U131" s="264"/>
      <c r="V131" s="264"/>
    </row>
    <row r="132" spans="1:22" s="290" customFormat="1">
      <c r="A132" s="259"/>
      <c r="B132" s="493"/>
      <c r="C132" s="494"/>
      <c r="D132" s="281"/>
      <c r="E132" s="282"/>
      <c r="F132" s="389"/>
      <c r="G132" s="283">
        <f ca="1">IF(ISERROR(OFFSET('HARGA SATUAN'!$I$6,MATCH('RAB Estetika'!C132,'HARGA SATUAN'!$C$7:$C$1509,0),0)),0,OFFSET('HARGA SATUAN'!$I$6,MATCH('RAB Estetika'!C132,'HARGA SATUAN'!$C$7:$C$1509,0),0))</f>
        <v>0</v>
      </c>
      <c r="H132" s="284">
        <f t="shared" si="28"/>
        <v>0</v>
      </c>
      <c r="I132" s="284">
        <f t="shared" si="29"/>
        <v>0</v>
      </c>
      <c r="J132" s="284">
        <f t="shared" si="30"/>
        <v>0</v>
      </c>
      <c r="K132" s="285">
        <f t="shared" si="31"/>
        <v>0</v>
      </c>
      <c r="L132" s="289"/>
      <c r="M132" s="289"/>
      <c r="N132" s="289"/>
      <c r="O132" s="286"/>
      <c r="P132" s="286"/>
      <c r="Q132" s="267"/>
      <c r="R132" s="259"/>
      <c r="S132" s="287"/>
      <c r="T132" s="264"/>
      <c r="U132" s="264"/>
      <c r="V132" s="264"/>
    </row>
    <row r="133" spans="1:22" s="290" customFormat="1">
      <c r="A133" s="259" t="e">
        <f>IF(AND(C133=0,#REF!=0,#REF!=0),"BLANKS",1)</f>
        <v>#REF!</v>
      </c>
      <c r="B133" s="493"/>
      <c r="C133" s="109"/>
      <c r="D133" s="281"/>
      <c r="E133" s="282"/>
      <c r="F133" s="508"/>
      <c r="G133" s="283">
        <f ca="1">IF(ISERROR(OFFSET('HARGA SATUAN'!$I$6,MATCH('RAB Estetika'!C133,'HARGA SATUAN'!$C$7:$C$1509,0),0)),0,OFFSET('HARGA SATUAN'!$I$6,MATCH('RAB Estetika'!C133,'HARGA SATUAN'!$C$7:$C$1509,0),0))</f>
        <v>0</v>
      </c>
      <c r="H133" s="284">
        <f t="shared" si="28"/>
        <v>0</v>
      </c>
      <c r="I133" s="284">
        <f t="shared" si="29"/>
        <v>0</v>
      </c>
      <c r="J133" s="284">
        <f t="shared" si="30"/>
        <v>0</v>
      </c>
      <c r="K133" s="285">
        <f t="shared" si="31"/>
        <v>0</v>
      </c>
      <c r="L133" s="289"/>
      <c r="M133" s="289"/>
      <c r="N133" s="289"/>
      <c r="O133" s="286"/>
      <c r="P133" s="286"/>
      <c r="Q133" s="267"/>
      <c r="R133" s="259"/>
      <c r="S133" s="287"/>
      <c r="T133" s="264"/>
      <c r="U133" s="264"/>
      <c r="V133" s="264"/>
    </row>
    <row r="134" spans="1:22" s="290" customFormat="1">
      <c r="A134" s="259"/>
      <c r="B134" s="493"/>
      <c r="C134" s="494"/>
      <c r="D134" s="281"/>
      <c r="E134" s="282"/>
      <c r="F134" s="389"/>
      <c r="G134" s="283">
        <f ca="1">IF(ISERROR(OFFSET('HARGA SATUAN'!$I$6,MATCH('RAB Estetika'!C134,'HARGA SATUAN'!$C$7:$C$1509,0),0)),0,OFFSET('HARGA SATUAN'!$I$6,MATCH('RAB Estetika'!C134,'HARGA SATUAN'!$C$7:$C$1509,0),0))</f>
        <v>0</v>
      </c>
      <c r="H134" s="284">
        <f t="shared" si="28"/>
        <v>0</v>
      </c>
      <c r="I134" s="284">
        <f t="shared" si="29"/>
        <v>0</v>
      </c>
      <c r="J134" s="284">
        <f t="shared" si="30"/>
        <v>0</v>
      </c>
      <c r="K134" s="285">
        <f t="shared" si="31"/>
        <v>0</v>
      </c>
      <c r="L134" s="289"/>
      <c r="M134" s="289"/>
      <c r="N134" s="289"/>
      <c r="O134" s="286"/>
      <c r="P134" s="286"/>
      <c r="Q134" s="267"/>
      <c r="R134" s="259"/>
      <c r="S134" s="287"/>
      <c r="T134" s="264"/>
      <c r="U134" s="264"/>
      <c r="V134" s="264"/>
    </row>
    <row r="135" spans="1:22" s="290" customFormat="1">
      <c r="A135" s="259" t="e">
        <f>IF(AND(C135=0,#REF!=0,#REF!=0),"BLANKS",1)</f>
        <v>#REF!</v>
      </c>
      <c r="B135" s="493"/>
      <c r="C135" s="494"/>
      <c r="D135" s="281"/>
      <c r="E135" s="282"/>
      <c r="F135" s="499"/>
      <c r="G135" s="283">
        <f ca="1">IF(ISERROR(OFFSET('HARGA SATUAN'!$I$6,MATCH('RAB Estetika'!C135,'HARGA SATUAN'!$C$7:$C$1509,0),0)),0,OFFSET('HARGA SATUAN'!$I$6,MATCH('RAB Estetika'!C135,'HARGA SATUAN'!$C$7:$C$1509,0),0))</f>
        <v>0</v>
      </c>
      <c r="H135" s="284">
        <f t="shared" si="28"/>
        <v>0</v>
      </c>
      <c r="I135" s="284">
        <f t="shared" si="29"/>
        <v>0</v>
      </c>
      <c r="J135" s="284">
        <f t="shared" si="30"/>
        <v>0</v>
      </c>
      <c r="K135" s="285">
        <f t="shared" si="31"/>
        <v>0</v>
      </c>
      <c r="L135" s="289"/>
      <c r="M135" s="289"/>
      <c r="N135" s="289"/>
      <c r="O135" s="286"/>
      <c r="P135" s="286"/>
      <c r="Q135" s="267"/>
      <c r="R135" s="259"/>
      <c r="S135" s="287"/>
      <c r="T135" s="264"/>
      <c r="U135" s="264"/>
      <c r="V135" s="264"/>
    </row>
    <row r="136" spans="1:22" s="290" customFormat="1" ht="21" customHeight="1">
      <c r="A136" s="259" t="e">
        <f>IF(AND(C136=0,C137=0,#REF!=0),"BLANKS",1)</f>
        <v>#REF!</v>
      </c>
      <c r="B136" s="493"/>
      <c r="C136" s="494"/>
      <c r="D136" s="281"/>
      <c r="E136" s="282"/>
      <c r="F136" s="499"/>
      <c r="G136" s="283">
        <f ca="1">IF(ISERROR(OFFSET('HARGA SATUAN'!$I$6,MATCH('RAB Estetika'!C136,'HARGA SATUAN'!$C$7:$C$1509,0),0)),0,OFFSET('HARGA SATUAN'!$I$6,MATCH('RAB Estetika'!C136,'HARGA SATUAN'!$C$7:$C$1509,0),0))</f>
        <v>0</v>
      </c>
      <c r="H136" s="284">
        <f t="shared" si="28"/>
        <v>0</v>
      </c>
      <c r="I136" s="284">
        <f t="shared" si="29"/>
        <v>0</v>
      </c>
      <c r="J136" s="284">
        <f t="shared" si="30"/>
        <v>0</v>
      </c>
      <c r="K136" s="285">
        <f t="shared" si="31"/>
        <v>0</v>
      </c>
      <c r="L136" s="289"/>
      <c r="M136" s="289"/>
      <c r="N136" s="289"/>
      <c r="O136" s="286"/>
      <c r="P136" s="286"/>
      <c r="Q136" s="267"/>
      <c r="R136" s="259"/>
      <c r="S136" s="287"/>
      <c r="T136" s="264"/>
      <c r="U136" s="264"/>
      <c r="V136" s="264"/>
    </row>
    <row r="137" spans="1:22" s="290" customFormat="1">
      <c r="A137" s="259" t="e">
        <f>IF(AND(C137=0,#REF!=0,#REF!=0),"BLANKS",1)</f>
        <v>#REF!</v>
      </c>
      <c r="B137" s="493"/>
      <c r="C137" s="494"/>
      <c r="D137" s="281"/>
      <c r="E137" s="282"/>
      <c r="F137" s="389"/>
      <c r="G137" s="283">
        <f ca="1">IF(ISERROR(OFFSET('HARGA SATUAN'!$I$6,MATCH('RAB Estetika'!C137,'HARGA SATUAN'!$C$7:$C$1509,0),0)),0,OFFSET('HARGA SATUAN'!$I$6,MATCH('RAB Estetika'!C137,'HARGA SATUAN'!$C$7:$C$1509,0),0))</f>
        <v>0</v>
      </c>
      <c r="H137" s="284">
        <f t="shared" si="28"/>
        <v>0</v>
      </c>
      <c r="I137" s="284">
        <f t="shared" si="29"/>
        <v>0</v>
      </c>
      <c r="J137" s="284">
        <f t="shared" si="30"/>
        <v>0</v>
      </c>
      <c r="K137" s="285">
        <f t="shared" si="31"/>
        <v>0</v>
      </c>
      <c r="L137" s="289"/>
      <c r="M137" s="289"/>
      <c r="N137" s="289"/>
      <c r="O137" s="286"/>
      <c r="P137" s="286"/>
      <c r="Q137" s="267"/>
      <c r="R137" s="259"/>
      <c r="S137" s="287"/>
      <c r="T137" s="264"/>
      <c r="U137" s="264"/>
      <c r="V137" s="264"/>
    </row>
    <row r="138" spans="1:22" s="290" customFormat="1">
      <c r="A138" s="259"/>
      <c r="B138" s="493"/>
      <c r="C138" s="494"/>
      <c r="D138" s="281"/>
      <c r="E138" s="282"/>
      <c r="F138" s="389"/>
      <c r="G138" s="283">
        <f ca="1">IF(ISERROR(OFFSET('HARGA SATUAN'!$I$6,MATCH('RAB Estetika'!C138,'HARGA SATUAN'!$C$7:$C$1509,0),0)),0,OFFSET('HARGA SATUAN'!$I$6,MATCH('RAB Estetika'!C138,'HARGA SATUAN'!$C$7:$C$1509,0),0))</f>
        <v>0</v>
      </c>
      <c r="H138" s="284">
        <f t="shared" si="28"/>
        <v>0</v>
      </c>
      <c r="I138" s="284">
        <f t="shared" si="29"/>
        <v>0</v>
      </c>
      <c r="J138" s="284">
        <f t="shared" si="30"/>
        <v>0</v>
      </c>
      <c r="K138" s="285">
        <f t="shared" si="31"/>
        <v>0</v>
      </c>
      <c r="L138" s="289"/>
      <c r="M138" s="289"/>
      <c r="N138" s="289"/>
      <c r="O138" s="286"/>
      <c r="P138" s="286"/>
      <c r="Q138" s="267"/>
      <c r="R138" s="259"/>
      <c r="S138" s="287"/>
      <c r="T138" s="264"/>
      <c r="U138" s="264"/>
      <c r="V138" s="264"/>
    </row>
    <row r="139" spans="1:22" s="290" customFormat="1">
      <c r="A139" s="259" t="e">
        <f>IF(AND(C139=0,C140=0,#REF!=0),"BLANKS",1)</f>
        <v>#REF!</v>
      </c>
      <c r="B139" s="493"/>
      <c r="C139" s="494"/>
      <c r="D139" s="281"/>
      <c r="E139" s="282"/>
      <c r="F139" s="389"/>
      <c r="G139" s="283">
        <f ca="1">IF(ISERROR(OFFSET('HARGA SATUAN'!$I$6,MATCH('RAB Estetika'!C139,'HARGA SATUAN'!$C$7:$C$1509,0),0)),0,OFFSET('HARGA SATUAN'!$I$6,MATCH('RAB Estetika'!C139,'HARGA SATUAN'!$C$7:$C$1509,0),0))</f>
        <v>0</v>
      </c>
      <c r="H139" s="284">
        <f t="shared" si="28"/>
        <v>0</v>
      </c>
      <c r="I139" s="284">
        <f t="shared" si="29"/>
        <v>0</v>
      </c>
      <c r="J139" s="284">
        <f t="shared" si="30"/>
        <v>0</v>
      </c>
      <c r="K139" s="285">
        <f t="shared" si="31"/>
        <v>0</v>
      </c>
      <c r="L139" s="289"/>
      <c r="M139" s="289"/>
      <c r="N139" s="289"/>
      <c r="O139" s="286"/>
      <c r="P139" s="286"/>
      <c r="Q139" s="267"/>
      <c r="R139" s="259"/>
      <c r="S139" s="287"/>
      <c r="T139" s="264"/>
      <c r="U139" s="264"/>
      <c r="V139" s="264"/>
    </row>
    <row r="140" spans="1:22" s="290" customFormat="1">
      <c r="A140" s="259" t="e">
        <f>IF(AND(C140=0,#REF!=0,#REF!=0),"BLANKS",1)</f>
        <v>#REF!</v>
      </c>
      <c r="B140" s="493"/>
      <c r="C140" s="494"/>
      <c r="D140" s="281"/>
      <c r="E140" s="282"/>
      <c r="F140" s="389"/>
      <c r="G140" s="283">
        <f ca="1">IF(ISERROR(OFFSET('HARGA SATUAN'!$I$6,MATCH('RAB Estetika'!C140,'HARGA SATUAN'!$C$7:$C$1509,0),0)),0,OFFSET('HARGA SATUAN'!$I$6,MATCH('RAB Estetika'!C140,'HARGA SATUAN'!$C$7:$C$1509,0),0))</f>
        <v>0</v>
      </c>
      <c r="H140" s="284">
        <f t="shared" si="28"/>
        <v>0</v>
      </c>
      <c r="I140" s="284">
        <f t="shared" si="29"/>
        <v>0</v>
      </c>
      <c r="J140" s="284">
        <f t="shared" si="30"/>
        <v>0</v>
      </c>
      <c r="K140" s="285">
        <f t="shared" si="31"/>
        <v>0</v>
      </c>
      <c r="L140" s="289"/>
      <c r="M140" s="289"/>
      <c r="N140" s="289"/>
      <c r="O140" s="286"/>
      <c r="P140" s="286"/>
      <c r="Q140" s="267"/>
      <c r="R140" s="259"/>
      <c r="S140" s="287"/>
      <c r="T140" s="264"/>
      <c r="U140" s="264"/>
      <c r="V140" s="264"/>
    </row>
    <row r="141" spans="1:22" s="290" customFormat="1">
      <c r="A141" s="259" t="e">
        <f>IF(AND(C141=0,#REF!=0,#REF!=0),"BLANKS",1)</f>
        <v>#REF!</v>
      </c>
      <c r="B141" s="493"/>
      <c r="C141" s="494"/>
      <c r="D141" s="281"/>
      <c r="E141" s="282"/>
      <c r="F141" s="389"/>
      <c r="G141" s="283">
        <f ca="1">IF(ISERROR(OFFSET('HARGA SATUAN'!$I$6,MATCH('RAB Estetika'!C141,'HARGA SATUAN'!$C$7:$C$1509,0),0)),0,OFFSET('HARGA SATUAN'!$I$6,MATCH('RAB Estetika'!C141,'HARGA SATUAN'!$C$7:$C$1509,0),0))</f>
        <v>0</v>
      </c>
      <c r="H141" s="284">
        <f t="shared" si="28"/>
        <v>0</v>
      </c>
      <c r="I141" s="284">
        <f t="shared" si="29"/>
        <v>0</v>
      </c>
      <c r="J141" s="284">
        <f t="shared" si="30"/>
        <v>0</v>
      </c>
      <c r="K141" s="285">
        <f t="shared" si="31"/>
        <v>0</v>
      </c>
      <c r="L141" s="289"/>
      <c r="M141" s="289"/>
      <c r="N141" s="289"/>
      <c r="O141" s="286"/>
      <c r="P141" s="286"/>
      <c r="Q141" s="267"/>
      <c r="R141" s="259"/>
      <c r="S141" s="287"/>
      <c r="T141" s="264"/>
      <c r="U141" s="264"/>
      <c r="V141" s="264"/>
    </row>
    <row r="142" spans="1:22" s="290" customFormat="1">
      <c r="A142" s="259"/>
      <c r="B142" s="493"/>
      <c r="C142" s="494"/>
      <c r="D142" s="281"/>
      <c r="E142" s="282"/>
      <c r="F142" s="389"/>
      <c r="G142" s="283">
        <f ca="1">IF(ISERROR(OFFSET('HARGA SATUAN'!$I$6,MATCH('RAB Estetika'!C142,'HARGA SATUAN'!$C$7:$C$1509,0),0)),0,OFFSET('HARGA SATUAN'!$I$6,MATCH('RAB Estetika'!C142,'HARGA SATUAN'!$C$7:$C$1509,0),0))</f>
        <v>0</v>
      </c>
      <c r="H142" s="284">
        <f t="shared" si="28"/>
        <v>0</v>
      </c>
      <c r="I142" s="284">
        <f t="shared" si="29"/>
        <v>0</v>
      </c>
      <c r="J142" s="284">
        <f t="shared" si="30"/>
        <v>0</v>
      </c>
      <c r="K142" s="285">
        <f t="shared" si="31"/>
        <v>0</v>
      </c>
      <c r="L142" s="289"/>
      <c r="M142" s="289"/>
      <c r="N142" s="289"/>
      <c r="O142" s="286"/>
      <c r="P142" s="286"/>
      <c r="Q142" s="267"/>
      <c r="R142" s="259"/>
      <c r="S142" s="287"/>
      <c r="T142" s="264"/>
      <c r="U142" s="264"/>
      <c r="V142" s="264"/>
    </row>
    <row r="143" spans="1:22" s="290" customFormat="1">
      <c r="A143" s="259" t="e">
        <f>IF(AND(C143=0,#REF!=0,#REF!=0),"BLANKS",1)</f>
        <v>#REF!</v>
      </c>
      <c r="B143" s="493"/>
      <c r="C143" s="494"/>
      <c r="D143" s="281"/>
      <c r="E143" s="282"/>
      <c r="F143" s="389"/>
      <c r="G143" s="283">
        <f ca="1">IF(ISERROR(OFFSET('HARGA SATUAN'!$I$6,MATCH('RAB Estetika'!C143,'HARGA SATUAN'!$C$7:$C$1509,0),0)),0,OFFSET('HARGA SATUAN'!$I$6,MATCH('RAB Estetika'!C143,'HARGA SATUAN'!$C$7:$C$1509,0),0))</f>
        <v>0</v>
      </c>
      <c r="H143" s="284">
        <f t="shared" si="28"/>
        <v>0</v>
      </c>
      <c r="I143" s="284">
        <f t="shared" si="29"/>
        <v>0</v>
      </c>
      <c r="J143" s="284">
        <f t="shared" si="30"/>
        <v>0</v>
      </c>
      <c r="K143" s="285">
        <f t="shared" si="31"/>
        <v>0</v>
      </c>
      <c r="L143" s="289"/>
      <c r="M143" s="289"/>
      <c r="N143" s="289"/>
      <c r="O143" s="286"/>
      <c r="P143" s="286"/>
      <c r="Q143" s="267"/>
      <c r="R143" s="259"/>
      <c r="S143" s="287"/>
      <c r="T143" s="264"/>
      <c r="U143" s="264"/>
      <c r="V143" s="264"/>
    </row>
    <row r="144" spans="1:22" s="290" customFormat="1">
      <c r="A144" s="259" t="e">
        <f>IF(AND(C144=0,C145=0,#REF!=0),"BLANKS",1)</f>
        <v>#REF!</v>
      </c>
      <c r="B144" s="493"/>
      <c r="C144" s="494"/>
      <c r="D144" s="281"/>
      <c r="E144" s="282"/>
      <c r="F144" s="389"/>
      <c r="G144" s="283">
        <f ca="1">IF(ISERROR(OFFSET('HARGA SATUAN'!$I$6,MATCH('RAB Estetika'!C144,'HARGA SATUAN'!$C$7:$C$1509,0),0)),0,OFFSET('HARGA SATUAN'!$I$6,MATCH('RAB Estetika'!C144,'HARGA SATUAN'!$C$7:$C$1509,0),0))</f>
        <v>0</v>
      </c>
      <c r="H144" s="284">
        <f t="shared" si="28"/>
        <v>0</v>
      </c>
      <c r="I144" s="284">
        <f t="shared" si="29"/>
        <v>0</v>
      </c>
      <c r="J144" s="284">
        <f t="shared" si="30"/>
        <v>0</v>
      </c>
      <c r="K144" s="285">
        <f t="shared" si="31"/>
        <v>0</v>
      </c>
      <c r="L144" s="289"/>
      <c r="M144" s="289"/>
      <c r="N144" s="289"/>
      <c r="O144" s="286"/>
      <c r="P144" s="286"/>
      <c r="Q144" s="267"/>
      <c r="R144" s="259"/>
      <c r="S144" s="287"/>
      <c r="T144" s="264"/>
      <c r="U144" s="264"/>
      <c r="V144" s="264"/>
    </row>
    <row r="145" spans="1:22" s="290" customFormat="1">
      <c r="A145" s="259" t="e">
        <f>IF(AND(C145=0,#REF!=0,#REF!=0),"BLANKS",1)</f>
        <v>#REF!</v>
      </c>
      <c r="B145" s="493"/>
      <c r="C145" s="494"/>
      <c r="D145" s="281"/>
      <c r="E145" s="282"/>
      <c r="F145" s="389"/>
      <c r="G145" s="283">
        <f ca="1">IF(ISERROR(OFFSET('HARGA SATUAN'!$I$6,MATCH('RAB Estetika'!C145,'HARGA SATUAN'!$C$7:$C$1509,0),0)),0,OFFSET('HARGA SATUAN'!$I$6,MATCH('RAB Estetika'!C145,'HARGA SATUAN'!$C$7:$C$1509,0),0))</f>
        <v>0</v>
      </c>
      <c r="H145" s="284">
        <f t="shared" si="28"/>
        <v>0</v>
      </c>
      <c r="I145" s="284">
        <f t="shared" si="29"/>
        <v>0</v>
      </c>
      <c r="J145" s="284">
        <f t="shared" si="30"/>
        <v>0</v>
      </c>
      <c r="K145" s="285">
        <f t="shared" si="31"/>
        <v>0</v>
      </c>
      <c r="L145" s="289"/>
      <c r="M145" s="289"/>
      <c r="N145" s="289"/>
      <c r="O145" s="286"/>
      <c r="P145" s="286"/>
      <c r="Q145" s="267"/>
      <c r="R145" s="259"/>
      <c r="S145" s="287"/>
      <c r="T145" s="264"/>
      <c r="U145" s="264"/>
      <c r="V145" s="264"/>
    </row>
    <row r="146" spans="1:22" s="290" customFormat="1">
      <c r="A146" s="259"/>
      <c r="B146" s="493"/>
      <c r="C146" s="494"/>
      <c r="D146" s="281"/>
      <c r="E146" s="282"/>
      <c r="F146" s="389"/>
      <c r="G146" s="283">
        <f ca="1">IF(ISERROR(OFFSET('HARGA SATUAN'!$I$6,MATCH('RAB Estetika'!C146,'HARGA SATUAN'!$C$7:$C$1509,0),0)),0,OFFSET('HARGA SATUAN'!$I$6,MATCH('RAB Estetika'!C146,'HARGA SATUAN'!$C$7:$C$1509,0),0))</f>
        <v>0</v>
      </c>
      <c r="H146" s="284">
        <f t="shared" si="28"/>
        <v>0</v>
      </c>
      <c r="I146" s="284">
        <f t="shared" si="29"/>
        <v>0</v>
      </c>
      <c r="J146" s="284">
        <f t="shared" si="30"/>
        <v>0</v>
      </c>
      <c r="K146" s="285">
        <f t="shared" si="31"/>
        <v>0</v>
      </c>
      <c r="L146" s="289"/>
      <c r="M146" s="289"/>
      <c r="N146" s="289"/>
      <c r="O146" s="286"/>
      <c r="P146" s="286"/>
      <c r="Q146" s="267"/>
      <c r="R146" s="259"/>
      <c r="S146" s="287"/>
      <c r="T146" s="264"/>
      <c r="U146" s="264"/>
      <c r="V146" s="264"/>
    </row>
    <row r="147" spans="1:22" s="290" customFormat="1">
      <c r="A147" s="259" t="e">
        <f>IF(AND(C147=0,#REF!=0,#REF!=0),"BLANKS",1)</f>
        <v>#REF!</v>
      </c>
      <c r="B147" s="493"/>
      <c r="C147" s="494"/>
      <c r="D147" s="281"/>
      <c r="E147" s="282"/>
      <c r="F147" s="389"/>
      <c r="G147" s="283">
        <f ca="1">IF(ISERROR(OFFSET('HARGA SATUAN'!$I$6,MATCH('RAB Estetika'!C147,'HARGA SATUAN'!$C$7:$C$1509,0),0)),0,OFFSET('HARGA SATUAN'!$I$6,MATCH('RAB Estetika'!C147,'HARGA SATUAN'!$C$7:$C$1509,0),0))</f>
        <v>0</v>
      </c>
      <c r="H147" s="284">
        <f t="shared" si="28"/>
        <v>0</v>
      </c>
      <c r="I147" s="284">
        <f t="shared" si="29"/>
        <v>0</v>
      </c>
      <c r="J147" s="284">
        <f t="shared" si="30"/>
        <v>0</v>
      </c>
      <c r="K147" s="285">
        <f t="shared" si="31"/>
        <v>0</v>
      </c>
      <c r="L147" s="289"/>
      <c r="M147" s="289"/>
      <c r="N147" s="289"/>
      <c r="O147" s="286"/>
      <c r="P147" s="286"/>
      <c r="Q147" s="267"/>
      <c r="R147" s="259"/>
      <c r="S147" s="287"/>
      <c r="T147" s="264"/>
      <c r="U147" s="264"/>
      <c r="V147" s="264"/>
    </row>
    <row r="148" spans="1:22" s="290" customFormat="1">
      <c r="A148" s="259"/>
      <c r="B148" s="493"/>
      <c r="C148" s="494"/>
      <c r="D148" s="281"/>
      <c r="E148" s="282"/>
      <c r="F148" s="389"/>
      <c r="G148" s="283">
        <f ca="1">IF(ISERROR(OFFSET('HARGA SATUAN'!$I$6,MATCH('RAB Estetika'!C148,'HARGA SATUAN'!$C$7:$C$1509,0),0)),0,OFFSET('HARGA SATUAN'!$I$6,MATCH('RAB Estetika'!C148,'HARGA SATUAN'!$C$7:$C$1509,0),0))</f>
        <v>0</v>
      </c>
      <c r="H148" s="284">
        <f t="shared" si="28"/>
        <v>0</v>
      </c>
      <c r="I148" s="284">
        <f t="shared" si="29"/>
        <v>0</v>
      </c>
      <c r="J148" s="284">
        <f t="shared" si="30"/>
        <v>0</v>
      </c>
      <c r="K148" s="285">
        <f t="shared" si="31"/>
        <v>0</v>
      </c>
      <c r="L148" s="289"/>
      <c r="M148" s="289"/>
      <c r="N148" s="289"/>
      <c r="O148" s="286"/>
      <c r="P148" s="286"/>
      <c r="Q148" s="267"/>
      <c r="R148" s="259"/>
      <c r="S148" s="287"/>
      <c r="T148" s="264"/>
      <c r="U148" s="264"/>
      <c r="V148" s="264"/>
    </row>
    <row r="149" spans="1:22" s="290" customFormat="1">
      <c r="A149" s="259"/>
      <c r="B149" s="493"/>
      <c r="C149" s="494"/>
      <c r="D149" s="281"/>
      <c r="E149" s="282"/>
      <c r="F149" s="389"/>
      <c r="G149" s="283">
        <f ca="1">IF(ISERROR(OFFSET('HARGA SATUAN'!$I$6,MATCH('RAB Estetika'!C149,'HARGA SATUAN'!$C$7:$C$1509,0),0)),0,OFFSET('HARGA SATUAN'!$I$6,MATCH('RAB Estetika'!C149,'HARGA SATUAN'!$C$7:$C$1509,0),0))</f>
        <v>0</v>
      </c>
      <c r="H149" s="284">
        <f t="shared" si="28"/>
        <v>0</v>
      </c>
      <c r="I149" s="284">
        <f t="shared" si="29"/>
        <v>0</v>
      </c>
      <c r="J149" s="284">
        <f t="shared" si="30"/>
        <v>0</v>
      </c>
      <c r="K149" s="285">
        <f t="shared" si="31"/>
        <v>0</v>
      </c>
      <c r="L149" s="289"/>
      <c r="M149" s="289"/>
      <c r="N149" s="289"/>
      <c r="O149" s="286"/>
      <c r="P149" s="286"/>
      <c r="Q149" s="267"/>
      <c r="R149" s="259"/>
      <c r="S149" s="287"/>
      <c r="T149" s="264"/>
      <c r="U149" s="264"/>
      <c r="V149" s="264"/>
    </row>
    <row r="150" spans="1:22" s="290" customFormat="1">
      <c r="A150" s="259" t="e">
        <f>IF(AND(C150=0,#REF!=0,#REF!=0),"BLANKS",1)</f>
        <v>#REF!</v>
      </c>
      <c r="B150" s="493"/>
      <c r="C150" s="494"/>
      <c r="D150" s="281"/>
      <c r="E150" s="282"/>
      <c r="F150" s="389"/>
      <c r="G150" s="283">
        <f ca="1">IF(ISERROR(OFFSET('HARGA SATUAN'!$I$6,MATCH('RAB Estetika'!C150,'HARGA SATUAN'!$C$7:$C$1509,0),0)),0,OFFSET('HARGA SATUAN'!$I$6,MATCH('RAB Estetika'!C150,'HARGA SATUAN'!$C$7:$C$1509,0),0))</f>
        <v>0</v>
      </c>
      <c r="H150" s="284">
        <f t="shared" si="28"/>
        <v>0</v>
      </c>
      <c r="I150" s="284">
        <f t="shared" si="29"/>
        <v>0</v>
      </c>
      <c r="J150" s="284">
        <f t="shared" si="30"/>
        <v>0</v>
      </c>
      <c r="K150" s="285">
        <f t="shared" si="31"/>
        <v>0</v>
      </c>
      <c r="L150" s="289"/>
      <c r="M150" s="289"/>
      <c r="N150" s="289"/>
      <c r="O150" s="286"/>
      <c r="P150" s="286"/>
      <c r="Q150" s="267"/>
      <c r="R150" s="259"/>
      <c r="S150" s="287"/>
      <c r="T150" s="264"/>
      <c r="U150" s="264"/>
      <c r="V150" s="264"/>
    </row>
    <row r="151" spans="1:22" s="290" customFormat="1">
      <c r="A151" s="259"/>
      <c r="B151" s="493"/>
      <c r="C151" s="494"/>
      <c r="D151" s="281"/>
      <c r="E151" s="282"/>
      <c r="F151" s="389"/>
      <c r="G151" s="283">
        <f ca="1">IF(ISERROR(OFFSET('HARGA SATUAN'!$I$6,MATCH('RAB Estetika'!C151,'HARGA SATUAN'!$C$7:$C$1509,0),0)),0,OFFSET('HARGA SATUAN'!$I$6,MATCH('RAB Estetika'!C151,'HARGA SATUAN'!$C$7:$C$1509,0),0))</f>
        <v>0</v>
      </c>
      <c r="H151" s="284">
        <f t="shared" si="28"/>
        <v>0</v>
      </c>
      <c r="I151" s="284">
        <f t="shared" si="29"/>
        <v>0</v>
      </c>
      <c r="J151" s="284">
        <f t="shared" si="30"/>
        <v>0</v>
      </c>
      <c r="K151" s="285">
        <f t="shared" si="31"/>
        <v>0</v>
      </c>
      <c r="L151" s="289"/>
      <c r="M151" s="289"/>
      <c r="N151" s="289"/>
      <c r="O151" s="286"/>
      <c r="P151" s="286"/>
      <c r="Q151" s="267"/>
      <c r="R151" s="259"/>
      <c r="S151" s="287"/>
      <c r="T151" s="264"/>
      <c r="U151" s="264"/>
      <c r="V151" s="264"/>
    </row>
    <row r="152" spans="1:22" s="290" customFormat="1">
      <c r="A152" s="259" t="e">
        <f>IF(AND(C152=0,#REF!=0,#REF!=0),"BLANKS",1)</f>
        <v>#REF!</v>
      </c>
      <c r="B152" s="493"/>
      <c r="C152" s="494"/>
      <c r="D152" s="281"/>
      <c r="E152" s="282"/>
      <c r="F152" s="389"/>
      <c r="G152" s="283">
        <f ca="1">IF(ISERROR(OFFSET('HARGA SATUAN'!$I$6,MATCH('RAB Estetika'!C152,'HARGA SATUAN'!$C$7:$C$1509,0),0)),0,OFFSET('HARGA SATUAN'!$I$6,MATCH('RAB Estetika'!C152,'HARGA SATUAN'!$C$7:$C$1509,0),0))</f>
        <v>0</v>
      </c>
      <c r="H152" s="284">
        <f t="shared" ref="H152:H154" si="32">IF(OR(D152="MDU",D152="MDU-KD"),(IF($O$3="RAB NON MDU","PLN KD",G152*F152)),0)</f>
        <v>0</v>
      </c>
      <c r="I152" s="284">
        <f t="shared" ref="I152:I154" si="33">IF(D152="HDW",G152*F152,0)</f>
        <v>0</v>
      </c>
      <c r="J152" s="284">
        <f t="shared" ref="J152:J154" si="34">IF(D152="JASA",G152*F152,0)</f>
        <v>0</v>
      </c>
      <c r="K152" s="285">
        <f t="shared" ref="K152:K154" si="35">SUM(H152:J152)</f>
        <v>0</v>
      </c>
      <c r="L152" s="289"/>
      <c r="M152" s="289"/>
      <c r="N152" s="289"/>
      <c r="O152" s="286"/>
      <c r="P152" s="286"/>
      <c r="Q152" s="267"/>
      <c r="R152" s="259"/>
      <c r="S152" s="287"/>
      <c r="T152" s="264"/>
      <c r="U152" s="264"/>
      <c r="V152" s="264"/>
    </row>
    <row r="153" spans="1:22" s="290" customFormat="1">
      <c r="A153" s="259" t="e">
        <f>IF(AND(C153=0,#REF!=0,#REF!=0),"BLANKS",1)</f>
        <v>#REF!</v>
      </c>
      <c r="B153" s="493"/>
      <c r="C153" s="109"/>
      <c r="D153" s="281"/>
      <c r="E153" s="282"/>
      <c r="F153" s="508"/>
      <c r="G153" s="283">
        <f ca="1">IF(ISERROR(OFFSET('HARGA SATUAN'!$I$6,MATCH('RAB Estetika'!C153,'HARGA SATUAN'!$C$7:$C$1509,0),0)),0,OFFSET('HARGA SATUAN'!$I$6,MATCH('RAB Estetika'!C153,'HARGA SATUAN'!$C$7:$C$1509,0),0))</f>
        <v>0</v>
      </c>
      <c r="H153" s="284">
        <f t="shared" ref="H153" si="36">IF(OR(D153="MDU",D153="MDU-KD"),(IF($O$3="RAB NON MDU","PLN KD",G153*F153)),0)</f>
        <v>0</v>
      </c>
      <c r="I153" s="284">
        <f t="shared" ref="I153" si="37">IF(D153="HDW",G153*F153,0)</f>
        <v>0</v>
      </c>
      <c r="J153" s="284">
        <f t="shared" ref="J153" si="38">IF(D153="JASA",G153*F153,0)</f>
        <v>0</v>
      </c>
      <c r="K153" s="285">
        <f t="shared" ref="K153" si="39">SUM(H153:J153)</f>
        <v>0</v>
      </c>
      <c r="L153" s="289"/>
      <c r="M153" s="289"/>
      <c r="N153" s="289"/>
      <c r="O153" s="286"/>
      <c r="P153" s="286"/>
      <c r="Q153" s="267"/>
      <c r="R153" s="259"/>
      <c r="S153" s="287"/>
      <c r="T153" s="264"/>
      <c r="U153" s="264"/>
      <c r="V153" s="264"/>
    </row>
    <row r="154" spans="1:22" s="290" customFormat="1">
      <c r="A154" s="259" t="e">
        <f>IF(AND(C154=0,#REF!=0,#REF!=0),"BLANKS",1)</f>
        <v>#REF!</v>
      </c>
      <c r="B154" s="294"/>
      <c r="C154" s="495"/>
      <c r="D154" s="281"/>
      <c r="E154" s="282"/>
      <c r="F154" s="389"/>
      <c r="G154" s="283">
        <f ca="1">IF(ISERROR(OFFSET('HARGA SATUAN'!$I$6,MATCH('RAB Estetika'!C154,'HARGA SATUAN'!$C$7:$C$1509,0),0)),0,OFFSET('HARGA SATUAN'!$I$6,MATCH('RAB Estetika'!C154,'HARGA SATUAN'!$C$7:$C$1509,0),0))</f>
        <v>0</v>
      </c>
      <c r="H154" s="284">
        <f t="shared" si="32"/>
        <v>0</v>
      </c>
      <c r="I154" s="284">
        <f t="shared" si="33"/>
        <v>0</v>
      </c>
      <c r="J154" s="284">
        <f t="shared" si="34"/>
        <v>0</v>
      </c>
      <c r="K154" s="285">
        <f t="shared" si="35"/>
        <v>0</v>
      </c>
      <c r="L154" s="289"/>
      <c r="M154" s="289"/>
      <c r="N154" s="289"/>
      <c r="O154" s="286"/>
      <c r="P154" s="286"/>
      <c r="Q154" s="267"/>
      <c r="R154" s="259"/>
      <c r="S154" s="287"/>
      <c r="T154" s="264"/>
      <c r="U154" s="264"/>
      <c r="V154" s="264"/>
    </row>
    <row r="155" spans="1:22" s="290" customFormat="1">
      <c r="A155" s="259" t="e">
        <f>IF(AND(C155=0,#REF!=0,#REF!=0),"BLANKS",1)</f>
        <v>#REF!</v>
      </c>
      <c r="B155" s="294"/>
      <c r="C155" s="495"/>
      <c r="D155" s="281" t="str">
        <f ca="1">IF(ISERROR(OFFSET('HARGA SATUAN'!$D$6,MATCH('RAB Estetika'!C155,'HARGA SATUAN'!$C$7:$C$1509,0),0)),"",OFFSET('HARGA SATUAN'!$D$6,MATCH('RAB Estetika'!C155,'HARGA SATUAN'!$C$7:$C$1509,0),0))</f>
        <v/>
      </c>
      <c r="E155" s="282" t="str">
        <f ca="1">IF(B155="+","Unit",IF(ISERROR(OFFSET('HARGA SATUAN'!$E$6,MATCH('RAB Estetika'!C155,'HARGA SATUAN'!$C$7:$C$1509,0),0)),"",OFFSET('HARGA SATUAN'!$E$6,MATCH('RAB Estetika'!C155,'HARGA SATUAN'!$C$7:$C$1509,0),0)))</f>
        <v/>
      </c>
      <c r="F155" s="389"/>
      <c r="G155" s="283">
        <f ca="1">IF(ISERROR(OFFSET('HARGA SATUAN'!$I$6,MATCH('RAB Estetika'!C155,'HARGA SATUAN'!$C$7:$C$1509,0),0)),0,OFFSET('HARGA SATUAN'!$I$6,MATCH('RAB Estetika'!C155,'HARGA SATUAN'!$C$7:$C$1509,0),0))</f>
        <v>0</v>
      </c>
      <c r="H155" s="284">
        <f t="shared" ref="H155" ca="1" si="40">IF(OR(D155="MDU",D155="MDU-KD"),(IF($O$3="RAB NON MDU","PLN KD",G155*F155)),0)</f>
        <v>0</v>
      </c>
      <c r="I155" s="284">
        <f t="shared" ref="I155" ca="1" si="41">IF(D155="HDW",G155*F155,0)</f>
        <v>0</v>
      </c>
      <c r="J155" s="284">
        <f t="shared" ref="J155" ca="1" si="42">IF(D155="JASA",G155*F155,0)</f>
        <v>0</v>
      </c>
      <c r="K155" s="285">
        <f t="shared" ref="K155" ca="1" si="43">SUM(H155:J155)</f>
        <v>0</v>
      </c>
      <c r="L155" s="289"/>
      <c r="M155" s="289"/>
      <c r="N155" s="289"/>
      <c r="O155" s="286"/>
      <c r="P155" s="286"/>
      <c r="Q155" s="267"/>
      <c r="R155" s="259"/>
      <c r="S155" s="287"/>
      <c r="T155" s="264"/>
      <c r="U155" s="264"/>
      <c r="V155" s="264"/>
    </row>
    <row r="156" spans="1:22">
      <c r="B156" s="298"/>
      <c r="C156" s="299" t="s">
        <v>468</v>
      </c>
      <c r="D156" s="281" t="str">
        <f ca="1">IF(ISERROR(OFFSET('HARGA SATUAN'!$D$6,MATCH('RAB Estetika'!C156,'HARGA SATUAN'!$C$7:$C$1509,0),0)),"",OFFSET('HARGA SATUAN'!$D$6,MATCH('RAB Estetika'!C156,'HARGA SATUAN'!$C$7:$C$1509,0),0))</f>
        <v/>
      </c>
      <c r="E156" s="282" t="str">
        <f ca="1">IF(B156="+","Unit",IF(ISERROR(OFFSET('HARGA SATUAN'!$E$6,MATCH('RAB Estetika'!C156,'HARGA SATUAN'!$C$7:$C$1509,0),0)),"",OFFSET('HARGA SATUAN'!$E$6,MATCH('RAB Estetika'!C156,'HARGA SATUAN'!$C$7:$C$1509,0),0)))</f>
        <v/>
      </c>
      <c r="F156" s="300"/>
      <c r="G156" s="283">
        <f ca="1">IF(ISERROR(OFFSET('HARGA SATUAN'!$I$6,MATCH('RAB Estetika'!C156,'HARGA SATUAN'!$C$7:$C$1509,0),0)),0,OFFSET('HARGA SATUAN'!$I$6,MATCH('RAB Estetika'!C156,'HARGA SATUAN'!$C$7:$C$1509,0),0))</f>
        <v>0</v>
      </c>
      <c r="H156" s="284">
        <f ca="1">IF(OR(D156="MDU",D156="MDU-KD"),(IF($O$3="RAB NON MDU","PLN KD",G156*F156)),0)</f>
        <v>0</v>
      </c>
      <c r="I156" s="284">
        <f ca="1">IF(D156="HDW",G156*F156,0)</f>
        <v>0</v>
      </c>
      <c r="J156" s="284">
        <f ca="1">IF(D156="JASA",G156*F156,0)</f>
        <v>0</v>
      </c>
      <c r="K156" s="285">
        <f ca="1">SUM(H156:J156)</f>
        <v>0</v>
      </c>
    </row>
    <row r="157" spans="1:22">
      <c r="B157" s="301">
        <v>1</v>
      </c>
      <c r="C157" s="302" t="s">
        <v>1064</v>
      </c>
      <c r="D157" s="303" t="str">
        <f ca="1">IF(ISERROR(OFFSET('HARGA SATUAN'!$D$6,MATCH('RAB Estetika'!C157,'HARGA SATUAN'!$C$7:$C$1509,0),0)),"",OFFSET('HARGA SATUAN'!$D$6,MATCH('RAB Estetika'!C157,'HARGA SATUAN'!$C$7:$C$1509,0),0))</f>
        <v>JASA</v>
      </c>
      <c r="E157" s="304" t="str">
        <f ca="1">IF(ISERROR(OFFSET('HARGA SATUAN'!$E$6,MATCH('RAB Estetika'!C157,'HARGA SATUAN'!$C$7:$C$1509,0),0)),"",OFFSET('HARGA SATUAN'!$E$6,MATCH('RAB Estetika'!C157,'HARGA SATUAN'!$C$7:$C$1509,0),0))</f>
        <v>Lot</v>
      </c>
      <c r="F157" s="305">
        <v>1</v>
      </c>
      <c r="G157" s="306">
        <f ca="1">IF(ISERROR(OFFSET('HARGA SATUAN'!$I$6,MATCH('RAB Estetika'!C157,'HARGA SATUAN'!$C$7:$C$1509,0),0)),0,OFFSET('HARGA SATUAN'!$I$6,MATCH('RAB Estetika'!C157,'HARGA SATUAN'!$C$7:$C$1509,0),0))</f>
        <v>2.5000000000000001E-2</v>
      </c>
      <c r="H157" s="307"/>
      <c r="I157" s="307"/>
      <c r="J157" s="307">
        <f ca="1">SUM(K15:K82)*G157</f>
        <v>0</v>
      </c>
      <c r="K157" s="308">
        <f ca="1">SUM(H157:J157)</f>
        <v>0</v>
      </c>
    </row>
    <row r="158" spans="1:22">
      <c r="B158" s="309"/>
      <c r="C158" s="310"/>
      <c r="D158" s="281" t="str">
        <f ca="1">IF(ISERROR(OFFSET('HARGA SATUAN'!$D$6,MATCH('RAB Estetika'!C158,'HARGA SATUAN'!$C$7:$C$1509,0),0)),"",OFFSET('HARGA SATUAN'!$D$6,MATCH('RAB Estetika'!C158,'HARGA SATUAN'!$C$7:$C$1509,0),0))</f>
        <v/>
      </c>
      <c r="E158" s="282" t="str">
        <f ca="1">IF(ISERROR(OFFSET('HARGA SATUAN'!$E$6,MATCH('RAB Estetika'!C158,'HARGA SATUAN'!$C$7:$C$1509,0),0)),"",OFFSET('HARGA SATUAN'!$E$6,MATCH('RAB Estetika'!C158,'HARGA SATUAN'!$C$7:$C$1509,0),0))</f>
        <v/>
      </c>
      <c r="F158" s="300"/>
      <c r="G158" s="283" t="str">
        <f ca="1">IF(ISERROR(OFFSET('HARGA SATUAN'!$I$6,MATCH('RAB Estetika'!C158,'HARGA SATUAN'!$C$7:$C$1509,0),0)),"",OFFSET('HARGA SATUAN'!$I$6,MATCH('RAB Estetika'!C158,'HARGA SATUAN'!$C$7:$C$1509,0),0))</f>
        <v/>
      </c>
      <c r="H158" s="284">
        <f ca="1">IF(OR(D158="MDU",D158="MDU-KD"),IF(G158="PLN",0,G158*F158),0)</f>
        <v>0</v>
      </c>
      <c r="I158" s="284">
        <f ca="1">IF(D158="HDW",IF(G158="PLN",0,G158*F158),0)</f>
        <v>0</v>
      </c>
      <c r="J158" s="284">
        <f ca="1">IF(D158="JASA",IF(G158="PLN",0,G158*F158),0)</f>
        <v>0</v>
      </c>
      <c r="K158" s="285">
        <f ca="1">SUM(H158:J158)</f>
        <v>0</v>
      </c>
    </row>
    <row r="159" spans="1:22" ht="15.75" thickBot="1">
      <c r="B159" s="311"/>
      <c r="C159" s="312"/>
      <c r="D159" s="313"/>
      <c r="E159" s="314"/>
      <c r="F159" s="314"/>
      <c r="G159" s="314"/>
      <c r="H159" s="315"/>
      <c r="I159" s="315"/>
      <c r="J159" s="315"/>
      <c r="K159" s="316"/>
    </row>
    <row r="160" spans="1:22">
      <c r="B160" s="317"/>
      <c r="C160" s="651" t="s">
        <v>984</v>
      </c>
      <c r="D160" s="651"/>
      <c r="E160" s="651"/>
      <c r="F160" s="651"/>
      <c r="G160" s="318" t="s">
        <v>9</v>
      </c>
      <c r="H160" s="319">
        <f ca="1">SUM(H14:H158)</f>
        <v>0</v>
      </c>
      <c r="I160" s="319">
        <f ca="1">SUM(I14:I158)</f>
        <v>0</v>
      </c>
      <c r="J160" s="319">
        <f ca="1">SUM(J14:J158)</f>
        <v>0</v>
      </c>
      <c r="K160" s="319">
        <f ca="1">SUM(K14:K158)</f>
        <v>0</v>
      </c>
    </row>
    <row r="161" spans="2:13">
      <c r="B161" s="320"/>
      <c r="C161" s="634" t="s">
        <v>1427</v>
      </c>
      <c r="D161" s="634"/>
      <c r="E161" s="634"/>
      <c r="F161" s="634"/>
      <c r="G161" s="321" t="s">
        <v>9</v>
      </c>
      <c r="H161" s="322">
        <f ca="1">H160*0.11</f>
        <v>0</v>
      </c>
      <c r="I161" s="322">
        <f ca="1">I160*0.11</f>
        <v>0</v>
      </c>
      <c r="J161" s="322">
        <f ca="1">J160*0.11</f>
        <v>0</v>
      </c>
      <c r="K161" s="322">
        <f ca="1">K160*0.11</f>
        <v>0</v>
      </c>
    </row>
    <row r="162" spans="2:13" ht="15.75" thickBot="1">
      <c r="B162" s="320"/>
      <c r="C162" s="632" t="s">
        <v>456</v>
      </c>
      <c r="D162" s="632"/>
      <c r="E162" s="632"/>
      <c r="F162" s="632"/>
      <c r="G162" s="323" t="s">
        <v>9</v>
      </c>
      <c r="H162" s="324">
        <f ca="1">SUM(H160:H161)</f>
        <v>0</v>
      </c>
      <c r="I162" s="324">
        <f ca="1">SUM(I160:I161)</f>
        <v>0</v>
      </c>
      <c r="J162" s="323">
        <f ca="1">SUM(J160:J161)</f>
        <v>0</v>
      </c>
      <c r="K162" s="323">
        <f ca="1">SUM(K160:K161)</f>
        <v>0</v>
      </c>
      <c r="M162" s="390"/>
    </row>
    <row r="163" spans="2:13">
      <c r="B163" s="635" t="str">
        <f ca="1">"Terbilang : "&amp;PROPER(IF(K162=0,"nol",IF(K162&lt;0,"minus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IF(--MID(TEXT(ABS(K162),"000000000000000"),1,3)=0,"",MID(TEXT(ABS(K162),"000000000000000"),1,1)&amp;" ratus "&amp;MID(TEXT(ABS(K162),"000000000000000"),2,1)&amp;" puluh "&amp;MID(TEXT(ABS(K162),"000000000000000"),3,1)&amp;" trilyun ")&amp; IF(--MID(TEXT(ABS(K162),"000000000000000"),4,3)=0,"",MID(TEXT(ABS(K162),"000000000000000"),4,1)&amp;" ratus "&amp;MID(TEXT(ABS(K162),"000000000000000"),5,1)&amp;" puluh "&amp;MID(TEXT(ABS(K162),"000000000000000"),6,1)&amp;" milyar ")&amp; IF(--MID(TEXT(ABS(K162),"000000000000000"),7,3)=0,"",MID(TEXT(ABS(K162),"000000000000000"),7,1)&amp;" ratus "&amp;MID(TEXT(ABS(K162),"000000000000000"),8,1)&amp;" puluh "&amp;MID(TEXT(ABS(K162),"000000000000000"),9,1)&amp;" juta ")&amp; IF(--MID(TEXT(ABS(K162),"000000000000000"),10,3)=0,"",IF(--MID(TEXT(ABS(K162),"000000000000000"),10,3)=1,"*",MID(TEXT(ABS(K162),"000000000000000"),10,1)&amp;" ratus "&amp;MID(TEXT(ABS(K162),"000000000000000"),11,1)&amp;" puluh ")&amp;MID(TEXT(ABS(K162),"000000000000000"),12,1)&amp;" ribu ")&amp; IF(--MID(TEXT(ABS(K162),"000000000000000"),13,3)=0,"",MID(TEXT(ABS(K162),"000000000000000"),13,1)&amp;" ratus "&amp;MID(TEXT(ABS(K162),"000000000000000"),14,1)&amp;" puluh "&amp;MID(TEXT(ABS(K162),"000000000000000"),15,1)),1,"satu"),2,"dua"),3,"tiga"),4,"empat"),5,"lima"),6,"enam"),7,"tujuh"),8,"delapan"),9,"sembilan"),"0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Nol Rupiah</v>
      </c>
      <c r="C163" s="636"/>
      <c r="D163" s="636"/>
      <c r="E163" s="636"/>
      <c r="F163" s="636"/>
      <c r="G163" s="636"/>
      <c r="H163" s="636"/>
      <c r="I163" s="636"/>
      <c r="J163" s="636"/>
      <c r="K163" s="637"/>
    </row>
    <row r="164" spans="2:13">
      <c r="B164" s="638"/>
      <c r="C164" s="639"/>
      <c r="D164" s="639"/>
      <c r="E164" s="639"/>
      <c r="F164" s="639"/>
      <c r="G164" s="639"/>
      <c r="H164" s="639"/>
      <c r="I164" s="639"/>
      <c r="J164" s="639"/>
      <c r="K164" s="640"/>
    </row>
    <row r="165" spans="2:13" ht="15.75" thickBot="1">
      <c r="B165" s="326" t="str">
        <f>"Harga yang dipakai adalah "&amp;'HARGA SATUAN'!I5&amp;""</f>
        <v>Harga yang dipakai adalah RAB HSS 2023</v>
      </c>
      <c r="C165" s="327"/>
      <c r="D165" s="328"/>
      <c r="E165" s="328"/>
      <c r="F165" s="328"/>
      <c r="G165" s="329"/>
      <c r="H165" s="329"/>
      <c r="I165" s="329"/>
      <c r="J165" s="329"/>
      <c r="K165" s="330"/>
    </row>
    <row r="166" spans="2:13">
      <c r="C166" s="331"/>
      <c r="E166" s="333"/>
      <c r="F166" s="333"/>
      <c r="G166" s="333"/>
    </row>
    <row r="167" spans="2:13">
      <c r="C167" s="260"/>
      <c r="E167" s="333"/>
      <c r="F167" s="333"/>
      <c r="G167" s="333"/>
      <c r="H167" s="641"/>
      <c r="I167" s="641"/>
      <c r="J167" s="642"/>
      <c r="K167" s="642"/>
    </row>
    <row r="168" spans="2:13">
      <c r="C168" s="260"/>
      <c r="E168" s="333"/>
      <c r="F168" s="333"/>
      <c r="G168" s="333"/>
      <c r="H168" s="334"/>
      <c r="I168" s="631" t="s">
        <v>1646</v>
      </c>
      <c r="J168" s="631"/>
      <c r="K168" s="631"/>
    </row>
    <row r="169" spans="2:13">
      <c r="C169" s="260"/>
      <c r="E169" s="333"/>
      <c r="F169" s="333"/>
      <c r="G169" s="333"/>
      <c r="H169" s="334"/>
      <c r="I169" s="631" t="s">
        <v>1514</v>
      </c>
      <c r="J169" s="631"/>
      <c r="K169" s="631"/>
    </row>
    <row r="170" spans="2:13">
      <c r="C170" s="260"/>
      <c r="E170" s="333"/>
      <c r="F170" s="333"/>
      <c r="G170" s="333"/>
      <c r="H170" s="335"/>
      <c r="I170" s="336"/>
      <c r="J170" s="336"/>
      <c r="K170" s="336"/>
    </row>
    <row r="171" spans="2:13">
      <c r="C171" s="260"/>
      <c r="E171" s="333"/>
      <c r="F171" s="333"/>
      <c r="G171" s="333"/>
      <c r="H171" s="335"/>
      <c r="I171" s="335"/>
      <c r="J171" s="335"/>
      <c r="K171" s="335"/>
    </row>
    <row r="172" spans="2:13">
      <c r="C172" s="260"/>
      <c r="E172" s="333"/>
      <c r="F172" s="333"/>
      <c r="G172" s="333"/>
      <c r="H172" s="335"/>
      <c r="I172" s="335"/>
      <c r="J172" s="335"/>
      <c r="K172" s="335"/>
    </row>
    <row r="173" spans="2:13">
      <c r="C173" s="260"/>
      <c r="E173" s="333"/>
      <c r="F173" s="333"/>
      <c r="G173" s="333"/>
      <c r="H173" s="335"/>
      <c r="I173" s="335"/>
      <c r="J173" s="335"/>
      <c r="K173" s="335"/>
    </row>
    <row r="174" spans="2:13">
      <c r="C174" s="260"/>
      <c r="E174" s="333"/>
      <c r="F174" s="333"/>
      <c r="G174" s="333"/>
      <c r="H174" s="337"/>
      <c r="I174" s="631" t="s">
        <v>1515</v>
      </c>
      <c r="J174" s="631"/>
      <c r="K174" s="631"/>
    </row>
    <row r="175" spans="2:13">
      <c r="C175" s="331"/>
      <c r="E175" s="333"/>
      <c r="F175" s="333"/>
      <c r="G175" s="333"/>
      <c r="H175" s="335"/>
      <c r="I175" s="335"/>
      <c r="J175" s="335"/>
      <c r="K175" s="335"/>
    </row>
    <row r="176" spans="2:13">
      <c r="C176" s="331"/>
      <c r="E176" s="333"/>
      <c r="F176" s="333"/>
      <c r="G176" s="333"/>
      <c r="H176" s="335"/>
      <c r="I176" s="335"/>
      <c r="J176" s="335"/>
      <c r="K176" s="335"/>
    </row>
    <row r="177" spans="3:11">
      <c r="C177" s="331"/>
      <c r="E177" s="333"/>
      <c r="F177" s="333"/>
      <c r="G177" s="333"/>
      <c r="H177" s="335"/>
      <c r="I177" s="335"/>
      <c r="J177" s="335"/>
      <c r="K177" s="335"/>
    </row>
  </sheetData>
  <sheetProtection sort="0" autoFilter="0"/>
  <protectedRanges>
    <protectedRange sqref="B82:C82 B87:C87" name="Range1_1_1"/>
    <protectedRange sqref="C81 C85:C86" name="Range1_3"/>
    <protectedRange sqref="F80:F81 F84:F86" name="Range1_1_3_1_3"/>
    <protectedRange sqref="F39" name="Range1_2"/>
    <protectedRange sqref="B34:C34 B38:C38" name="Range1_1"/>
    <protectedRange sqref="F20:F38 F16:F17" name="Range1_1_3_1"/>
    <protectedRange sqref="B134:C134 B138:C138 B93:C93 B97:C97 B106:C106 B110:C110 B119:C119" name="Range1_1_2"/>
    <protectedRange sqref="F89:F153" name="Range1_1_3_1_2_1"/>
    <protectedRange sqref="C133" name="Range1_1_3"/>
    <protectedRange sqref="C153" name="Range1_4"/>
  </protectedRanges>
  <mergeCells count="22">
    <mergeCell ref="C162:F162"/>
    <mergeCell ref="B163:K164"/>
    <mergeCell ref="H167:K167"/>
    <mergeCell ref="I168:K168"/>
    <mergeCell ref="I169:K169"/>
    <mergeCell ref="I174:K174"/>
    <mergeCell ref="H12:H13"/>
    <mergeCell ref="I12:I13"/>
    <mergeCell ref="J12:J13"/>
    <mergeCell ref="K12:K13"/>
    <mergeCell ref="C160:F160"/>
    <mergeCell ref="C161:F161"/>
    <mergeCell ref="O3:P4"/>
    <mergeCell ref="B4:K4"/>
    <mergeCell ref="G6:K6"/>
    <mergeCell ref="B11:B13"/>
    <mergeCell ref="C11:C13"/>
    <mergeCell ref="D11:D13"/>
    <mergeCell ref="E11:E13"/>
    <mergeCell ref="F11:F13"/>
    <mergeCell ref="G11:G13"/>
    <mergeCell ref="H11:K11"/>
  </mergeCells>
  <conditionalFormatting sqref="C15:C18">
    <cfRule type="cellIs" dxfId="12" priority="6" operator="equal">
      <formula>0</formula>
    </cfRule>
  </conditionalFormatting>
  <conditionalFormatting sqref="C39">
    <cfRule type="cellIs" dxfId="11" priority="14" operator="equal">
      <formula>0</formula>
    </cfRule>
  </conditionalFormatting>
  <conditionalFormatting sqref="C80:C81">
    <cfRule type="cellIs" dxfId="10" priority="13" operator="equal">
      <formula>0</formula>
    </cfRule>
  </conditionalFormatting>
  <conditionalFormatting sqref="C84:C86">
    <cfRule type="cellIs" dxfId="9" priority="3" operator="equal">
      <formula>0</formula>
    </cfRule>
  </conditionalFormatting>
  <conditionalFormatting sqref="C133">
    <cfRule type="cellIs" dxfId="8" priority="10" operator="equal">
      <formula>0</formula>
    </cfRule>
  </conditionalFormatting>
  <conditionalFormatting sqref="C153">
    <cfRule type="cellIs" dxfId="7" priority="1" operator="equal">
      <formula>0</formula>
    </cfRule>
    <cfRule type="cellIs" dxfId="6" priority="2" stopIfTrue="1" operator="equal">
      <formula>0</formula>
    </cfRule>
  </conditionalFormatting>
  <conditionalFormatting sqref="E1:E3 G1:G13 E5:E15 H12:I12 O13 F14:K15 S14:V81 E16:K17 F18:F38 E18:E45 G18:K45 S83:V86 G156:H156 E156:F157 I156:K159 H157:H159 E158:G158 E159:F159">
    <cfRule type="cellIs" dxfId="5" priority="16" stopIfTrue="1" operator="equal">
      <formula>0</formula>
    </cfRule>
  </conditionalFormatting>
  <conditionalFormatting sqref="E46:K155">
    <cfRule type="cellIs" dxfId="4" priority="5" stopIfTrue="1" operator="equal">
      <formula>0</formula>
    </cfRule>
  </conditionalFormatting>
  <conditionalFormatting sqref="F40:F45">
    <cfRule type="cellIs" dxfId="3" priority="4" stopIfTrue="1" operator="equal">
      <formula>0</formula>
    </cfRule>
  </conditionalFormatting>
  <conditionalFormatting sqref="G157:G65624 E163:E65624">
    <cfRule type="cellIs" dxfId="2" priority="15" stopIfTrue="1" operator="equal">
      <formula>0</formula>
    </cfRule>
  </conditionalFormatting>
  <conditionalFormatting sqref="S88:V155">
    <cfRule type="cellIs" dxfId="1" priority="11" stopIfTrue="1" operator="equal">
      <formula>0</formula>
    </cfRule>
  </conditionalFormatting>
  <dataValidations count="3">
    <dataValidation allowBlank="1" showInputMessage="1" showErrorMessage="1" errorTitle="PERINGATAN!!!" error="HARGA YANG DIPAKAI SALAH...." sqref="Q3" xr:uid="{74F98D9A-C1A0-4959-9218-E7CE2423B17B}"/>
    <dataValidation type="list" allowBlank="1" showInputMessage="1" showErrorMessage="1" errorTitle="PERINGATAN!!!" error="HARGA YANG DIPAKAI SALAH...." sqref="O3" xr:uid="{DAD7379F-E4E1-4A95-988F-6C6818BDE140}">
      <formula1>$U$1:$U$4</formula1>
    </dataValidation>
    <dataValidation allowBlank="1" showInputMessage="1" showErrorMessage="1" errorTitle="PERINGATAN !!!" error="MDU / UPAH SALAH BOZ...." sqref="O11:Q11 F88 F121:F130 F113:F119 F135:F136 F18:F19 F15 F59:F79 F40:F57 F83 H14:K159 F154:F155" xr:uid="{8EAB6B04-474F-4683-9B1E-1AD398D28213}"/>
  </dataValidations>
  <printOptions horizontalCentered="1"/>
  <pageMargins left="0.27559055118110237" right="0.31496062992125984" top="0.70866141732283472" bottom="0.59055118110236227" header="0.31496062992125984" footer="0.31496062992125984"/>
  <pageSetup paperSize="9" scale="56" fitToHeight="30" orientation="portrait" horizontalDpi="1200" verticalDpi="1200" r:id="rId1"/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E078A8-3485-4301-9CE3-73A4E157E91F}">
  <sheetPr>
    <tabColor rgb="FF00B0F0"/>
  </sheetPr>
  <dimension ref="B1:AD54"/>
  <sheetViews>
    <sheetView showGridLines="0" topLeftCell="C12" zoomScale="115" zoomScaleNormal="115" zoomScaleSheetLayoutView="115" workbookViewId="0">
      <selection activeCell="D4" sqref="D4:AC5"/>
    </sheetView>
  </sheetViews>
  <sheetFormatPr defaultColWidth="9.140625" defaultRowHeight="12"/>
  <cols>
    <col min="1" max="1" width="1.42578125" style="432" customWidth="1"/>
    <col min="2" max="118" width="5.7109375" style="432" customWidth="1"/>
    <col min="119" max="16384" width="9.140625" style="432"/>
  </cols>
  <sheetData>
    <row r="1" spans="2:30" ht="12.75" thickBot="1"/>
    <row r="2" spans="2:30" ht="12.75" customHeight="1">
      <c r="B2" s="430"/>
      <c r="C2" s="431"/>
      <c r="D2" s="431"/>
      <c r="E2" s="431"/>
      <c r="F2" s="431"/>
      <c r="G2" s="431"/>
      <c r="H2" s="431"/>
      <c r="I2" s="431"/>
      <c r="J2" s="431"/>
      <c r="K2" s="431"/>
      <c r="L2" s="431"/>
      <c r="M2" s="431"/>
      <c r="N2" s="431"/>
      <c r="O2" s="431"/>
      <c r="P2" s="431"/>
      <c r="Q2" s="431"/>
      <c r="R2" s="431"/>
      <c r="S2" s="431"/>
      <c r="T2" s="431"/>
      <c r="U2" s="431"/>
      <c r="V2" s="431"/>
      <c r="W2" s="690" t="s">
        <v>1620</v>
      </c>
      <c r="X2" s="691"/>
      <c r="Y2" s="691"/>
      <c r="Z2" s="691"/>
      <c r="AA2" s="691"/>
      <c r="AB2" s="691"/>
      <c r="AC2" s="691"/>
      <c r="AD2" s="692"/>
    </row>
    <row r="3" spans="2:30" ht="12" customHeight="1">
      <c r="B3" s="433"/>
      <c r="W3" s="693"/>
      <c r="X3" s="694"/>
      <c r="Y3" s="694"/>
      <c r="Z3" s="694"/>
      <c r="AA3" s="694"/>
      <c r="AB3" s="694"/>
      <c r="AC3" s="694"/>
      <c r="AD3" s="695"/>
    </row>
    <row r="4" spans="2:30">
      <c r="B4" s="433"/>
      <c r="W4" s="434" t="s">
        <v>1588</v>
      </c>
      <c r="AD4" s="435"/>
    </row>
    <row r="5" spans="2:30">
      <c r="B5" s="433"/>
      <c r="D5" s="696" t="s">
        <v>1637</v>
      </c>
      <c r="E5" s="696"/>
      <c r="F5" s="696"/>
      <c r="W5" s="453" t="s">
        <v>1589</v>
      </c>
      <c r="X5" s="670" t="s">
        <v>1590</v>
      </c>
      <c r="Y5" s="670"/>
      <c r="Z5" s="670"/>
      <c r="AA5" s="670" t="s">
        <v>1591</v>
      </c>
      <c r="AB5" s="670"/>
      <c r="AC5" s="670" t="s">
        <v>1592</v>
      </c>
      <c r="AD5" s="671"/>
    </row>
    <row r="6" spans="2:30">
      <c r="B6" s="433"/>
      <c r="D6" s="501" t="s">
        <v>1638</v>
      </c>
      <c r="W6" s="453">
        <v>1</v>
      </c>
      <c r="X6" s="670" t="s">
        <v>1593</v>
      </c>
      <c r="Y6" s="670"/>
      <c r="Z6" s="670"/>
      <c r="AA6" s="670"/>
      <c r="AB6" s="670"/>
      <c r="AC6" s="670"/>
      <c r="AD6" s="671"/>
    </row>
    <row r="7" spans="2:30">
      <c r="B7" s="433"/>
      <c r="W7" s="453">
        <v>2</v>
      </c>
      <c r="X7" s="670" t="s">
        <v>1594</v>
      </c>
      <c r="Y7" s="670"/>
      <c r="Z7" s="670"/>
      <c r="AA7" s="670"/>
      <c r="AB7" s="670"/>
      <c r="AC7" s="670"/>
      <c r="AD7" s="671"/>
    </row>
    <row r="8" spans="2:30">
      <c r="B8" s="433"/>
      <c r="W8" s="453">
        <v>3</v>
      </c>
      <c r="X8" s="670" t="s">
        <v>1595</v>
      </c>
      <c r="Y8" s="670"/>
      <c r="Z8" s="670"/>
      <c r="AA8" s="670"/>
      <c r="AB8" s="670"/>
      <c r="AC8" s="670"/>
      <c r="AD8" s="671"/>
    </row>
    <row r="9" spans="2:30">
      <c r="B9" s="433"/>
      <c r="W9" s="453">
        <v>4</v>
      </c>
      <c r="X9" s="670" t="s">
        <v>1596</v>
      </c>
      <c r="Y9" s="670"/>
      <c r="Z9" s="670"/>
      <c r="AA9" s="670"/>
      <c r="AB9" s="670"/>
      <c r="AC9" s="670"/>
      <c r="AD9" s="671"/>
    </row>
    <row r="10" spans="2:30">
      <c r="B10" s="433"/>
      <c r="W10" s="453">
        <v>5</v>
      </c>
      <c r="X10" s="670" t="s">
        <v>1597</v>
      </c>
      <c r="Y10" s="670"/>
      <c r="Z10" s="670"/>
      <c r="AA10" s="670"/>
      <c r="AB10" s="670"/>
      <c r="AC10" s="670"/>
      <c r="AD10" s="671"/>
    </row>
    <row r="11" spans="2:30">
      <c r="B11" s="433"/>
      <c r="W11" s="453">
        <v>6</v>
      </c>
      <c r="X11" s="670" t="s">
        <v>1598</v>
      </c>
      <c r="Y11" s="670"/>
      <c r="Z11" s="670"/>
      <c r="AA11" s="670"/>
      <c r="AB11" s="670"/>
      <c r="AC11" s="670"/>
      <c r="AD11" s="671"/>
    </row>
    <row r="12" spans="2:30">
      <c r="B12" s="433"/>
      <c r="W12" s="453">
        <v>7</v>
      </c>
      <c r="X12" s="670" t="s">
        <v>1599</v>
      </c>
      <c r="Y12" s="670"/>
      <c r="Z12" s="670"/>
      <c r="AA12" s="670"/>
      <c r="AB12" s="670"/>
      <c r="AC12" s="670"/>
      <c r="AD12" s="671"/>
    </row>
    <row r="13" spans="2:30" ht="12.75" customHeight="1">
      <c r="B13" s="433"/>
      <c r="W13" s="453">
        <v>8</v>
      </c>
      <c r="X13" s="670" t="s">
        <v>1600</v>
      </c>
      <c r="Y13" s="670"/>
      <c r="Z13" s="670"/>
      <c r="AA13" s="670"/>
      <c r="AB13" s="670"/>
      <c r="AC13" s="670"/>
      <c r="AD13" s="671"/>
    </row>
    <row r="14" spans="2:30">
      <c r="B14" s="433"/>
      <c r="W14" s="453">
        <v>9</v>
      </c>
      <c r="X14" s="670" t="s">
        <v>1601</v>
      </c>
      <c r="Y14" s="670"/>
      <c r="Z14" s="670"/>
      <c r="AA14" s="670"/>
      <c r="AB14" s="670"/>
      <c r="AC14" s="670"/>
      <c r="AD14" s="671"/>
    </row>
    <row r="15" spans="2:30">
      <c r="B15" s="433"/>
      <c r="W15" s="453">
        <v>10</v>
      </c>
      <c r="X15" s="670" t="s">
        <v>1602</v>
      </c>
      <c r="Y15" s="670"/>
      <c r="Z15" s="670"/>
      <c r="AA15" s="670"/>
      <c r="AB15" s="670"/>
      <c r="AC15" s="670"/>
      <c r="AD15" s="671"/>
    </row>
    <row r="16" spans="2:30">
      <c r="B16" s="433"/>
      <c r="W16" s="453">
        <v>11</v>
      </c>
      <c r="X16" s="670" t="s">
        <v>1603</v>
      </c>
      <c r="Y16" s="670"/>
      <c r="Z16" s="670"/>
      <c r="AA16" s="670"/>
      <c r="AB16" s="670"/>
      <c r="AC16" s="670"/>
      <c r="AD16" s="671"/>
    </row>
    <row r="17" spans="2:30">
      <c r="B17" s="433"/>
      <c r="W17" s="453">
        <v>12</v>
      </c>
      <c r="X17" s="670" t="s">
        <v>1604</v>
      </c>
      <c r="Y17" s="670"/>
      <c r="Z17" s="670"/>
      <c r="AA17" s="670"/>
      <c r="AB17" s="670"/>
      <c r="AC17" s="670"/>
      <c r="AD17" s="671"/>
    </row>
    <row r="18" spans="2:30">
      <c r="B18" s="436"/>
      <c r="C18" s="437"/>
      <c r="D18" s="437"/>
      <c r="W18" s="453">
        <v>13</v>
      </c>
      <c r="X18" s="670"/>
      <c r="Y18" s="670"/>
      <c r="Z18" s="670"/>
      <c r="AA18" s="670"/>
      <c r="AB18" s="670"/>
      <c r="AC18" s="670"/>
      <c r="AD18" s="671"/>
    </row>
    <row r="19" spans="2:30">
      <c r="B19" s="433"/>
      <c r="W19" s="454"/>
      <c r="X19" s="682"/>
      <c r="Y19" s="682"/>
      <c r="Z19" s="682"/>
      <c r="AA19" s="682"/>
      <c r="AB19" s="682"/>
      <c r="AC19" s="682"/>
      <c r="AD19" s="683"/>
    </row>
    <row r="20" spans="2:30">
      <c r="B20" s="433"/>
      <c r="W20" s="676" t="s">
        <v>1605</v>
      </c>
      <c r="X20" s="677"/>
      <c r="Y20" s="677"/>
      <c r="Z20" s="677"/>
      <c r="AA20" s="677"/>
      <c r="AB20" s="677"/>
      <c r="AC20" s="677"/>
      <c r="AD20" s="678"/>
    </row>
    <row r="21" spans="2:30">
      <c r="B21" s="433"/>
      <c r="W21" s="720" t="s">
        <v>1606</v>
      </c>
      <c r="X21" s="721"/>
      <c r="Y21" s="721"/>
      <c r="Z21" s="722"/>
      <c r="AA21" s="687" t="s">
        <v>1607</v>
      </c>
      <c r="AB21" s="688"/>
      <c r="AC21" s="688"/>
      <c r="AD21" s="689"/>
    </row>
    <row r="22" spans="2:30">
      <c r="B22" s="433"/>
      <c r="W22" s="717" t="s">
        <v>1643</v>
      </c>
      <c r="X22" s="718"/>
      <c r="Y22" s="486">
        <v>1</v>
      </c>
      <c r="Z22" s="502" t="s">
        <v>93</v>
      </c>
      <c r="AA22" s="719" t="s">
        <v>1623</v>
      </c>
      <c r="AB22" s="673"/>
      <c r="AC22" s="438">
        <v>1</v>
      </c>
      <c r="AD22" s="439" t="s">
        <v>93</v>
      </c>
    </row>
    <row r="23" spans="2:30">
      <c r="B23" s="433"/>
      <c r="W23" s="714" t="s">
        <v>1624</v>
      </c>
      <c r="X23" s="675"/>
      <c r="Y23" s="486">
        <v>2</v>
      </c>
      <c r="Z23" s="502" t="s">
        <v>1031</v>
      </c>
      <c r="AA23" s="719" t="s">
        <v>1639</v>
      </c>
      <c r="AB23" s="673"/>
      <c r="AC23" s="438">
        <v>1</v>
      </c>
      <c r="AD23" s="439" t="s">
        <v>1031</v>
      </c>
    </row>
    <row r="24" spans="2:30">
      <c r="B24" s="433"/>
      <c r="W24" s="714" t="s">
        <v>1639</v>
      </c>
      <c r="X24" s="675"/>
      <c r="Y24" s="486">
        <v>1</v>
      </c>
      <c r="Z24" s="502" t="s">
        <v>1031</v>
      </c>
      <c r="AA24" s="719" t="s">
        <v>1649</v>
      </c>
      <c r="AB24" s="673"/>
      <c r="AC24" s="438">
        <v>1</v>
      </c>
      <c r="AD24" s="439" t="s">
        <v>1031</v>
      </c>
    </row>
    <row r="25" spans="2:30">
      <c r="B25" s="433"/>
      <c r="W25" s="506" t="s">
        <v>1630</v>
      </c>
      <c r="X25" s="507"/>
      <c r="Y25" s="486">
        <v>1</v>
      </c>
      <c r="Z25" s="502" t="s">
        <v>1031</v>
      </c>
      <c r="AA25" s="706"/>
      <c r="AB25" s="707"/>
      <c r="AC25" s="438"/>
      <c r="AD25" s="439"/>
    </row>
    <row r="26" spans="2:30">
      <c r="B26" s="433"/>
      <c r="M26" s="440"/>
      <c r="W26" s="506" t="s">
        <v>1631</v>
      </c>
      <c r="X26" s="507"/>
      <c r="Y26" s="486">
        <v>1</v>
      </c>
      <c r="Z26" s="502" t="s">
        <v>1031</v>
      </c>
      <c r="AA26" s="706"/>
      <c r="AB26" s="707"/>
      <c r="AC26" s="438"/>
      <c r="AD26" s="439"/>
    </row>
    <row r="27" spans="2:30">
      <c r="B27" s="433"/>
      <c r="W27" s="487" t="s">
        <v>1632</v>
      </c>
      <c r="X27" s="488"/>
      <c r="Y27" s="486">
        <v>1</v>
      </c>
      <c r="Z27" s="502" t="s">
        <v>1031</v>
      </c>
      <c r="AA27" s="706"/>
      <c r="AB27" s="707"/>
      <c r="AC27" s="438"/>
      <c r="AD27" s="439"/>
    </row>
    <row r="28" spans="2:30">
      <c r="B28" s="433"/>
      <c r="W28" s="487" t="s">
        <v>1633</v>
      </c>
      <c r="X28" s="488"/>
      <c r="Y28" s="486">
        <v>1</v>
      </c>
      <c r="Z28" s="502" t="s">
        <v>1031</v>
      </c>
      <c r="AA28" s="706"/>
      <c r="AB28" s="707"/>
      <c r="AC28" s="438"/>
      <c r="AD28" s="439"/>
    </row>
    <row r="29" spans="2:30">
      <c r="B29" s="433"/>
      <c r="W29" s="714" t="s">
        <v>1625</v>
      </c>
      <c r="X29" s="675"/>
      <c r="Y29" s="486">
        <v>3</v>
      </c>
      <c r="Z29" s="502" t="s">
        <v>1031</v>
      </c>
      <c r="AA29" s="706"/>
      <c r="AB29" s="707"/>
      <c r="AC29" s="438"/>
      <c r="AD29" s="439"/>
    </row>
    <row r="30" spans="2:30">
      <c r="B30" s="433"/>
      <c r="U30" s="441"/>
      <c r="W30" s="511" t="s">
        <v>1644</v>
      </c>
      <c r="X30" s="512"/>
      <c r="Y30" s="486">
        <v>1</v>
      </c>
      <c r="Z30" s="502" t="s">
        <v>1031</v>
      </c>
      <c r="AA30" s="706"/>
      <c r="AB30" s="707"/>
      <c r="AC30" s="442"/>
      <c r="AD30" s="439"/>
    </row>
    <row r="31" spans="2:30" ht="14.25">
      <c r="B31" s="433"/>
      <c r="T31" s="441"/>
      <c r="W31" s="704" t="s">
        <v>1626</v>
      </c>
      <c r="X31" s="705"/>
      <c r="Y31" s="485">
        <f>30*4</f>
        <v>120</v>
      </c>
      <c r="Z31" s="503" t="s">
        <v>7</v>
      </c>
      <c r="AA31" s="706"/>
      <c r="AB31" s="707"/>
      <c r="AC31" s="442"/>
      <c r="AD31" s="439"/>
    </row>
    <row r="32" spans="2:30">
      <c r="B32" s="433"/>
      <c r="T32" s="441"/>
      <c r="W32" s="704"/>
      <c r="X32" s="705"/>
      <c r="Y32" s="485"/>
      <c r="Z32" s="503"/>
      <c r="AA32" s="706"/>
      <c r="AB32" s="707"/>
      <c r="AC32" s="438"/>
      <c r="AD32" s="439"/>
    </row>
    <row r="33" spans="2:30" ht="14.25" customHeight="1">
      <c r="B33" s="433"/>
      <c r="W33" s="714"/>
      <c r="X33" s="675"/>
      <c r="Y33" s="486"/>
      <c r="Z33" s="502"/>
      <c r="AA33" s="706"/>
      <c r="AB33" s="707"/>
      <c r="AC33" s="438"/>
      <c r="AD33" s="439"/>
    </row>
    <row r="34" spans="2:30" ht="14.25" customHeight="1">
      <c r="B34" s="433"/>
      <c r="W34" s="715"/>
      <c r="X34" s="716"/>
      <c r="Y34" s="486"/>
      <c r="Z34" s="502"/>
      <c r="AA34" s="706"/>
      <c r="AB34" s="707"/>
      <c r="AC34" s="438"/>
      <c r="AD34" s="439"/>
    </row>
    <row r="35" spans="2:30" ht="14.25" customHeight="1">
      <c r="B35" s="433"/>
      <c r="W35" s="715"/>
      <c r="X35" s="716"/>
      <c r="Y35" s="486"/>
      <c r="Z35" s="502"/>
      <c r="AA35" s="706"/>
      <c r="AB35" s="707"/>
      <c r="AC35" s="438"/>
      <c r="AD35" s="439"/>
    </row>
    <row r="36" spans="2:30">
      <c r="B36" s="433"/>
      <c r="W36" s="704"/>
      <c r="X36" s="705"/>
      <c r="Y36" s="485"/>
      <c r="Z36" s="503"/>
      <c r="AA36" s="706"/>
      <c r="AB36" s="707"/>
      <c r="AC36" s="438"/>
      <c r="AD36" s="439"/>
    </row>
    <row r="37" spans="2:30">
      <c r="B37" s="433"/>
      <c r="W37" s="704"/>
      <c r="X37" s="705"/>
      <c r="Y37" s="485"/>
      <c r="Z37" s="503"/>
      <c r="AA37" s="706"/>
      <c r="AB37" s="707"/>
      <c r="AC37" s="438"/>
      <c r="AD37" s="439"/>
    </row>
    <row r="38" spans="2:30">
      <c r="B38" s="433"/>
      <c r="W38" s="676" t="s">
        <v>1608</v>
      </c>
      <c r="X38" s="677"/>
      <c r="Y38" s="677"/>
      <c r="Z38" s="677"/>
      <c r="AA38" s="677"/>
      <c r="AB38" s="677"/>
      <c r="AC38" s="677"/>
      <c r="AD38" s="678"/>
    </row>
    <row r="39" spans="2:30" ht="12.75" customHeight="1">
      <c r="B39" s="433"/>
      <c r="W39" s="708"/>
      <c r="X39" s="709"/>
      <c r="Y39" s="709"/>
      <c r="Z39" s="709"/>
      <c r="AA39" s="709"/>
      <c r="AB39" s="709"/>
      <c r="AC39" s="709"/>
      <c r="AD39" s="710"/>
    </row>
    <row r="40" spans="2:30" ht="12" customHeight="1">
      <c r="B40" s="433"/>
      <c r="U40" s="437"/>
      <c r="W40" s="708"/>
      <c r="X40" s="709"/>
      <c r="Y40" s="709"/>
      <c r="Z40" s="709"/>
      <c r="AA40" s="709"/>
      <c r="AB40" s="709"/>
      <c r="AC40" s="709"/>
      <c r="AD40" s="710"/>
    </row>
    <row r="41" spans="2:30" ht="12" customHeight="1">
      <c r="B41" s="433"/>
      <c r="W41" s="708"/>
      <c r="X41" s="709"/>
      <c r="Y41" s="709"/>
      <c r="Z41" s="709"/>
      <c r="AA41" s="709"/>
      <c r="AB41" s="709"/>
      <c r="AC41" s="709"/>
      <c r="AD41" s="710"/>
    </row>
    <row r="42" spans="2:30" ht="12" customHeight="1">
      <c r="B42" s="433"/>
      <c r="W42" s="708"/>
      <c r="X42" s="709"/>
      <c r="Y42" s="709"/>
      <c r="Z42" s="709"/>
      <c r="AA42" s="709"/>
      <c r="AB42" s="709"/>
      <c r="AC42" s="709"/>
      <c r="AD42" s="710"/>
    </row>
    <row r="43" spans="2:30" ht="12" customHeight="1">
      <c r="B43" s="433"/>
      <c r="V43" s="443"/>
      <c r="W43" s="711"/>
      <c r="X43" s="712"/>
      <c r="Y43" s="712"/>
      <c r="Z43" s="712"/>
      <c r="AA43" s="712"/>
      <c r="AB43" s="712"/>
      <c r="AC43" s="712"/>
      <c r="AD43" s="713"/>
    </row>
    <row r="44" spans="2:30">
      <c r="B44" s="444"/>
      <c r="C44" s="445"/>
      <c r="D44" s="445"/>
      <c r="E44" s="445"/>
      <c r="F44" s="445"/>
      <c r="G44" s="445"/>
      <c r="H44" s="445"/>
      <c r="I44" s="445"/>
      <c r="J44" s="445"/>
      <c r="K44" s="445"/>
      <c r="L44" s="445"/>
      <c r="M44" s="445"/>
      <c r="N44" s="445"/>
      <c r="O44" s="445"/>
      <c r="P44" s="445"/>
      <c r="Q44" s="445"/>
      <c r="R44" s="445"/>
      <c r="S44" s="445"/>
      <c r="T44" s="445"/>
      <c r="U44" s="445"/>
      <c r="V44" s="443"/>
      <c r="W44" s="668" t="s">
        <v>1609</v>
      </c>
      <c r="X44" s="669"/>
      <c r="Y44" s="670"/>
      <c r="Z44" s="670"/>
      <c r="AA44" s="670"/>
      <c r="AB44" s="670"/>
      <c r="AC44" s="670"/>
      <c r="AD44" s="671"/>
    </row>
    <row r="45" spans="2:30">
      <c r="B45" s="444"/>
      <c r="C45" s="445"/>
      <c r="D45" s="445"/>
      <c r="E45" s="445"/>
      <c r="F45" s="445"/>
      <c r="G45" s="445"/>
      <c r="H45" s="445"/>
      <c r="I45" s="445"/>
      <c r="J45" s="445"/>
      <c r="K45" s="445"/>
      <c r="L45" s="445"/>
      <c r="M45" s="445"/>
      <c r="N45" s="445"/>
      <c r="O45" s="445"/>
      <c r="P45" s="445"/>
      <c r="Q45" s="445"/>
      <c r="R45" s="445"/>
      <c r="S45" s="445"/>
      <c r="T45" s="445"/>
      <c r="U45" s="445"/>
      <c r="V45" s="443"/>
      <c r="W45" s="668" t="s">
        <v>1610</v>
      </c>
      <c r="X45" s="669"/>
      <c r="Y45" s="670">
        <v>1</v>
      </c>
      <c r="Z45" s="670"/>
      <c r="AA45" s="670"/>
      <c r="AB45" s="670" t="s">
        <v>1611</v>
      </c>
      <c r="AC45" s="670"/>
      <c r="AD45" s="446" t="s">
        <v>1612</v>
      </c>
    </row>
    <row r="46" spans="2:30">
      <c r="B46" s="444"/>
      <c r="C46" s="445"/>
      <c r="D46" s="445"/>
      <c r="E46" s="445"/>
      <c r="F46" s="445"/>
      <c r="G46" s="445"/>
      <c r="H46" s="445"/>
      <c r="I46" s="445"/>
      <c r="J46" s="445"/>
      <c r="K46" s="445"/>
      <c r="L46" s="445"/>
      <c r="M46" s="445"/>
      <c r="N46" s="445"/>
      <c r="O46" s="445"/>
      <c r="P46" s="445"/>
      <c r="Q46" s="445"/>
      <c r="R46" s="445"/>
      <c r="S46" s="445"/>
      <c r="T46" s="445"/>
      <c r="U46" s="445"/>
      <c r="V46" s="443"/>
      <c r="W46" s="668" t="s">
        <v>1613</v>
      </c>
      <c r="X46" s="669"/>
      <c r="Y46" s="679"/>
      <c r="Z46" s="679"/>
      <c r="AA46" s="679"/>
      <c r="AB46" s="670" t="s">
        <v>1614</v>
      </c>
      <c r="AC46" s="670"/>
      <c r="AD46" s="447"/>
    </row>
    <row r="47" spans="2:30">
      <c r="B47" s="444"/>
      <c r="C47" s="445"/>
      <c r="D47" s="445"/>
      <c r="E47" s="445"/>
      <c r="F47" s="445"/>
      <c r="G47" s="445"/>
      <c r="H47" s="445"/>
      <c r="I47" s="445"/>
      <c r="J47" s="445"/>
      <c r="K47" s="445"/>
      <c r="L47" s="445"/>
      <c r="M47" s="445"/>
      <c r="N47" s="445"/>
      <c r="O47" s="445"/>
      <c r="P47" s="445"/>
      <c r="Q47" s="445"/>
      <c r="R47" s="445"/>
      <c r="S47" s="445"/>
      <c r="T47" s="445"/>
      <c r="U47" s="445"/>
      <c r="V47" s="443"/>
      <c r="W47" s="680" t="s">
        <v>1615</v>
      </c>
      <c r="X47" s="680"/>
      <c r="Y47" s="680"/>
      <c r="Z47" s="680"/>
      <c r="AA47" s="680"/>
      <c r="AB47" s="680"/>
      <c r="AC47" s="680"/>
      <c r="AD47" s="681"/>
    </row>
    <row r="48" spans="2:30" ht="12.75" customHeight="1">
      <c r="B48" s="444"/>
      <c r="C48" s="445"/>
      <c r="D48" s="445"/>
      <c r="E48" s="445"/>
      <c r="F48" s="445"/>
      <c r="G48" s="445"/>
      <c r="H48" s="445"/>
      <c r="I48" s="445"/>
      <c r="J48" s="445"/>
      <c r="K48" s="445"/>
      <c r="L48" s="445"/>
      <c r="M48" s="445"/>
      <c r="N48" s="445"/>
      <c r="O48" s="445"/>
      <c r="P48" s="445"/>
      <c r="Q48" s="445"/>
      <c r="R48" s="445"/>
      <c r="S48" s="445"/>
      <c r="T48" s="445"/>
      <c r="U48" s="445"/>
      <c r="V48" s="443"/>
      <c r="W48" s="664" t="s">
        <v>1648</v>
      </c>
      <c r="X48" s="664"/>
      <c r="Y48" s="664"/>
      <c r="Z48" s="664"/>
      <c r="AA48" s="664"/>
      <c r="AB48" s="664"/>
      <c r="AC48" s="664"/>
      <c r="AD48" s="665"/>
    </row>
    <row r="49" spans="2:30">
      <c r="B49" s="444"/>
      <c r="C49" s="445"/>
      <c r="D49" s="445"/>
      <c r="E49" s="445"/>
      <c r="F49" s="445"/>
      <c r="G49" s="445"/>
      <c r="H49" s="445"/>
      <c r="I49" s="445"/>
      <c r="J49" s="445"/>
      <c r="K49" s="445"/>
      <c r="L49" s="445"/>
      <c r="M49" s="445"/>
      <c r="N49" s="445"/>
      <c r="O49" s="445"/>
      <c r="P49" s="445"/>
      <c r="Q49" s="445"/>
      <c r="R49" s="445"/>
      <c r="S49" s="445"/>
      <c r="T49" s="445"/>
      <c r="U49" s="445"/>
      <c r="V49" s="448"/>
      <c r="W49" s="664"/>
      <c r="X49" s="664"/>
      <c r="Y49" s="664"/>
      <c r="Z49" s="664"/>
      <c r="AA49" s="664"/>
      <c r="AB49" s="664"/>
      <c r="AC49" s="664"/>
      <c r="AD49" s="665"/>
    </row>
    <row r="50" spans="2:30">
      <c r="B50" s="444"/>
      <c r="C50" s="445"/>
      <c r="D50" s="445"/>
      <c r="E50" s="445"/>
      <c r="F50" s="445"/>
      <c r="G50" s="445"/>
      <c r="H50" s="445"/>
      <c r="I50" s="445"/>
      <c r="J50" s="445"/>
      <c r="K50" s="445"/>
      <c r="L50" s="445"/>
      <c r="M50" s="445"/>
      <c r="N50" s="445"/>
      <c r="O50" s="445"/>
      <c r="P50" s="445"/>
      <c r="Q50" s="445"/>
      <c r="R50" s="445"/>
      <c r="S50" s="445"/>
      <c r="T50" s="445"/>
      <c r="V50" s="448"/>
      <c r="W50" s="666"/>
      <c r="X50" s="666"/>
      <c r="Y50" s="666"/>
      <c r="Z50" s="666"/>
      <c r="AA50" s="666"/>
      <c r="AB50" s="666"/>
      <c r="AC50" s="666"/>
      <c r="AD50" s="667"/>
    </row>
    <row r="51" spans="2:30">
      <c r="B51" s="444"/>
      <c r="C51" s="445"/>
      <c r="D51" s="445"/>
      <c r="E51" s="445"/>
      <c r="F51" s="445"/>
      <c r="G51" s="445"/>
      <c r="H51" s="445"/>
      <c r="I51" s="445"/>
      <c r="J51" s="445"/>
      <c r="K51" s="445"/>
      <c r="L51" s="445"/>
      <c r="M51" s="445"/>
      <c r="N51" s="445"/>
      <c r="O51" s="445"/>
      <c r="P51" s="445"/>
      <c r="Q51" s="445"/>
      <c r="R51" s="445"/>
      <c r="S51" s="445"/>
      <c r="T51" s="445"/>
      <c r="U51" s="445"/>
      <c r="V51" s="443"/>
      <c r="W51" s="668" t="s">
        <v>1616</v>
      </c>
      <c r="X51" s="669"/>
      <c r="Y51" s="670" t="s">
        <v>1642</v>
      </c>
      <c r="Z51" s="670"/>
      <c r="AA51" s="670"/>
      <c r="AB51" s="670"/>
      <c r="AC51" s="670"/>
      <c r="AD51" s="671"/>
    </row>
    <row r="52" spans="2:30">
      <c r="B52" s="444"/>
      <c r="C52" s="445"/>
      <c r="D52" s="445"/>
      <c r="E52" s="445"/>
      <c r="F52" s="445"/>
      <c r="G52" s="445"/>
      <c r="H52" s="445"/>
      <c r="I52" s="445"/>
      <c r="J52" s="445"/>
      <c r="K52" s="445"/>
      <c r="L52" s="445"/>
      <c r="M52" s="445"/>
      <c r="N52" s="445"/>
      <c r="O52" s="445"/>
      <c r="P52" s="445"/>
      <c r="Q52" s="445"/>
      <c r="R52" s="445"/>
      <c r="S52" s="445"/>
      <c r="V52" s="443"/>
      <c r="W52" s="668" t="s">
        <v>1617</v>
      </c>
      <c r="X52" s="669"/>
      <c r="Y52" s="670" t="s">
        <v>1634</v>
      </c>
      <c r="Z52" s="670"/>
      <c r="AA52" s="670"/>
      <c r="AB52" s="670"/>
      <c r="AC52" s="670"/>
      <c r="AD52" s="671"/>
    </row>
    <row r="53" spans="2:30">
      <c r="B53" s="444"/>
      <c r="C53" s="445"/>
      <c r="D53" s="445"/>
      <c r="E53" s="445"/>
      <c r="F53" s="445"/>
      <c r="G53" s="445"/>
      <c r="H53" s="445"/>
      <c r="I53" s="445"/>
      <c r="J53" s="445"/>
      <c r="K53" s="445"/>
      <c r="L53" s="445"/>
      <c r="M53" s="445"/>
      <c r="N53" s="445"/>
      <c r="O53" s="445"/>
      <c r="P53" s="445"/>
      <c r="Q53" s="445"/>
      <c r="R53" s="445"/>
      <c r="S53" s="445"/>
      <c r="V53" s="443"/>
      <c r="W53" s="668" t="s">
        <v>1618</v>
      </c>
      <c r="X53" s="669"/>
      <c r="Y53" s="670" t="s">
        <v>1635</v>
      </c>
      <c r="Z53" s="670"/>
      <c r="AA53" s="670"/>
      <c r="AB53" s="670"/>
      <c r="AC53" s="670"/>
      <c r="AD53" s="671"/>
    </row>
    <row r="54" spans="2:30" ht="12.75" thickBot="1">
      <c r="B54" s="449"/>
      <c r="C54" s="450"/>
      <c r="D54" s="450"/>
      <c r="E54" s="450"/>
      <c r="F54" s="450"/>
      <c r="G54" s="450"/>
      <c r="H54" s="450"/>
      <c r="I54" s="450"/>
      <c r="J54" s="450"/>
      <c r="K54" s="450"/>
      <c r="L54" s="450"/>
      <c r="M54" s="450"/>
      <c r="N54" s="450"/>
      <c r="O54" s="450"/>
      <c r="P54" s="450"/>
      <c r="Q54" s="450"/>
      <c r="R54" s="450"/>
      <c r="S54" s="450"/>
      <c r="T54" s="451"/>
      <c r="U54" s="451"/>
      <c r="V54" s="452"/>
      <c r="W54" s="660" t="s">
        <v>1619</v>
      </c>
      <c r="X54" s="661"/>
      <c r="Y54" s="662" t="s">
        <v>1636</v>
      </c>
      <c r="Z54" s="662"/>
      <c r="AA54" s="662"/>
      <c r="AB54" s="662"/>
      <c r="AC54" s="662"/>
      <c r="AD54" s="663"/>
    </row>
  </sheetData>
  <mergeCells count="101">
    <mergeCell ref="D5:F5"/>
    <mergeCell ref="X7:Z7"/>
    <mergeCell ref="AA7:AB7"/>
    <mergeCell ref="AC7:AD7"/>
    <mergeCell ref="X8:Z8"/>
    <mergeCell ref="AA8:AB8"/>
    <mergeCell ref="AC8:AD8"/>
    <mergeCell ref="W2:AD3"/>
    <mergeCell ref="X5:Z5"/>
    <mergeCell ref="AA5:AB5"/>
    <mergeCell ref="AC5:AD5"/>
    <mergeCell ref="X6:Z6"/>
    <mergeCell ref="AA6:AB6"/>
    <mergeCell ref="AC6:AD6"/>
    <mergeCell ref="X11:Z11"/>
    <mergeCell ref="AA11:AB11"/>
    <mergeCell ref="AC11:AD11"/>
    <mergeCell ref="X9:Z9"/>
    <mergeCell ref="AA9:AB9"/>
    <mergeCell ref="AC9:AD9"/>
    <mergeCell ref="X12:Z12"/>
    <mergeCell ref="AA12:AB12"/>
    <mergeCell ref="AC12:AD12"/>
    <mergeCell ref="X10:Z10"/>
    <mergeCell ref="AA10:AB10"/>
    <mergeCell ref="AC10:AD10"/>
    <mergeCell ref="X15:Z15"/>
    <mergeCell ref="AA15:AB15"/>
    <mergeCell ref="AC15:AD15"/>
    <mergeCell ref="X16:Z16"/>
    <mergeCell ref="AA16:AB16"/>
    <mergeCell ref="AC16:AD16"/>
    <mergeCell ref="X13:Z13"/>
    <mergeCell ref="AA13:AB13"/>
    <mergeCell ref="AC13:AD13"/>
    <mergeCell ref="X14:Z14"/>
    <mergeCell ref="AA14:AB14"/>
    <mergeCell ref="AC14:AD14"/>
    <mergeCell ref="X19:Z19"/>
    <mergeCell ref="AA19:AB19"/>
    <mergeCell ref="AC19:AD19"/>
    <mergeCell ref="W20:AD20"/>
    <mergeCell ref="W21:Z21"/>
    <mergeCell ref="AA21:AD21"/>
    <mergeCell ref="X17:Z17"/>
    <mergeCell ref="AA17:AB17"/>
    <mergeCell ref="AC17:AD17"/>
    <mergeCell ref="X18:Z18"/>
    <mergeCell ref="AA18:AB18"/>
    <mergeCell ref="AC18:AD18"/>
    <mergeCell ref="AA28:AB28"/>
    <mergeCell ref="W29:X29"/>
    <mergeCell ref="AA29:AB29"/>
    <mergeCell ref="AA30:AB30"/>
    <mergeCell ref="AA25:AB25"/>
    <mergeCell ref="AA26:AB26"/>
    <mergeCell ref="AA27:AB27"/>
    <mergeCell ref="W22:X22"/>
    <mergeCell ref="AA22:AB22"/>
    <mergeCell ref="W23:X23"/>
    <mergeCell ref="AA23:AB23"/>
    <mergeCell ref="W24:X24"/>
    <mergeCell ref="AA24:AB24"/>
    <mergeCell ref="AA34:AB34"/>
    <mergeCell ref="AA35:AB35"/>
    <mergeCell ref="W36:X36"/>
    <mergeCell ref="AA36:AB36"/>
    <mergeCell ref="AA31:AB31"/>
    <mergeCell ref="W32:X32"/>
    <mergeCell ref="AA32:AB32"/>
    <mergeCell ref="W33:X33"/>
    <mergeCell ref="AA33:AB33"/>
    <mergeCell ref="W35:X35"/>
    <mergeCell ref="W34:X34"/>
    <mergeCell ref="W31:X31"/>
    <mergeCell ref="W45:X45"/>
    <mergeCell ref="Y45:AA45"/>
    <mergeCell ref="AB45:AC45"/>
    <mergeCell ref="W46:X46"/>
    <mergeCell ref="Y46:AA46"/>
    <mergeCell ref="AB46:AC46"/>
    <mergeCell ref="W37:X37"/>
    <mergeCell ref="AA37:AB37"/>
    <mergeCell ref="W38:AD38"/>
    <mergeCell ref="W39:AD43"/>
    <mergeCell ref="W44:X44"/>
    <mergeCell ref="Y44:AD44"/>
    <mergeCell ref="W53:X53"/>
    <mergeCell ref="Y53:AA53"/>
    <mergeCell ref="AB53:AD53"/>
    <mergeCell ref="W54:X54"/>
    <mergeCell ref="Y54:AA54"/>
    <mergeCell ref="AB54:AD54"/>
    <mergeCell ref="W47:AD47"/>
    <mergeCell ref="W48:AD50"/>
    <mergeCell ref="W51:X51"/>
    <mergeCell ref="Y51:AA51"/>
    <mergeCell ref="AB51:AD51"/>
    <mergeCell ref="W52:X52"/>
    <mergeCell ref="Y52:AA52"/>
    <mergeCell ref="AB52:AD52"/>
  </mergeCells>
  <pageMargins left="0.27559055118110198" right="0.23622047244094499" top="0.35433070866141703" bottom="0.118110236220472" header="0.31496062992126" footer="0.15748031496063"/>
  <pageSetup paperSize="9" scale="85" orientation="landscape" horizontalDpi="300" verticalDpi="300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44EE3F-E4A4-4ECD-9A4C-40115DD981B4}">
  <dimension ref="B1:AF121"/>
  <sheetViews>
    <sheetView showGridLines="0" view="pageBreakPreview" zoomScale="55" zoomScaleNormal="70" zoomScaleSheetLayoutView="55" workbookViewId="0">
      <selection activeCell="AL37" sqref="AL37"/>
    </sheetView>
  </sheetViews>
  <sheetFormatPr defaultColWidth="9.140625" defaultRowHeight="12.75"/>
  <cols>
    <col min="1" max="1" width="1.7109375" style="406" customWidth="1"/>
    <col min="2" max="2" width="1.5703125" style="406" customWidth="1"/>
    <col min="3" max="3" width="10.7109375" style="406" customWidth="1"/>
    <col min="4" max="4" width="2.5703125" style="406" customWidth="1"/>
    <col min="5" max="21" width="9.140625" style="406"/>
    <col min="22" max="22" width="14.5703125" style="406" customWidth="1"/>
    <col min="23" max="23" width="3.140625" style="406" customWidth="1"/>
    <col min="24" max="27" width="9.140625" style="406"/>
    <col min="28" max="28" width="2.85546875" style="406" customWidth="1"/>
    <col min="29" max="31" width="4.7109375" style="406" customWidth="1"/>
    <col min="32" max="32" width="1.7109375" style="406" customWidth="1"/>
    <col min="33" max="16384" width="9.140625" style="406"/>
  </cols>
  <sheetData>
    <row r="1" spans="2:32" ht="13.5" thickBot="1"/>
    <row r="2" spans="2:32" ht="6" customHeight="1" thickBot="1">
      <c r="B2" s="407"/>
      <c r="C2" s="408"/>
      <c r="D2" s="408"/>
      <c r="E2" s="408"/>
      <c r="F2" s="408"/>
      <c r="G2" s="408"/>
      <c r="H2" s="408"/>
      <c r="I2" s="408"/>
      <c r="J2" s="408"/>
      <c r="K2" s="408"/>
      <c r="L2" s="408"/>
      <c r="M2" s="408"/>
      <c r="N2" s="408"/>
      <c r="O2" s="408"/>
      <c r="P2" s="408"/>
      <c r="Q2" s="408"/>
      <c r="R2" s="408"/>
      <c r="S2" s="408"/>
      <c r="T2" s="408"/>
      <c r="U2" s="408"/>
      <c r="V2" s="408"/>
      <c r="W2" s="408"/>
      <c r="X2" s="408"/>
      <c r="Y2" s="408"/>
      <c r="Z2" s="408"/>
      <c r="AA2" s="408"/>
      <c r="AB2" s="408"/>
      <c r="AC2" s="408"/>
      <c r="AD2" s="408"/>
      <c r="AE2" s="408"/>
      <c r="AF2" s="409"/>
    </row>
    <row r="3" spans="2:32" ht="13.5" thickBot="1">
      <c r="B3" s="410"/>
      <c r="C3" s="407"/>
      <c r="D3" s="408"/>
      <c r="E3" s="408"/>
      <c r="F3" s="408"/>
      <c r="G3" s="408"/>
      <c r="H3" s="408"/>
      <c r="I3" s="408"/>
      <c r="J3" s="408"/>
      <c r="K3" s="408"/>
      <c r="L3" s="408"/>
      <c r="M3" s="408"/>
      <c r="N3" s="408"/>
      <c r="O3" s="408"/>
      <c r="P3" s="408"/>
      <c r="Q3" s="408"/>
      <c r="R3" s="408"/>
      <c r="S3" s="408"/>
      <c r="T3" s="408"/>
      <c r="U3" s="408"/>
      <c r="V3" s="408"/>
      <c r="W3" s="408"/>
      <c r="X3" s="408"/>
      <c r="Y3" s="408"/>
      <c r="Z3" s="408"/>
      <c r="AA3" s="408"/>
      <c r="AB3" s="408"/>
      <c r="AC3" s="408"/>
      <c r="AD3" s="408"/>
      <c r="AE3" s="409"/>
      <c r="AF3" s="411"/>
    </row>
    <row r="4" spans="2:32" ht="12.75" customHeight="1" thickTop="1">
      <c r="B4" s="410"/>
      <c r="C4" s="410"/>
      <c r="D4" s="723" t="s">
        <v>1674</v>
      </c>
      <c r="E4" s="724"/>
      <c r="F4" s="724"/>
      <c r="G4" s="724"/>
      <c r="H4" s="724"/>
      <c r="I4" s="724"/>
      <c r="J4" s="724"/>
      <c r="K4" s="724"/>
      <c r="L4" s="724"/>
      <c r="M4" s="724"/>
      <c r="N4" s="724"/>
      <c r="O4" s="724"/>
      <c r="P4" s="724"/>
      <c r="Q4" s="724"/>
      <c r="R4" s="724"/>
      <c r="S4" s="724"/>
      <c r="T4" s="724"/>
      <c r="U4" s="724"/>
      <c r="V4" s="724"/>
      <c r="W4" s="724"/>
      <c r="X4" s="724"/>
      <c r="Y4" s="724"/>
      <c r="Z4" s="724"/>
      <c r="AA4" s="724"/>
      <c r="AB4" s="724"/>
      <c r="AC4" s="725"/>
      <c r="AD4" s="412"/>
      <c r="AE4" s="411"/>
      <c r="AF4" s="411"/>
    </row>
    <row r="5" spans="2:32" ht="13.5" customHeight="1" thickBot="1">
      <c r="B5" s="410"/>
      <c r="C5" s="410"/>
      <c r="D5" s="726"/>
      <c r="E5" s="727"/>
      <c r="F5" s="727"/>
      <c r="G5" s="727"/>
      <c r="H5" s="727"/>
      <c r="I5" s="727"/>
      <c r="J5" s="727"/>
      <c r="K5" s="727"/>
      <c r="L5" s="727"/>
      <c r="M5" s="727"/>
      <c r="N5" s="727"/>
      <c r="O5" s="727"/>
      <c r="P5" s="727"/>
      <c r="Q5" s="727"/>
      <c r="R5" s="727"/>
      <c r="S5" s="727"/>
      <c r="T5" s="727"/>
      <c r="U5" s="727"/>
      <c r="V5" s="727"/>
      <c r="W5" s="727"/>
      <c r="X5" s="727"/>
      <c r="Y5" s="727"/>
      <c r="Z5" s="727"/>
      <c r="AA5" s="727"/>
      <c r="AB5" s="727"/>
      <c r="AC5" s="728"/>
      <c r="AD5" s="412"/>
      <c r="AE5" s="411"/>
      <c r="AF5" s="411"/>
    </row>
    <row r="6" spans="2:32" ht="12.75" customHeight="1" thickTop="1">
      <c r="B6" s="410"/>
      <c r="C6" s="410"/>
      <c r="AE6" s="411"/>
      <c r="AF6" s="411"/>
    </row>
    <row r="7" spans="2:32" ht="12.75" customHeight="1">
      <c r="B7" s="410"/>
      <c r="C7" s="410"/>
      <c r="Z7" s="413"/>
      <c r="AA7" s="413"/>
      <c r="AB7" s="413"/>
      <c r="AC7" s="414"/>
      <c r="AD7" s="414"/>
      <c r="AE7" s="411"/>
      <c r="AF7" s="411"/>
    </row>
    <row r="8" spans="2:32" ht="12.75" customHeight="1">
      <c r="B8" s="410"/>
      <c r="C8" s="410"/>
      <c r="Z8" s="413"/>
      <c r="AA8" s="413"/>
      <c r="AB8" s="413"/>
      <c r="AC8" s="414"/>
      <c r="AD8" s="414"/>
      <c r="AE8" s="411"/>
      <c r="AF8" s="411"/>
    </row>
    <row r="9" spans="2:32" ht="12.75" customHeight="1">
      <c r="B9" s="410"/>
      <c r="C9" s="410"/>
      <c r="AE9" s="411"/>
      <c r="AF9" s="411"/>
    </row>
    <row r="10" spans="2:32" ht="12.75" customHeight="1">
      <c r="B10" s="410"/>
      <c r="C10" s="410"/>
      <c r="AE10" s="411"/>
      <c r="AF10" s="411"/>
    </row>
    <row r="11" spans="2:32">
      <c r="B11" s="410"/>
      <c r="C11" s="410"/>
      <c r="AE11" s="411"/>
      <c r="AF11" s="411"/>
    </row>
    <row r="12" spans="2:32">
      <c r="B12" s="410"/>
      <c r="C12" s="410"/>
      <c r="AE12" s="411"/>
      <c r="AF12" s="411"/>
    </row>
    <row r="13" spans="2:32">
      <c r="B13" s="410"/>
      <c r="C13" s="410"/>
      <c r="AE13" s="411"/>
      <c r="AF13" s="411"/>
    </row>
    <row r="14" spans="2:32">
      <c r="B14" s="410"/>
      <c r="C14" s="410"/>
      <c r="AE14" s="411"/>
      <c r="AF14" s="411"/>
    </row>
    <row r="15" spans="2:32">
      <c r="B15" s="410"/>
      <c r="C15" s="410"/>
      <c r="E15" s="415"/>
      <c r="AE15" s="411"/>
      <c r="AF15" s="411"/>
    </row>
    <row r="16" spans="2:32">
      <c r="B16" s="410"/>
      <c r="C16" s="410"/>
      <c r="AE16" s="411"/>
      <c r="AF16" s="411"/>
    </row>
    <row r="17" spans="2:32">
      <c r="B17" s="410"/>
      <c r="C17" s="410"/>
      <c r="AE17" s="411"/>
      <c r="AF17" s="411"/>
    </row>
    <row r="18" spans="2:32">
      <c r="B18" s="410"/>
      <c r="C18" s="410"/>
      <c r="AE18" s="411"/>
      <c r="AF18" s="411"/>
    </row>
    <row r="19" spans="2:32">
      <c r="B19" s="410"/>
      <c r="C19" s="410"/>
      <c r="AE19" s="411"/>
      <c r="AF19" s="411"/>
    </row>
    <row r="20" spans="2:32">
      <c r="B20" s="410"/>
      <c r="C20" s="410"/>
      <c r="AE20" s="411"/>
      <c r="AF20" s="411"/>
    </row>
    <row r="21" spans="2:32">
      <c r="B21" s="410"/>
      <c r="C21" s="410"/>
      <c r="AE21" s="411"/>
      <c r="AF21" s="411"/>
    </row>
    <row r="22" spans="2:32">
      <c r="B22" s="410"/>
      <c r="C22" s="410"/>
      <c r="AE22" s="411"/>
      <c r="AF22" s="411"/>
    </row>
    <row r="23" spans="2:32">
      <c r="B23" s="410"/>
      <c r="C23" s="410"/>
      <c r="AE23" s="411"/>
      <c r="AF23" s="411"/>
    </row>
    <row r="24" spans="2:32">
      <c r="B24" s="410"/>
      <c r="C24" s="410"/>
      <c r="AE24" s="411"/>
      <c r="AF24" s="411"/>
    </row>
    <row r="25" spans="2:32">
      <c r="B25" s="410"/>
      <c r="C25" s="410"/>
      <c r="AE25" s="411"/>
      <c r="AF25" s="411"/>
    </row>
    <row r="26" spans="2:32">
      <c r="B26" s="410"/>
      <c r="C26" s="410"/>
      <c r="K26" s="416"/>
      <c r="AE26" s="411"/>
      <c r="AF26" s="411"/>
    </row>
    <row r="27" spans="2:32">
      <c r="B27" s="410"/>
      <c r="C27" s="410"/>
      <c r="AE27" s="411"/>
      <c r="AF27" s="411"/>
    </row>
    <row r="28" spans="2:32">
      <c r="B28" s="410"/>
      <c r="C28" s="410"/>
      <c r="AE28" s="411"/>
      <c r="AF28" s="411"/>
    </row>
    <row r="29" spans="2:32">
      <c r="B29" s="410"/>
      <c r="C29" s="410"/>
      <c r="AE29" s="411"/>
      <c r="AF29" s="411"/>
    </row>
    <row r="30" spans="2:32">
      <c r="B30" s="410"/>
      <c r="C30" s="410"/>
      <c r="AE30" s="411"/>
      <c r="AF30" s="411"/>
    </row>
    <row r="31" spans="2:32">
      <c r="B31" s="410"/>
      <c r="C31" s="410"/>
      <c r="AE31" s="411"/>
      <c r="AF31" s="411"/>
    </row>
    <row r="32" spans="2:32">
      <c r="B32" s="410"/>
      <c r="C32" s="410"/>
      <c r="AE32" s="411"/>
      <c r="AF32" s="411"/>
    </row>
    <row r="33" spans="2:32">
      <c r="B33" s="410"/>
      <c r="C33" s="410"/>
      <c r="AE33" s="411"/>
      <c r="AF33" s="411"/>
    </row>
    <row r="34" spans="2:32">
      <c r="B34" s="410"/>
      <c r="C34" s="410"/>
      <c r="AE34" s="411"/>
      <c r="AF34" s="411"/>
    </row>
    <row r="35" spans="2:32">
      <c r="B35" s="410"/>
      <c r="C35" s="410"/>
      <c r="AE35" s="411"/>
      <c r="AF35" s="411"/>
    </row>
    <row r="36" spans="2:32">
      <c r="B36" s="410"/>
      <c r="C36" s="410"/>
      <c r="AE36" s="411"/>
      <c r="AF36" s="411"/>
    </row>
    <row r="37" spans="2:32">
      <c r="B37" s="410"/>
      <c r="C37" s="410"/>
      <c r="AE37" s="411"/>
      <c r="AF37" s="411"/>
    </row>
    <row r="38" spans="2:32">
      <c r="B38" s="410"/>
      <c r="C38" s="410"/>
      <c r="AE38" s="411"/>
      <c r="AF38" s="411"/>
    </row>
    <row r="39" spans="2:32">
      <c r="B39" s="410"/>
      <c r="C39" s="410"/>
      <c r="AE39" s="411"/>
      <c r="AF39" s="411"/>
    </row>
    <row r="40" spans="2:32">
      <c r="B40" s="410"/>
      <c r="C40" s="410"/>
      <c r="AE40" s="411"/>
      <c r="AF40" s="411"/>
    </row>
    <row r="41" spans="2:32">
      <c r="B41" s="410"/>
      <c r="C41" s="410"/>
      <c r="AE41" s="411"/>
      <c r="AF41" s="411"/>
    </row>
    <row r="42" spans="2:32">
      <c r="B42" s="410"/>
      <c r="C42" s="410"/>
      <c r="AE42" s="411"/>
      <c r="AF42" s="411"/>
    </row>
    <row r="43" spans="2:32">
      <c r="B43" s="410"/>
      <c r="C43" s="410"/>
      <c r="AE43" s="411"/>
      <c r="AF43" s="411"/>
    </row>
    <row r="44" spans="2:32">
      <c r="B44" s="410"/>
      <c r="C44" s="410"/>
      <c r="AE44" s="411"/>
      <c r="AF44" s="411"/>
    </row>
    <row r="45" spans="2:32">
      <c r="B45" s="410"/>
      <c r="C45" s="410"/>
      <c r="AE45" s="411"/>
      <c r="AF45" s="411"/>
    </row>
    <row r="46" spans="2:32">
      <c r="B46" s="410"/>
      <c r="C46" s="410"/>
      <c r="AE46" s="411"/>
      <c r="AF46" s="411"/>
    </row>
    <row r="47" spans="2:32">
      <c r="B47" s="410"/>
      <c r="C47" s="410"/>
      <c r="AE47" s="411"/>
      <c r="AF47" s="411"/>
    </row>
    <row r="48" spans="2:32">
      <c r="B48" s="410"/>
      <c r="C48" s="410"/>
      <c r="AE48" s="411"/>
      <c r="AF48" s="411"/>
    </row>
    <row r="49" spans="2:32">
      <c r="B49" s="410"/>
      <c r="C49" s="410"/>
      <c r="AE49" s="411"/>
      <c r="AF49" s="411"/>
    </row>
    <row r="50" spans="2:32">
      <c r="B50" s="410"/>
      <c r="C50" s="410"/>
      <c r="AE50" s="411"/>
      <c r="AF50" s="411"/>
    </row>
    <row r="51" spans="2:32">
      <c r="B51" s="410"/>
      <c r="C51" s="410"/>
      <c r="AE51" s="411"/>
      <c r="AF51" s="411"/>
    </row>
    <row r="52" spans="2:32">
      <c r="B52" s="410"/>
      <c r="C52" s="410"/>
      <c r="AE52" s="411"/>
      <c r="AF52" s="411"/>
    </row>
    <row r="53" spans="2:32">
      <c r="B53" s="410"/>
      <c r="C53" s="410"/>
      <c r="AE53" s="411"/>
      <c r="AF53" s="411"/>
    </row>
    <row r="54" spans="2:32">
      <c r="B54" s="410"/>
      <c r="C54" s="410"/>
      <c r="AE54" s="411"/>
      <c r="AF54" s="411"/>
    </row>
    <row r="55" spans="2:32">
      <c r="B55" s="410"/>
      <c r="C55" s="410"/>
      <c r="AE55" s="411"/>
      <c r="AF55" s="411"/>
    </row>
    <row r="56" spans="2:32">
      <c r="B56" s="410"/>
      <c r="C56" s="410"/>
      <c r="AE56" s="411"/>
      <c r="AF56" s="411"/>
    </row>
    <row r="57" spans="2:32">
      <c r="B57" s="410"/>
      <c r="C57" s="410"/>
      <c r="S57" s="416"/>
      <c r="T57" s="416"/>
      <c r="U57" s="416"/>
      <c r="V57" s="417"/>
      <c r="W57" s="417"/>
      <c r="X57" s="417"/>
      <c r="Y57" s="417"/>
      <c r="Z57" s="417"/>
      <c r="AA57" s="417"/>
      <c r="AB57" s="417"/>
      <c r="AC57" s="417"/>
      <c r="AD57" s="417"/>
      <c r="AE57" s="418"/>
      <c r="AF57" s="411"/>
    </row>
    <row r="58" spans="2:32">
      <c r="B58" s="410"/>
      <c r="C58" s="410"/>
      <c r="V58" s="419"/>
      <c r="W58" s="419"/>
      <c r="X58" s="419"/>
      <c r="Y58" s="419"/>
      <c r="Z58" s="419"/>
      <c r="AA58" s="419"/>
      <c r="AB58" s="419"/>
      <c r="AC58" s="419"/>
      <c r="AD58" s="419"/>
      <c r="AE58" s="420"/>
      <c r="AF58" s="411"/>
    </row>
    <row r="59" spans="2:32">
      <c r="B59" s="410"/>
      <c r="C59" s="410"/>
      <c r="V59" s="417"/>
      <c r="W59" s="417"/>
      <c r="X59" s="417"/>
      <c r="Y59" s="417"/>
      <c r="Z59" s="417"/>
      <c r="AA59" s="417"/>
      <c r="AB59" s="417"/>
      <c r="AC59" s="417"/>
      <c r="AD59" s="417"/>
      <c r="AE59" s="418"/>
      <c r="AF59" s="411"/>
    </row>
    <row r="60" spans="2:32">
      <c r="B60" s="410"/>
      <c r="C60" s="410"/>
      <c r="V60" s="417"/>
      <c r="W60" s="417"/>
      <c r="X60" s="417"/>
      <c r="Y60" s="417"/>
      <c r="Z60" s="417"/>
      <c r="AA60" s="417"/>
      <c r="AB60" s="417"/>
      <c r="AC60" s="417"/>
      <c r="AD60" s="417"/>
      <c r="AE60" s="418"/>
      <c r="AF60" s="411"/>
    </row>
    <row r="61" spans="2:32">
      <c r="B61" s="410"/>
      <c r="C61" s="410"/>
      <c r="V61" s="417"/>
      <c r="W61" s="417"/>
      <c r="X61" s="417"/>
      <c r="Y61" s="417"/>
      <c r="Z61" s="417"/>
      <c r="AA61" s="417"/>
      <c r="AB61" s="417"/>
      <c r="AC61" s="417"/>
      <c r="AD61" s="417"/>
      <c r="AE61" s="418"/>
      <c r="AF61" s="411"/>
    </row>
    <row r="62" spans="2:32">
      <c r="B62" s="410"/>
      <c r="C62" s="410"/>
      <c r="V62" s="417"/>
      <c r="W62" s="421"/>
      <c r="X62" s="417"/>
      <c r="Y62" s="417"/>
      <c r="Z62" s="417"/>
      <c r="AA62" s="417"/>
      <c r="AB62" s="417"/>
      <c r="AC62" s="417"/>
      <c r="AD62" s="417"/>
      <c r="AE62" s="418"/>
      <c r="AF62" s="411"/>
    </row>
    <row r="63" spans="2:32">
      <c r="B63" s="410"/>
      <c r="C63" s="410"/>
      <c r="V63" s="417"/>
      <c r="W63" s="421"/>
      <c r="X63" s="417"/>
      <c r="Y63" s="417"/>
      <c r="Z63" s="417"/>
      <c r="AA63" s="417"/>
      <c r="AB63" s="417"/>
      <c r="AC63" s="417"/>
      <c r="AD63" s="417"/>
      <c r="AE63" s="418"/>
      <c r="AF63" s="411"/>
    </row>
    <row r="64" spans="2:32">
      <c r="B64" s="410"/>
      <c r="C64" s="410"/>
      <c r="V64" s="417"/>
      <c r="W64" s="421"/>
      <c r="X64" s="417"/>
      <c r="Y64" s="417"/>
      <c r="Z64" s="417"/>
      <c r="AA64" s="417"/>
      <c r="AB64" s="417"/>
      <c r="AC64" s="417"/>
      <c r="AD64" s="417"/>
      <c r="AE64" s="418"/>
      <c r="AF64" s="411"/>
    </row>
    <row r="65" spans="2:32">
      <c r="B65" s="410"/>
      <c r="C65" s="410"/>
      <c r="V65" s="417"/>
      <c r="W65" s="421"/>
      <c r="X65" s="417"/>
      <c r="Y65" s="417"/>
      <c r="Z65" s="417"/>
      <c r="AA65" s="417"/>
      <c r="AB65" s="417"/>
      <c r="AC65" s="417"/>
      <c r="AD65" s="417"/>
      <c r="AE65" s="418"/>
      <c r="AF65" s="411"/>
    </row>
    <row r="66" spans="2:32" ht="13.5" thickBot="1">
      <c r="B66" s="410"/>
      <c r="C66" s="422"/>
      <c r="D66" s="457"/>
      <c r="E66" s="457"/>
      <c r="F66" s="457"/>
      <c r="G66" s="457"/>
      <c r="H66" s="457"/>
      <c r="I66" s="457"/>
      <c r="J66" s="457"/>
      <c r="K66" s="457"/>
      <c r="L66" s="457"/>
      <c r="M66" s="457"/>
      <c r="N66" s="457"/>
      <c r="O66" s="457"/>
      <c r="P66" s="457"/>
      <c r="Q66" s="457"/>
      <c r="R66" s="457"/>
      <c r="S66" s="457"/>
      <c r="T66" s="457"/>
      <c r="U66" s="457"/>
      <c r="V66" s="458"/>
      <c r="W66" s="459"/>
      <c r="X66" s="458"/>
      <c r="Y66" s="458"/>
      <c r="Z66" s="458"/>
      <c r="AA66" s="458"/>
      <c r="AB66" s="458"/>
      <c r="AC66" s="458"/>
      <c r="AD66" s="458"/>
      <c r="AE66" s="423"/>
      <c r="AF66" s="411"/>
    </row>
    <row r="67" spans="2:32" ht="6" customHeight="1" thickBot="1">
      <c r="B67" s="422"/>
      <c r="C67" s="457"/>
      <c r="D67" s="457"/>
      <c r="E67" s="457"/>
      <c r="F67" s="457"/>
      <c r="G67" s="457"/>
      <c r="H67" s="457"/>
      <c r="I67" s="457"/>
      <c r="J67" s="457"/>
      <c r="K67" s="457"/>
      <c r="L67" s="457"/>
      <c r="M67" s="457"/>
      <c r="N67" s="457"/>
      <c r="O67" s="457"/>
      <c r="P67" s="457"/>
      <c r="Q67" s="457"/>
      <c r="R67" s="457"/>
      <c r="S67" s="457"/>
      <c r="T67" s="457"/>
      <c r="U67" s="457"/>
      <c r="V67" s="457"/>
      <c r="W67" s="457"/>
      <c r="X67" s="457"/>
      <c r="Y67" s="457"/>
      <c r="Z67" s="457"/>
      <c r="AA67" s="457"/>
      <c r="AB67" s="457"/>
      <c r="AC67" s="457"/>
      <c r="AD67" s="457"/>
      <c r="AE67" s="457"/>
      <c r="AF67" s="424"/>
    </row>
    <row r="74" spans="2:32">
      <c r="N74" s="425"/>
    </row>
    <row r="75" spans="2:32" ht="15" customHeight="1">
      <c r="F75" s="426"/>
      <c r="N75" s="425"/>
    </row>
    <row r="76" spans="2:32" ht="15" customHeight="1">
      <c r="F76" s="426"/>
      <c r="N76" s="425"/>
    </row>
    <row r="77" spans="2:32" ht="15" customHeight="1">
      <c r="F77" s="426"/>
      <c r="N77" s="425"/>
    </row>
    <row r="78" spans="2:32" ht="15" customHeight="1">
      <c r="F78" s="426"/>
      <c r="N78" s="425"/>
    </row>
    <row r="79" spans="2:32" ht="15" customHeight="1">
      <c r="F79" s="426"/>
      <c r="N79" s="425"/>
    </row>
    <row r="80" spans="2:32" ht="15" customHeight="1">
      <c r="F80" s="426"/>
      <c r="N80" s="425"/>
    </row>
    <row r="81" spans="6:14" ht="15" customHeight="1">
      <c r="F81" s="426"/>
      <c r="N81" s="425"/>
    </row>
    <row r="82" spans="6:14" ht="15" customHeight="1">
      <c r="F82" s="426"/>
      <c r="N82" s="425"/>
    </row>
    <row r="83" spans="6:14" ht="15" customHeight="1">
      <c r="F83" s="426"/>
      <c r="N83" s="425"/>
    </row>
    <row r="84" spans="6:14" ht="15" customHeight="1">
      <c r="F84" s="426"/>
      <c r="N84" s="425"/>
    </row>
    <row r="85" spans="6:14" ht="15" customHeight="1">
      <c r="F85" s="426"/>
      <c r="N85" s="425"/>
    </row>
    <row r="86" spans="6:14" ht="15" customHeight="1">
      <c r="F86" s="426"/>
      <c r="N86" s="425"/>
    </row>
    <row r="87" spans="6:14" ht="15" customHeight="1">
      <c r="F87" s="426"/>
      <c r="N87" s="425"/>
    </row>
    <row r="88" spans="6:14" ht="15" customHeight="1">
      <c r="F88" s="426"/>
      <c r="N88" s="425"/>
    </row>
    <row r="89" spans="6:14" ht="15" customHeight="1">
      <c r="F89" s="426"/>
      <c r="N89" s="425"/>
    </row>
    <row r="90" spans="6:14" ht="15" customHeight="1">
      <c r="F90" s="426"/>
      <c r="N90" s="425"/>
    </row>
    <row r="91" spans="6:14" ht="15" customHeight="1">
      <c r="F91" s="426"/>
      <c r="N91" s="425"/>
    </row>
    <row r="92" spans="6:14" ht="15" customHeight="1">
      <c r="F92" s="426"/>
      <c r="N92" s="425"/>
    </row>
    <row r="93" spans="6:14" ht="15" customHeight="1">
      <c r="F93" s="426"/>
      <c r="N93" s="425"/>
    </row>
    <row r="94" spans="6:14" ht="15" customHeight="1">
      <c r="F94" s="426"/>
      <c r="N94" s="425"/>
    </row>
    <row r="95" spans="6:14" ht="15" customHeight="1">
      <c r="F95" s="426"/>
      <c r="N95" s="425"/>
    </row>
    <row r="96" spans="6:14" ht="15" customHeight="1">
      <c r="F96" s="426"/>
      <c r="N96" s="425"/>
    </row>
    <row r="97" spans="6:6" ht="15" customHeight="1">
      <c r="F97" s="426"/>
    </row>
    <row r="98" spans="6:6" ht="15" customHeight="1">
      <c r="F98" s="426"/>
    </row>
    <row r="99" spans="6:6" ht="15" customHeight="1">
      <c r="F99" s="426"/>
    </row>
    <row r="100" spans="6:6" ht="15" customHeight="1">
      <c r="F100" s="426"/>
    </row>
    <row r="101" spans="6:6" ht="15" customHeight="1">
      <c r="F101" s="426"/>
    </row>
    <row r="102" spans="6:6" ht="15" customHeight="1">
      <c r="F102" s="426"/>
    </row>
    <row r="103" spans="6:6" ht="15" customHeight="1">
      <c r="F103" s="426"/>
    </row>
    <row r="104" spans="6:6" ht="15" customHeight="1">
      <c r="F104" s="426"/>
    </row>
    <row r="105" spans="6:6" ht="15" customHeight="1">
      <c r="F105" s="426"/>
    </row>
    <row r="106" spans="6:6" ht="15" customHeight="1">
      <c r="F106" s="426"/>
    </row>
    <row r="107" spans="6:6" ht="15" customHeight="1">
      <c r="F107" s="426"/>
    </row>
    <row r="108" spans="6:6" ht="15" customHeight="1">
      <c r="F108" s="426"/>
    </row>
    <row r="109" spans="6:6" ht="15" customHeight="1">
      <c r="F109" s="426"/>
    </row>
    <row r="110" spans="6:6" ht="15" customHeight="1">
      <c r="F110" s="426"/>
    </row>
    <row r="111" spans="6:6" ht="15" customHeight="1">
      <c r="F111" s="426"/>
    </row>
    <row r="112" spans="6:6" ht="15" customHeight="1">
      <c r="F112" s="426"/>
    </row>
    <row r="113" spans="6:6" ht="15" customHeight="1">
      <c r="F113" s="426"/>
    </row>
    <row r="114" spans="6:6" ht="15" customHeight="1">
      <c r="F114" s="426"/>
    </row>
    <row r="115" spans="6:6" ht="15" customHeight="1">
      <c r="F115" s="426"/>
    </row>
    <row r="116" spans="6:6" ht="15" customHeight="1">
      <c r="F116" s="426"/>
    </row>
    <row r="117" spans="6:6" ht="15" customHeight="1">
      <c r="F117" s="426"/>
    </row>
    <row r="118" spans="6:6" ht="15" customHeight="1">
      <c r="F118" s="426"/>
    </row>
    <row r="119" spans="6:6" ht="15" customHeight="1">
      <c r="F119" s="426"/>
    </row>
    <row r="120" spans="6:6" ht="15" customHeight="1">
      <c r="F120" s="426"/>
    </row>
    <row r="121" spans="6:6">
      <c r="F121" s="426"/>
    </row>
  </sheetData>
  <mergeCells count="1">
    <mergeCell ref="D4:AC5"/>
  </mergeCells>
  <printOptions horizontalCentered="1" verticalCentered="1"/>
  <pageMargins left="0.34" right="0.34" top="0.19685039370078741" bottom="0" header="0" footer="0"/>
  <pageSetup paperSize="9" scale="57" orientation="landscape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8945D5-598C-4CF0-846C-52D65F0BDE52}">
  <dimension ref="B1:AD70"/>
  <sheetViews>
    <sheetView view="pageBreakPreview" zoomScale="85" zoomScaleNormal="55" zoomScaleSheetLayoutView="85" workbookViewId="0">
      <selection activeCell="K29" sqref="K29"/>
    </sheetView>
  </sheetViews>
  <sheetFormatPr defaultColWidth="9.140625" defaultRowHeight="12.75"/>
  <cols>
    <col min="1" max="1" width="1.7109375" style="460" customWidth="1"/>
    <col min="2" max="2" width="1.5703125" style="460" customWidth="1"/>
    <col min="3" max="3" width="10.7109375" style="460" customWidth="1"/>
    <col min="4" max="4" width="2.5703125" style="460" customWidth="1"/>
    <col min="5" max="18" width="9.140625" style="460"/>
    <col min="19" max="19" width="14.5703125" style="460" customWidth="1"/>
    <col min="20" max="20" width="3.140625" style="460" customWidth="1"/>
    <col min="21" max="26" width="9.140625" style="460"/>
    <col min="27" max="27" width="2.85546875" style="460" customWidth="1"/>
    <col min="28" max="30" width="4.7109375" style="460" customWidth="1"/>
    <col min="31" max="31" width="1.7109375" style="460" customWidth="1"/>
    <col min="32" max="16384" width="9.140625" style="460"/>
  </cols>
  <sheetData>
    <row r="1" spans="3:30" ht="12.75" customHeight="1" thickBot="1"/>
    <row r="2" spans="3:30" ht="12.75" customHeight="1" thickBot="1">
      <c r="C2" s="461"/>
      <c r="D2" s="462"/>
      <c r="E2" s="462"/>
      <c r="F2" s="462"/>
      <c r="G2" s="462"/>
      <c r="H2" s="462"/>
      <c r="I2" s="462"/>
      <c r="J2" s="462"/>
      <c r="K2" s="462"/>
      <c r="L2" s="462"/>
      <c r="M2" s="462"/>
      <c r="N2" s="462"/>
      <c r="O2" s="462"/>
      <c r="P2" s="462"/>
      <c r="Q2" s="462"/>
      <c r="R2" s="462"/>
      <c r="S2" s="462"/>
      <c r="T2" s="462"/>
      <c r="U2" s="462"/>
      <c r="V2" s="462"/>
      <c r="W2" s="462"/>
      <c r="X2" s="462"/>
      <c r="Y2" s="462"/>
      <c r="Z2" s="462"/>
      <c r="AA2" s="462"/>
      <c r="AB2" s="462"/>
      <c r="AC2" s="462"/>
      <c r="AD2" s="463"/>
    </row>
    <row r="3" spans="3:30" ht="12.75" customHeight="1">
      <c r="C3" s="464"/>
      <c r="D3" s="729" t="s">
        <v>1650</v>
      </c>
      <c r="E3" s="730"/>
      <c r="F3" s="730"/>
      <c r="G3" s="730"/>
      <c r="H3" s="730"/>
      <c r="I3" s="730"/>
      <c r="J3" s="730"/>
      <c r="K3" s="730"/>
      <c r="L3" s="730"/>
      <c r="M3" s="730"/>
      <c r="N3" s="730"/>
      <c r="O3" s="730"/>
      <c r="P3" s="730"/>
      <c r="Q3" s="730"/>
      <c r="R3" s="730"/>
      <c r="S3" s="730"/>
      <c r="T3" s="730"/>
      <c r="U3" s="730"/>
      <c r="V3" s="730"/>
      <c r="W3" s="730"/>
      <c r="X3" s="730"/>
      <c r="Y3" s="730"/>
      <c r="Z3" s="730"/>
      <c r="AA3" s="730"/>
      <c r="AB3" s="731"/>
      <c r="AC3" s="465"/>
      <c r="AD3" s="466"/>
    </row>
    <row r="4" spans="3:30" ht="12.75" customHeight="1" thickBot="1">
      <c r="C4" s="464"/>
      <c r="D4" s="732"/>
      <c r="E4" s="733"/>
      <c r="F4" s="733"/>
      <c r="G4" s="733"/>
      <c r="H4" s="733"/>
      <c r="I4" s="733"/>
      <c r="J4" s="733"/>
      <c r="K4" s="733"/>
      <c r="L4" s="733"/>
      <c r="M4" s="733"/>
      <c r="N4" s="733"/>
      <c r="O4" s="733"/>
      <c r="P4" s="733"/>
      <c r="Q4" s="733"/>
      <c r="R4" s="733"/>
      <c r="S4" s="733"/>
      <c r="T4" s="733"/>
      <c r="U4" s="733"/>
      <c r="V4" s="733"/>
      <c r="W4" s="733"/>
      <c r="X4" s="733"/>
      <c r="Y4" s="733"/>
      <c r="Z4" s="733"/>
      <c r="AA4" s="733"/>
      <c r="AB4" s="734"/>
      <c r="AC4" s="465"/>
      <c r="AD4" s="466"/>
    </row>
    <row r="5" spans="3:30" ht="12.75" customHeight="1">
      <c r="C5" s="464"/>
      <c r="D5" s="467"/>
      <c r="E5" s="467"/>
      <c r="F5" s="467"/>
      <c r="G5" s="467"/>
      <c r="H5" s="467"/>
      <c r="I5" s="467"/>
      <c r="J5" s="467"/>
      <c r="K5" s="467"/>
      <c r="L5" s="467"/>
      <c r="M5" s="467"/>
      <c r="N5" s="467"/>
      <c r="O5" s="467"/>
      <c r="P5" s="467"/>
      <c r="Q5" s="467"/>
      <c r="R5" s="467"/>
      <c r="S5" s="467"/>
      <c r="T5" s="467"/>
      <c r="U5" s="467"/>
      <c r="V5" s="467"/>
      <c r="W5" s="467"/>
      <c r="X5" s="467"/>
      <c r="Y5" s="467"/>
      <c r="Z5" s="467"/>
      <c r="AA5" s="467"/>
      <c r="AB5" s="467"/>
      <c r="AC5" s="467"/>
      <c r="AD5" s="466"/>
    </row>
    <row r="6" spans="3:30" ht="12.75" customHeight="1">
      <c r="C6" s="464"/>
      <c r="D6" s="467"/>
      <c r="E6" s="467"/>
      <c r="F6" s="467"/>
      <c r="G6" s="467"/>
      <c r="H6" s="467"/>
      <c r="I6" s="467"/>
      <c r="J6" s="467"/>
      <c r="K6" s="467"/>
      <c r="L6" s="467"/>
      <c r="M6" s="467"/>
      <c r="N6" s="467"/>
      <c r="O6" s="467"/>
      <c r="P6" s="467"/>
      <c r="Q6" s="467"/>
      <c r="R6" s="467"/>
      <c r="S6" s="467"/>
      <c r="T6" s="467"/>
      <c r="U6" s="467"/>
      <c r="V6" s="467"/>
      <c r="W6" s="467"/>
      <c r="X6" s="467"/>
      <c r="Y6" s="467"/>
      <c r="Z6" s="467"/>
      <c r="AA6" s="467"/>
      <c r="AB6" s="467"/>
      <c r="AC6" s="467"/>
      <c r="AD6" s="466"/>
    </row>
    <row r="7" spans="3:30" ht="12.75" customHeight="1">
      <c r="C7" s="464"/>
      <c r="D7" s="467"/>
      <c r="E7" s="467"/>
      <c r="F7" s="467"/>
      <c r="G7" s="467"/>
      <c r="H7" s="467"/>
      <c r="I7" s="467"/>
      <c r="J7" s="467"/>
      <c r="K7" s="467"/>
      <c r="L7" s="467"/>
      <c r="M7" s="467"/>
      <c r="N7" s="467"/>
      <c r="O7" s="467"/>
      <c r="P7" s="467"/>
      <c r="Q7" s="467"/>
      <c r="R7" s="467"/>
      <c r="S7" s="467"/>
      <c r="T7" s="467"/>
      <c r="U7" s="467"/>
      <c r="V7" s="467"/>
      <c r="W7" s="467"/>
      <c r="X7" s="467"/>
      <c r="Y7" s="467"/>
      <c r="Z7" s="467"/>
      <c r="AA7" s="467"/>
      <c r="AB7" s="467"/>
      <c r="AC7" s="467"/>
      <c r="AD7" s="466"/>
    </row>
    <row r="8" spans="3:30" ht="12.75" customHeight="1">
      <c r="C8" s="464"/>
      <c r="D8" s="467"/>
      <c r="E8" s="467"/>
      <c r="F8" s="467"/>
      <c r="G8" s="467"/>
      <c r="H8" s="467"/>
      <c r="I8" s="467"/>
      <c r="J8" s="467"/>
      <c r="K8" s="467"/>
      <c r="L8" s="467"/>
      <c r="M8" s="467"/>
      <c r="N8" s="467"/>
      <c r="O8" s="467"/>
      <c r="P8" s="467"/>
      <c r="Q8" s="467"/>
      <c r="R8" s="467"/>
      <c r="S8" s="467"/>
      <c r="T8" s="467"/>
      <c r="U8" s="467"/>
      <c r="V8" s="468"/>
      <c r="W8" s="468"/>
      <c r="X8" s="468"/>
      <c r="Y8" s="468"/>
      <c r="Z8" s="468"/>
      <c r="AA8" s="468"/>
      <c r="AB8" s="469"/>
      <c r="AC8" s="469"/>
      <c r="AD8" s="466"/>
    </row>
    <row r="9" spans="3:30" ht="12.75" customHeight="1">
      <c r="C9" s="464"/>
      <c r="D9" s="467"/>
      <c r="E9" s="467"/>
      <c r="F9" s="467"/>
      <c r="G9" s="467"/>
      <c r="H9" s="467"/>
      <c r="I9" s="467"/>
      <c r="J9" s="467"/>
      <c r="K9" s="467"/>
      <c r="L9" s="467"/>
      <c r="M9" s="467"/>
      <c r="N9" s="467"/>
      <c r="O9" s="467"/>
      <c r="P9" s="467"/>
      <c r="Q9" s="467"/>
      <c r="R9" s="467"/>
      <c r="S9" s="467"/>
      <c r="T9" s="467"/>
      <c r="U9" s="467"/>
      <c r="V9" s="468"/>
      <c r="W9" s="468"/>
      <c r="X9" s="468"/>
      <c r="Y9" s="468"/>
      <c r="Z9" s="468"/>
      <c r="AA9" s="468"/>
      <c r="AB9" s="469"/>
      <c r="AC9" s="469"/>
      <c r="AD9" s="466"/>
    </row>
    <row r="10" spans="3:30" ht="12.75" customHeight="1">
      <c r="C10" s="464"/>
      <c r="D10" s="467"/>
      <c r="E10" s="467"/>
      <c r="F10" s="467"/>
      <c r="G10" s="467"/>
      <c r="H10" s="467"/>
      <c r="I10" s="467"/>
      <c r="J10" s="467"/>
      <c r="K10" s="467"/>
      <c r="L10" s="467"/>
      <c r="M10" s="467"/>
      <c r="N10" s="467"/>
      <c r="O10" s="467"/>
      <c r="P10" s="467"/>
      <c r="Q10" s="467"/>
      <c r="R10" s="467"/>
      <c r="S10" s="467"/>
      <c r="T10" s="467"/>
      <c r="U10" s="467"/>
      <c r="V10" s="468"/>
      <c r="W10" s="468"/>
      <c r="X10" s="468"/>
      <c r="Y10" s="468"/>
      <c r="Z10" s="468"/>
      <c r="AA10" s="467"/>
      <c r="AB10" s="467"/>
      <c r="AC10" s="467"/>
      <c r="AD10" s="466"/>
    </row>
    <row r="11" spans="3:30" ht="12.75" customHeight="1">
      <c r="C11" s="464"/>
      <c r="D11" s="467"/>
      <c r="E11" s="467"/>
      <c r="F11" s="467"/>
      <c r="G11" s="467"/>
      <c r="H11" s="467"/>
      <c r="I11" s="467"/>
      <c r="J11" s="467"/>
      <c r="K11" s="467"/>
      <c r="L11" s="467"/>
      <c r="M11" s="467"/>
      <c r="N11" s="467"/>
      <c r="O11" s="467"/>
      <c r="P11" s="467"/>
      <c r="Q11" s="467"/>
      <c r="R11" s="467"/>
      <c r="S11" s="467"/>
      <c r="T11" s="467"/>
      <c r="U11" s="467"/>
      <c r="V11" s="468"/>
      <c r="W11" s="468"/>
      <c r="X11" s="468"/>
      <c r="Y11" s="468"/>
      <c r="Z11" s="468"/>
      <c r="AA11" s="467"/>
      <c r="AB11" s="467"/>
      <c r="AC11" s="467"/>
      <c r="AD11" s="466"/>
    </row>
    <row r="12" spans="3:30" ht="12.75" customHeight="1">
      <c r="C12" s="464"/>
      <c r="D12" s="467"/>
      <c r="E12" s="467"/>
      <c r="F12" s="467"/>
      <c r="G12" s="467"/>
      <c r="H12" s="467"/>
      <c r="I12" s="467"/>
      <c r="J12" s="467"/>
      <c r="K12" s="467"/>
      <c r="L12" s="467"/>
      <c r="M12" s="467"/>
      <c r="N12" s="467"/>
      <c r="O12" s="467"/>
      <c r="P12" s="467"/>
      <c r="Q12" s="467"/>
      <c r="R12" s="467"/>
      <c r="S12" s="467"/>
      <c r="T12" s="467"/>
      <c r="U12" s="467"/>
      <c r="V12" s="468"/>
      <c r="W12" s="468"/>
      <c r="X12" s="468"/>
      <c r="Y12" s="468"/>
      <c r="Z12" s="468"/>
      <c r="AA12" s="467"/>
      <c r="AB12" s="467"/>
      <c r="AC12" s="467"/>
      <c r="AD12" s="466"/>
    </row>
    <row r="13" spans="3:30" ht="12.75" customHeight="1">
      <c r="C13" s="464"/>
      <c r="D13" s="467"/>
      <c r="E13" s="467"/>
      <c r="F13" s="467"/>
      <c r="G13" s="467"/>
      <c r="H13" s="467"/>
      <c r="I13" s="467"/>
      <c r="J13" s="467"/>
      <c r="K13" s="467"/>
      <c r="L13" s="467"/>
      <c r="M13" s="467"/>
      <c r="N13" s="467"/>
      <c r="O13" s="467"/>
      <c r="P13" s="467"/>
      <c r="Q13" s="467"/>
      <c r="R13" s="467"/>
      <c r="S13" s="467"/>
      <c r="T13" s="467"/>
      <c r="U13" s="467"/>
      <c r="V13" s="468"/>
      <c r="W13" s="468"/>
      <c r="X13" s="468"/>
      <c r="Y13" s="468"/>
      <c r="Z13" s="468"/>
      <c r="AA13" s="467"/>
      <c r="AB13" s="467"/>
      <c r="AC13" s="467"/>
      <c r="AD13" s="466"/>
    </row>
    <row r="14" spans="3:30" ht="12.75" customHeight="1">
      <c r="C14" s="464"/>
      <c r="D14" s="467"/>
      <c r="E14" s="467"/>
      <c r="F14" s="467"/>
      <c r="G14" s="467"/>
      <c r="H14" s="467"/>
      <c r="I14" s="467"/>
      <c r="J14" s="467"/>
      <c r="K14" s="467"/>
      <c r="L14" s="467"/>
      <c r="M14" s="467"/>
      <c r="N14" s="467"/>
      <c r="O14" s="467"/>
      <c r="P14" s="467"/>
      <c r="Q14" s="467"/>
      <c r="R14" s="467"/>
      <c r="S14" s="467"/>
      <c r="T14" s="467"/>
      <c r="U14" s="467"/>
      <c r="V14" s="468"/>
      <c r="W14" s="468"/>
      <c r="X14" s="468"/>
      <c r="Y14" s="468"/>
      <c r="Z14" s="468"/>
      <c r="AA14" s="467"/>
      <c r="AB14" s="467"/>
      <c r="AC14" s="467"/>
      <c r="AD14" s="466"/>
    </row>
    <row r="15" spans="3:30" ht="12.75" customHeight="1">
      <c r="C15" s="464"/>
      <c r="D15" s="467"/>
      <c r="E15" s="467"/>
      <c r="F15" s="467"/>
      <c r="G15" s="467"/>
      <c r="H15" s="467"/>
      <c r="I15" s="467"/>
      <c r="J15" s="467"/>
      <c r="K15" s="467"/>
      <c r="L15" s="467"/>
      <c r="M15" s="467"/>
      <c r="N15" s="467"/>
      <c r="O15" s="467"/>
      <c r="P15" s="467"/>
      <c r="Q15" s="467"/>
      <c r="R15" s="467"/>
      <c r="S15" s="467"/>
      <c r="T15" s="467"/>
      <c r="U15" s="467"/>
      <c r="V15" s="468"/>
      <c r="W15" s="468"/>
      <c r="X15" s="468"/>
      <c r="Y15" s="468"/>
      <c r="Z15" s="468"/>
      <c r="AA15" s="467"/>
      <c r="AB15" s="467"/>
      <c r="AC15" s="467"/>
      <c r="AD15" s="466"/>
    </row>
    <row r="16" spans="3:30" ht="12.75" customHeight="1">
      <c r="C16" s="464"/>
      <c r="D16" s="467"/>
      <c r="E16" s="467"/>
      <c r="F16" s="467"/>
      <c r="G16" s="467"/>
      <c r="H16" s="467"/>
      <c r="I16" s="467"/>
      <c r="J16" s="467"/>
      <c r="K16" s="467"/>
      <c r="L16" s="467"/>
      <c r="M16" s="467"/>
      <c r="N16" s="467"/>
      <c r="O16" s="467"/>
      <c r="P16" s="467"/>
      <c r="Q16" s="467"/>
      <c r="R16" s="467"/>
      <c r="S16" s="467"/>
      <c r="T16" s="467"/>
      <c r="U16" s="467"/>
      <c r="V16" s="468"/>
      <c r="W16" s="468"/>
      <c r="X16" s="468"/>
      <c r="Y16" s="468"/>
      <c r="Z16" s="468"/>
      <c r="AA16" s="467"/>
      <c r="AB16" s="467"/>
      <c r="AC16" s="467"/>
      <c r="AD16" s="466"/>
    </row>
    <row r="17" spans="3:30" ht="12.75" customHeight="1">
      <c r="C17" s="464"/>
      <c r="D17" s="467"/>
      <c r="E17" s="467"/>
      <c r="F17" s="467"/>
      <c r="G17" s="467"/>
      <c r="H17" s="467"/>
      <c r="I17" s="467"/>
      <c r="J17" s="467"/>
      <c r="K17" s="467"/>
      <c r="L17" s="467"/>
      <c r="M17" s="467"/>
      <c r="N17" s="467"/>
      <c r="O17" s="467"/>
      <c r="P17" s="467"/>
      <c r="Q17" s="467"/>
      <c r="R17" s="467"/>
      <c r="S17" s="467"/>
      <c r="T17" s="467"/>
      <c r="U17" s="467"/>
      <c r="V17" s="468"/>
      <c r="W17" s="468"/>
      <c r="X17" s="468"/>
      <c r="Y17" s="468"/>
      <c r="Z17" s="468"/>
      <c r="AA17" s="467"/>
      <c r="AB17" s="467"/>
      <c r="AC17" s="467"/>
      <c r="AD17" s="466"/>
    </row>
    <row r="18" spans="3:30" ht="12.75" customHeight="1">
      <c r="C18" s="464"/>
      <c r="D18" s="467"/>
      <c r="E18" s="467"/>
      <c r="F18" s="467"/>
      <c r="G18" s="467"/>
      <c r="H18" s="467"/>
      <c r="I18" s="467"/>
      <c r="J18" s="467"/>
      <c r="K18" s="467"/>
      <c r="L18" s="467"/>
      <c r="M18" s="467"/>
      <c r="N18" s="467"/>
      <c r="O18" s="467"/>
      <c r="P18" s="467"/>
      <c r="Q18" s="467"/>
      <c r="R18" s="467"/>
      <c r="S18" s="467"/>
      <c r="T18" s="467"/>
      <c r="U18" s="467"/>
      <c r="V18" s="468"/>
      <c r="W18" s="468"/>
      <c r="X18" s="468"/>
      <c r="Y18" s="468"/>
      <c r="Z18" s="468"/>
      <c r="AA18" s="467"/>
      <c r="AB18" s="467"/>
      <c r="AC18" s="467"/>
      <c r="AD18" s="466"/>
    </row>
    <row r="19" spans="3:30" ht="12.75" customHeight="1">
      <c r="C19" s="464"/>
      <c r="D19" s="467"/>
      <c r="E19" s="467"/>
      <c r="F19" s="467"/>
      <c r="G19" s="467"/>
      <c r="H19" s="467"/>
      <c r="I19" s="467"/>
      <c r="J19" s="467"/>
      <c r="K19" s="467"/>
      <c r="L19" s="467"/>
      <c r="M19" s="467"/>
      <c r="N19" s="467"/>
      <c r="O19" s="467"/>
      <c r="P19" s="467"/>
      <c r="Q19" s="467"/>
      <c r="R19" s="467"/>
      <c r="S19" s="467"/>
      <c r="T19" s="467"/>
      <c r="U19" s="467"/>
      <c r="V19" s="468"/>
      <c r="W19" s="468"/>
      <c r="X19" s="468"/>
      <c r="Y19" s="468"/>
      <c r="Z19" s="468"/>
      <c r="AA19" s="467"/>
      <c r="AB19" s="467"/>
      <c r="AC19" s="467"/>
      <c r="AD19" s="466"/>
    </row>
    <row r="20" spans="3:30" ht="12.75" customHeight="1">
      <c r="C20" s="464"/>
      <c r="D20" s="467"/>
      <c r="E20" s="467"/>
      <c r="F20" s="467"/>
      <c r="G20" s="470"/>
      <c r="H20" s="467"/>
      <c r="I20" s="467"/>
      <c r="J20" s="467"/>
      <c r="K20" s="467"/>
      <c r="L20" s="467"/>
      <c r="M20" s="467"/>
      <c r="N20" s="467"/>
      <c r="O20" s="467"/>
      <c r="P20" s="467"/>
      <c r="Q20" s="467"/>
      <c r="R20" s="467"/>
      <c r="S20" s="467"/>
      <c r="T20" s="467"/>
      <c r="U20" s="467"/>
      <c r="V20" s="468"/>
      <c r="W20" s="468"/>
      <c r="X20" s="468"/>
      <c r="Y20" s="468"/>
      <c r="Z20" s="468"/>
      <c r="AA20" s="467"/>
      <c r="AB20" s="467"/>
      <c r="AC20" s="467"/>
      <c r="AD20" s="466"/>
    </row>
    <row r="21" spans="3:30" ht="12.75" customHeight="1">
      <c r="C21" s="464"/>
      <c r="D21" s="467"/>
      <c r="E21" s="467"/>
      <c r="F21" s="467"/>
      <c r="G21" s="467"/>
      <c r="H21" s="467"/>
      <c r="I21" s="467"/>
      <c r="J21" s="467"/>
      <c r="K21" s="467"/>
      <c r="L21" s="467"/>
      <c r="M21" s="467"/>
      <c r="N21" s="467"/>
      <c r="O21" s="467"/>
      <c r="P21" s="467"/>
      <c r="Q21" s="467"/>
      <c r="R21" s="467"/>
      <c r="S21" s="467"/>
      <c r="T21" s="467"/>
      <c r="U21" s="467"/>
      <c r="V21" s="468"/>
      <c r="W21" s="468"/>
      <c r="X21" s="468"/>
      <c r="Y21" s="468"/>
      <c r="Z21" s="468"/>
      <c r="AA21" s="467"/>
      <c r="AB21" s="467"/>
      <c r="AC21" s="467"/>
      <c r="AD21" s="466"/>
    </row>
    <row r="22" spans="3:30" ht="12.75" customHeight="1">
      <c r="C22" s="464"/>
      <c r="D22" s="467"/>
      <c r="E22" s="467"/>
      <c r="F22" s="467"/>
      <c r="G22" s="467"/>
      <c r="H22" s="467"/>
      <c r="I22" s="467"/>
      <c r="J22" s="467"/>
      <c r="K22" s="467"/>
      <c r="L22" s="467"/>
      <c r="M22" s="467"/>
      <c r="N22" s="467"/>
      <c r="O22" s="467"/>
      <c r="P22" s="467"/>
      <c r="Q22" s="467"/>
      <c r="R22" s="467"/>
      <c r="S22" s="467"/>
      <c r="T22" s="467"/>
      <c r="U22" s="467"/>
      <c r="V22" s="468"/>
      <c r="W22" s="468"/>
      <c r="X22" s="468"/>
      <c r="Y22" s="468"/>
      <c r="Z22" s="468"/>
      <c r="AA22" s="467"/>
      <c r="AB22" s="467"/>
      <c r="AC22" s="467"/>
      <c r="AD22" s="466"/>
    </row>
    <row r="23" spans="3:30" ht="12.75" customHeight="1">
      <c r="C23" s="464"/>
      <c r="D23" s="467"/>
      <c r="E23" s="467"/>
      <c r="F23" s="467"/>
      <c r="G23" s="467"/>
      <c r="H23" s="467"/>
      <c r="I23" s="467"/>
      <c r="J23" s="467"/>
      <c r="K23" s="467"/>
      <c r="L23" s="467"/>
      <c r="M23" s="467"/>
      <c r="N23" s="467"/>
      <c r="O23" s="467"/>
      <c r="P23" s="467"/>
      <c r="Q23" s="467"/>
      <c r="R23" s="467"/>
      <c r="S23" s="467"/>
      <c r="T23" s="467"/>
      <c r="U23" s="467"/>
      <c r="V23" s="468"/>
      <c r="W23" s="468"/>
      <c r="X23" s="468"/>
      <c r="Y23" s="468"/>
      <c r="Z23" s="468"/>
      <c r="AA23" s="467"/>
      <c r="AB23" s="467"/>
      <c r="AC23" s="467"/>
      <c r="AD23" s="466"/>
    </row>
    <row r="24" spans="3:30" ht="12.75" customHeight="1">
      <c r="C24" s="464"/>
      <c r="D24" s="467"/>
      <c r="E24" s="467"/>
      <c r="F24" s="467"/>
      <c r="G24" s="467"/>
      <c r="H24" s="467"/>
      <c r="I24" s="467"/>
      <c r="J24" s="467"/>
      <c r="K24" s="467"/>
      <c r="L24" s="467"/>
      <c r="M24" s="467"/>
      <c r="N24" s="467"/>
      <c r="O24" s="467"/>
      <c r="P24" s="467"/>
      <c r="Q24" s="467"/>
      <c r="R24" s="467"/>
      <c r="S24" s="467"/>
      <c r="T24" s="467"/>
      <c r="U24" s="467"/>
      <c r="V24" s="468"/>
      <c r="W24" s="468"/>
      <c r="X24" s="468"/>
      <c r="Y24" s="468"/>
      <c r="Z24" s="468"/>
      <c r="AA24" s="467"/>
      <c r="AB24" s="467"/>
      <c r="AC24" s="467"/>
      <c r="AD24" s="466"/>
    </row>
    <row r="25" spans="3:30" ht="12.75" customHeight="1">
      <c r="C25" s="464"/>
      <c r="D25" s="467"/>
      <c r="E25" s="467"/>
      <c r="F25" s="467"/>
      <c r="G25" s="467"/>
      <c r="H25" s="467"/>
      <c r="I25" s="467"/>
      <c r="J25" s="467"/>
      <c r="K25" s="467"/>
      <c r="L25" s="467"/>
      <c r="M25" s="467"/>
      <c r="N25" s="467"/>
      <c r="O25" s="467"/>
      <c r="P25" s="467"/>
      <c r="Q25" s="467"/>
      <c r="R25" s="467"/>
      <c r="S25" s="467"/>
      <c r="T25" s="467"/>
      <c r="U25" s="467"/>
      <c r="V25" s="468"/>
      <c r="W25" s="468"/>
      <c r="X25" s="468"/>
      <c r="Y25" s="468"/>
      <c r="Z25" s="468"/>
      <c r="AA25" s="467"/>
      <c r="AB25" s="467"/>
      <c r="AC25" s="467"/>
      <c r="AD25" s="466"/>
    </row>
    <row r="26" spans="3:30" ht="12.75" customHeight="1">
      <c r="C26" s="464"/>
      <c r="D26" s="467"/>
      <c r="E26" s="467"/>
      <c r="F26" s="467"/>
      <c r="G26" s="467"/>
      <c r="H26" s="467"/>
      <c r="I26" s="467"/>
      <c r="J26" s="467"/>
      <c r="K26" s="467"/>
      <c r="L26" s="467"/>
      <c r="M26" s="467"/>
      <c r="N26" s="467"/>
      <c r="O26" s="467"/>
      <c r="P26" s="467"/>
      <c r="Q26" s="467"/>
      <c r="R26" s="467"/>
      <c r="S26" s="467"/>
      <c r="T26" s="467"/>
      <c r="U26" s="467"/>
      <c r="V26" s="468"/>
      <c r="W26" s="468"/>
      <c r="X26" s="468"/>
      <c r="Y26" s="468"/>
      <c r="Z26" s="468"/>
      <c r="AA26" s="467"/>
      <c r="AB26" s="467"/>
      <c r="AC26" s="467"/>
      <c r="AD26" s="466"/>
    </row>
    <row r="27" spans="3:30" ht="12.75" customHeight="1">
      <c r="C27" s="464"/>
      <c r="D27" s="467"/>
      <c r="E27" s="467"/>
      <c r="F27" s="467"/>
      <c r="G27" s="467"/>
      <c r="H27" s="467"/>
      <c r="I27" s="467"/>
      <c r="J27" s="467"/>
      <c r="K27" s="467"/>
      <c r="L27" s="467"/>
      <c r="M27" s="467"/>
      <c r="N27" s="467"/>
      <c r="O27" s="467"/>
      <c r="P27" s="467"/>
      <c r="Q27" s="467"/>
      <c r="R27" s="467"/>
      <c r="S27" s="467"/>
      <c r="T27" s="467"/>
      <c r="U27" s="467"/>
      <c r="V27" s="468"/>
      <c r="W27" s="468"/>
      <c r="X27" s="468"/>
      <c r="Y27" s="468"/>
      <c r="Z27" s="468"/>
      <c r="AA27" s="467"/>
      <c r="AB27" s="467"/>
      <c r="AC27" s="467"/>
      <c r="AD27" s="466"/>
    </row>
    <row r="28" spans="3:30" ht="12.75" customHeight="1">
      <c r="C28" s="464"/>
      <c r="D28" s="467"/>
      <c r="E28" s="467"/>
      <c r="F28" s="467"/>
      <c r="G28" s="467"/>
      <c r="H28" s="467"/>
      <c r="I28" s="467"/>
      <c r="J28" s="467"/>
      <c r="K28" s="467"/>
      <c r="L28" s="467"/>
      <c r="M28" s="467"/>
      <c r="N28" s="467"/>
      <c r="O28" s="467"/>
      <c r="P28" s="467"/>
      <c r="Q28" s="467"/>
      <c r="R28" s="467"/>
      <c r="S28" s="467"/>
      <c r="T28" s="467"/>
      <c r="U28" s="467"/>
      <c r="V28" s="468"/>
      <c r="W28" s="468"/>
      <c r="X28" s="468"/>
      <c r="Y28" s="468"/>
      <c r="Z28" s="468"/>
      <c r="AA28" s="467"/>
      <c r="AB28" s="467"/>
      <c r="AC28" s="467"/>
      <c r="AD28" s="466"/>
    </row>
    <row r="29" spans="3:30" ht="12.75" customHeight="1">
      <c r="C29" s="464"/>
      <c r="D29" s="467"/>
      <c r="E29" s="467"/>
      <c r="F29" s="467"/>
      <c r="G29" s="467"/>
      <c r="H29" s="467"/>
      <c r="I29" s="467"/>
      <c r="J29" s="467"/>
      <c r="K29" s="467"/>
      <c r="L29" s="467"/>
      <c r="M29" s="467"/>
      <c r="N29" s="467"/>
      <c r="O29" s="467"/>
      <c r="P29" s="467"/>
      <c r="Q29" s="467"/>
      <c r="R29" s="467"/>
      <c r="S29" s="467"/>
      <c r="T29" s="467"/>
      <c r="U29" s="467"/>
      <c r="V29" s="468"/>
      <c r="W29" s="468"/>
      <c r="X29" s="468"/>
      <c r="Y29" s="468"/>
      <c r="Z29" s="468"/>
      <c r="AA29" s="467"/>
      <c r="AB29" s="467"/>
      <c r="AC29" s="467"/>
      <c r="AD29" s="466"/>
    </row>
    <row r="30" spans="3:30" ht="12.75" customHeight="1">
      <c r="C30" s="464"/>
      <c r="D30" s="467"/>
      <c r="E30" s="467"/>
      <c r="F30" s="467"/>
      <c r="G30" s="467"/>
      <c r="H30" s="467"/>
      <c r="I30" s="467"/>
      <c r="J30" s="467"/>
      <c r="K30" s="467"/>
      <c r="L30" s="467"/>
      <c r="M30" s="467"/>
      <c r="N30" s="467"/>
      <c r="O30" s="467"/>
      <c r="P30" s="467"/>
      <c r="Q30" s="467"/>
      <c r="R30" s="467"/>
      <c r="S30" s="467"/>
      <c r="T30" s="467"/>
      <c r="U30" s="467"/>
      <c r="V30" s="468"/>
      <c r="W30" s="468"/>
      <c r="X30" s="468"/>
      <c r="Y30" s="468"/>
      <c r="Z30" s="468"/>
      <c r="AA30" s="467"/>
      <c r="AB30" s="467"/>
      <c r="AC30" s="467"/>
      <c r="AD30" s="466"/>
    </row>
    <row r="31" spans="3:30" ht="12.75" customHeight="1">
      <c r="C31" s="464"/>
      <c r="D31" s="467"/>
      <c r="E31" s="467"/>
      <c r="F31" s="467"/>
      <c r="G31" s="467"/>
      <c r="H31" s="467"/>
      <c r="I31" s="467"/>
      <c r="J31" s="467"/>
      <c r="K31" s="467"/>
      <c r="L31" s="467"/>
      <c r="M31" s="467"/>
      <c r="N31" s="467"/>
      <c r="O31" s="467"/>
      <c r="P31" s="467"/>
      <c r="Q31" s="467"/>
      <c r="R31" s="467"/>
      <c r="S31" s="467"/>
      <c r="T31" s="467"/>
      <c r="U31" s="467"/>
      <c r="V31" s="468"/>
      <c r="W31" s="468"/>
      <c r="X31" s="468"/>
      <c r="Y31" s="468"/>
      <c r="Z31" s="468"/>
      <c r="AA31" s="467"/>
      <c r="AB31" s="467"/>
      <c r="AC31" s="467"/>
      <c r="AD31" s="466"/>
    </row>
    <row r="32" spans="3:30" ht="12.75" customHeight="1">
      <c r="C32" s="464"/>
      <c r="D32" s="467"/>
      <c r="E32" s="467"/>
      <c r="F32" s="467"/>
      <c r="G32" s="467"/>
      <c r="H32" s="467"/>
      <c r="I32" s="467"/>
      <c r="J32" s="467"/>
      <c r="K32" s="467"/>
      <c r="L32" s="467"/>
      <c r="M32" s="467"/>
      <c r="N32" s="467"/>
      <c r="O32" s="467"/>
      <c r="P32" s="467"/>
      <c r="Q32" s="467"/>
      <c r="R32" s="467"/>
      <c r="S32" s="467"/>
      <c r="T32" s="467"/>
      <c r="U32" s="467"/>
      <c r="V32" s="468"/>
      <c r="W32" s="468"/>
      <c r="X32" s="468"/>
      <c r="Y32" s="468"/>
      <c r="Z32" s="468"/>
      <c r="AA32" s="467"/>
      <c r="AB32" s="467"/>
      <c r="AC32" s="467"/>
      <c r="AD32" s="466"/>
    </row>
    <row r="33" spans="3:30" ht="12.75" customHeight="1">
      <c r="C33" s="464"/>
      <c r="D33" s="467"/>
      <c r="E33" s="467"/>
      <c r="F33" s="467"/>
      <c r="G33" s="467"/>
      <c r="H33" s="467"/>
      <c r="I33" s="467"/>
      <c r="J33" s="467"/>
      <c r="K33" s="467"/>
      <c r="L33" s="467"/>
      <c r="M33" s="467"/>
      <c r="N33" s="467"/>
      <c r="O33" s="467"/>
      <c r="P33" s="467"/>
      <c r="Q33" s="467"/>
      <c r="R33" s="467"/>
      <c r="S33" s="467"/>
      <c r="T33" s="467"/>
      <c r="U33" s="467"/>
      <c r="V33" s="468"/>
      <c r="W33" s="468"/>
      <c r="X33" s="468"/>
      <c r="Y33" s="468"/>
      <c r="Z33" s="468"/>
      <c r="AA33" s="467"/>
      <c r="AB33" s="467"/>
      <c r="AC33" s="467"/>
      <c r="AD33" s="466"/>
    </row>
    <row r="34" spans="3:30" ht="12.75" customHeight="1">
      <c r="C34" s="464"/>
      <c r="D34" s="467"/>
      <c r="E34" s="467"/>
      <c r="F34" s="467"/>
      <c r="G34" s="467"/>
      <c r="H34" s="467"/>
      <c r="I34" s="467"/>
      <c r="J34" s="467"/>
      <c r="K34" s="467"/>
      <c r="L34" s="467"/>
      <c r="M34" s="467"/>
      <c r="N34" s="467"/>
      <c r="O34" s="467"/>
      <c r="P34" s="467"/>
      <c r="Q34" s="467"/>
      <c r="R34" s="467"/>
      <c r="S34" s="467"/>
      <c r="T34" s="467"/>
      <c r="U34" s="467"/>
      <c r="V34" s="468"/>
      <c r="W34" s="468"/>
      <c r="X34" s="468"/>
      <c r="Y34" s="468"/>
      <c r="Z34" s="468"/>
      <c r="AA34" s="467"/>
      <c r="AB34" s="467"/>
      <c r="AC34" s="467"/>
      <c r="AD34" s="466"/>
    </row>
    <row r="35" spans="3:30" ht="12.75" customHeight="1">
      <c r="C35" s="464"/>
      <c r="D35" s="467"/>
      <c r="E35" s="467"/>
      <c r="F35" s="467"/>
      <c r="G35" s="467"/>
      <c r="H35" s="467"/>
      <c r="I35" s="467"/>
      <c r="J35" s="467"/>
      <c r="K35" s="467"/>
      <c r="L35" s="467"/>
      <c r="M35" s="467"/>
      <c r="N35" s="467"/>
      <c r="O35" s="467"/>
      <c r="P35" s="467"/>
      <c r="Q35" s="467"/>
      <c r="R35" s="467"/>
      <c r="S35" s="467"/>
      <c r="T35" s="467"/>
      <c r="U35" s="467"/>
      <c r="V35" s="468"/>
      <c r="W35" s="468"/>
      <c r="X35" s="468"/>
      <c r="Y35" s="468"/>
      <c r="Z35" s="468"/>
      <c r="AA35" s="467"/>
      <c r="AB35" s="467"/>
      <c r="AC35" s="467"/>
      <c r="AD35" s="466"/>
    </row>
    <row r="36" spans="3:30" ht="12.75" customHeight="1">
      <c r="C36" s="464"/>
      <c r="D36" s="467"/>
      <c r="E36" s="467"/>
      <c r="F36" s="467"/>
      <c r="G36" s="467"/>
      <c r="H36" s="467"/>
      <c r="I36" s="467"/>
      <c r="J36" s="467"/>
      <c r="K36" s="467"/>
      <c r="L36" s="467"/>
      <c r="M36" s="467"/>
      <c r="N36" s="467"/>
      <c r="O36" s="467"/>
      <c r="P36" s="467"/>
      <c r="Q36" s="467"/>
      <c r="R36" s="467"/>
      <c r="S36" s="467"/>
      <c r="T36" s="467"/>
      <c r="U36" s="467"/>
      <c r="V36" s="468"/>
      <c r="W36" s="468"/>
      <c r="X36" s="468"/>
      <c r="Y36" s="468"/>
      <c r="Z36" s="468"/>
      <c r="AA36" s="467"/>
      <c r="AB36" s="467"/>
      <c r="AC36" s="467"/>
      <c r="AD36" s="466"/>
    </row>
    <row r="37" spans="3:30" ht="12.75" customHeight="1">
      <c r="C37" s="464"/>
      <c r="D37" s="467"/>
      <c r="E37" s="467"/>
      <c r="F37" s="467"/>
      <c r="G37" s="467"/>
      <c r="H37" s="467"/>
      <c r="I37" s="467"/>
      <c r="J37" s="467"/>
      <c r="K37" s="467"/>
      <c r="L37" s="467"/>
      <c r="M37" s="467"/>
      <c r="N37" s="467"/>
      <c r="O37" s="467"/>
      <c r="P37" s="467"/>
      <c r="Q37" s="467"/>
      <c r="R37" s="467"/>
      <c r="S37" s="467"/>
      <c r="T37" s="467"/>
      <c r="U37" s="467"/>
      <c r="V37" s="468"/>
      <c r="W37" s="468"/>
      <c r="X37" s="468"/>
      <c r="Y37" s="468"/>
      <c r="Z37" s="468"/>
      <c r="AA37" s="467"/>
      <c r="AB37" s="467"/>
      <c r="AC37" s="467"/>
      <c r="AD37" s="466"/>
    </row>
    <row r="38" spans="3:30" ht="12.75" customHeight="1">
      <c r="C38" s="464"/>
      <c r="D38" s="467"/>
      <c r="E38" s="467"/>
      <c r="F38" s="467"/>
      <c r="G38" s="467"/>
      <c r="H38" s="467"/>
      <c r="I38" s="467"/>
      <c r="J38" s="467"/>
      <c r="K38" s="467"/>
      <c r="L38" s="467"/>
      <c r="M38" s="467"/>
      <c r="N38" s="467"/>
      <c r="O38" s="467"/>
      <c r="P38" s="467"/>
      <c r="Q38" s="467"/>
      <c r="R38" s="467"/>
      <c r="S38" s="467"/>
      <c r="T38" s="467"/>
      <c r="U38" s="467"/>
      <c r="V38" s="468"/>
      <c r="W38" s="468"/>
      <c r="X38" s="468"/>
      <c r="Y38" s="468"/>
      <c r="Z38" s="468"/>
      <c r="AA38" s="467"/>
      <c r="AB38" s="467"/>
      <c r="AC38" s="467"/>
      <c r="AD38" s="466"/>
    </row>
    <row r="39" spans="3:30" ht="12.75" customHeight="1">
      <c r="C39" s="464"/>
      <c r="D39" s="467"/>
      <c r="E39" s="467"/>
      <c r="F39" s="467"/>
      <c r="G39" s="467"/>
      <c r="H39" s="467"/>
      <c r="I39" s="467"/>
      <c r="J39" s="467"/>
      <c r="K39" s="467"/>
      <c r="L39" s="467"/>
      <c r="M39" s="467"/>
      <c r="N39" s="467"/>
      <c r="O39" s="467"/>
      <c r="P39" s="467"/>
      <c r="Q39" s="467"/>
      <c r="R39" s="467"/>
      <c r="S39" s="467"/>
      <c r="T39" s="467"/>
      <c r="U39" s="467"/>
      <c r="V39" s="468"/>
      <c r="W39" s="468"/>
      <c r="X39" s="468"/>
      <c r="Y39" s="468"/>
      <c r="Z39" s="468"/>
      <c r="AA39" s="467"/>
      <c r="AB39" s="467"/>
      <c r="AC39" s="467"/>
      <c r="AD39" s="466"/>
    </row>
    <row r="40" spans="3:30" ht="12.75" customHeight="1">
      <c r="C40" s="464"/>
      <c r="D40" s="467"/>
      <c r="E40" s="467"/>
      <c r="F40" s="467"/>
      <c r="G40" s="467"/>
      <c r="H40" s="467"/>
      <c r="I40" s="467"/>
      <c r="J40" s="467"/>
      <c r="K40" s="467"/>
      <c r="L40" s="467"/>
      <c r="M40" s="467"/>
      <c r="N40" s="467"/>
      <c r="O40" s="467"/>
      <c r="P40" s="467"/>
      <c r="Q40" s="467"/>
      <c r="R40" s="467"/>
      <c r="S40" s="467"/>
      <c r="T40" s="467"/>
      <c r="U40" s="467"/>
      <c r="V40" s="468"/>
      <c r="W40" s="468"/>
      <c r="X40" s="468"/>
      <c r="Y40" s="468"/>
      <c r="Z40" s="468"/>
      <c r="AA40" s="467"/>
      <c r="AB40" s="467"/>
      <c r="AC40" s="467"/>
      <c r="AD40" s="466"/>
    </row>
    <row r="41" spans="3:30" ht="12.75" customHeight="1">
      <c r="C41" s="464"/>
      <c r="D41" s="467"/>
      <c r="E41" s="467"/>
      <c r="F41" s="467"/>
      <c r="G41" s="467"/>
      <c r="H41" s="467"/>
      <c r="I41" s="467"/>
      <c r="J41" s="467"/>
      <c r="K41" s="467"/>
      <c r="L41" s="467"/>
      <c r="M41" s="467"/>
      <c r="N41" s="467"/>
      <c r="O41" s="467"/>
      <c r="P41" s="467"/>
      <c r="Q41" s="467"/>
      <c r="R41" s="467"/>
      <c r="S41" s="467"/>
      <c r="T41" s="467"/>
      <c r="U41" s="467"/>
      <c r="V41" s="468"/>
      <c r="W41" s="468"/>
      <c r="X41" s="468"/>
      <c r="Y41" s="468"/>
      <c r="Z41" s="468"/>
      <c r="AA41" s="467"/>
      <c r="AB41" s="467"/>
      <c r="AC41" s="467"/>
      <c r="AD41" s="466"/>
    </row>
    <row r="42" spans="3:30" ht="12.75" customHeight="1">
      <c r="C42" s="464"/>
      <c r="D42" s="467"/>
      <c r="E42" s="467"/>
      <c r="F42" s="467"/>
      <c r="G42" s="467"/>
      <c r="H42" s="467"/>
      <c r="I42" s="467"/>
      <c r="J42" s="467"/>
      <c r="K42" s="467"/>
      <c r="L42" s="467"/>
      <c r="M42" s="467"/>
      <c r="N42" s="467"/>
      <c r="O42" s="467"/>
      <c r="P42" s="467"/>
      <c r="Q42" s="467"/>
      <c r="R42" s="467"/>
      <c r="S42" s="467"/>
      <c r="T42" s="467"/>
      <c r="U42" s="467"/>
      <c r="V42" s="467"/>
      <c r="W42" s="467"/>
      <c r="X42" s="467"/>
      <c r="Y42" s="467"/>
      <c r="Z42" s="467"/>
      <c r="AA42" s="467"/>
      <c r="AB42" s="467"/>
      <c r="AC42" s="467"/>
      <c r="AD42" s="466"/>
    </row>
    <row r="43" spans="3:30" ht="12.75" customHeight="1">
      <c r="C43" s="464"/>
      <c r="D43" s="467"/>
      <c r="E43" s="467"/>
      <c r="F43" s="467"/>
      <c r="G43" s="467"/>
      <c r="H43" s="467"/>
      <c r="I43" s="467"/>
      <c r="J43" s="467"/>
      <c r="K43" s="467"/>
      <c r="L43" s="467"/>
      <c r="M43" s="467"/>
      <c r="N43" s="467"/>
      <c r="O43" s="467"/>
      <c r="P43" s="467"/>
      <c r="Q43" s="467"/>
      <c r="R43" s="467"/>
      <c r="S43" s="467"/>
      <c r="T43" s="467"/>
      <c r="U43" s="467"/>
      <c r="V43" s="467"/>
      <c r="W43" s="467"/>
      <c r="X43" s="467"/>
      <c r="Y43" s="467"/>
      <c r="Z43" s="467"/>
      <c r="AA43" s="467"/>
      <c r="AB43" s="467"/>
      <c r="AC43" s="467"/>
      <c r="AD43" s="466"/>
    </row>
    <row r="44" spans="3:30">
      <c r="C44" s="464"/>
      <c r="D44" s="467"/>
      <c r="E44" s="467"/>
      <c r="F44" s="467"/>
      <c r="G44" s="467"/>
      <c r="H44" s="467"/>
      <c r="I44" s="467"/>
      <c r="J44" s="467"/>
      <c r="K44" s="467"/>
      <c r="L44" s="467"/>
      <c r="M44" s="467"/>
      <c r="N44" s="467"/>
      <c r="O44" s="467"/>
      <c r="P44" s="467"/>
      <c r="Q44" s="467"/>
      <c r="R44" s="467"/>
      <c r="S44" s="467"/>
      <c r="T44" s="467"/>
      <c r="U44" s="467"/>
      <c r="V44" s="467"/>
      <c r="W44" s="467"/>
      <c r="X44" s="467"/>
      <c r="Y44" s="467"/>
      <c r="Z44" s="467"/>
      <c r="AA44" s="467"/>
      <c r="AB44" s="467"/>
      <c r="AC44" s="467"/>
      <c r="AD44" s="466"/>
    </row>
    <row r="45" spans="3:30">
      <c r="C45" s="464"/>
      <c r="D45" s="467"/>
      <c r="E45" s="467"/>
      <c r="F45" s="467"/>
      <c r="G45" s="467"/>
      <c r="H45" s="467"/>
      <c r="I45" s="467"/>
      <c r="J45" s="467"/>
      <c r="K45" s="467"/>
      <c r="L45" s="467"/>
      <c r="M45" s="467"/>
      <c r="N45" s="467"/>
      <c r="O45" s="467"/>
      <c r="P45" s="467"/>
      <c r="Q45" s="467"/>
      <c r="R45" s="467"/>
      <c r="S45" s="467"/>
      <c r="T45" s="467"/>
      <c r="U45" s="467"/>
      <c r="V45" s="467"/>
      <c r="W45" s="467"/>
      <c r="X45" s="467"/>
      <c r="Y45" s="467"/>
      <c r="Z45" s="467"/>
      <c r="AA45" s="467"/>
      <c r="AB45" s="467"/>
      <c r="AC45" s="467"/>
      <c r="AD45" s="466"/>
    </row>
    <row r="46" spans="3:30">
      <c r="C46" s="464"/>
      <c r="D46" s="467"/>
      <c r="E46" s="467"/>
      <c r="F46" s="467"/>
      <c r="G46" s="467"/>
      <c r="H46" s="467"/>
      <c r="I46" s="467"/>
      <c r="J46" s="467"/>
      <c r="K46" s="467"/>
      <c r="L46" s="467"/>
      <c r="M46" s="467"/>
      <c r="N46" s="467"/>
      <c r="O46" s="467"/>
      <c r="P46" s="467"/>
      <c r="Q46" s="467"/>
      <c r="R46" s="467"/>
      <c r="S46" s="467"/>
      <c r="T46" s="467"/>
      <c r="U46" s="467"/>
      <c r="V46" s="467"/>
      <c r="W46" s="467"/>
      <c r="X46" s="467"/>
      <c r="Y46" s="467"/>
      <c r="Z46" s="467"/>
      <c r="AA46" s="467"/>
      <c r="AB46" s="467"/>
      <c r="AC46" s="467"/>
      <c r="AD46" s="466"/>
    </row>
    <row r="47" spans="3:30">
      <c r="C47" s="464"/>
      <c r="D47" s="467"/>
      <c r="E47" s="467"/>
      <c r="F47" s="467"/>
      <c r="G47" s="467"/>
      <c r="H47" s="467"/>
      <c r="I47" s="467"/>
      <c r="J47" s="467"/>
      <c r="K47" s="467"/>
      <c r="L47" s="467"/>
      <c r="M47" s="467"/>
      <c r="N47" s="467"/>
      <c r="O47" s="467"/>
      <c r="P47" s="467"/>
      <c r="Q47" s="467"/>
      <c r="R47" s="467"/>
      <c r="S47" s="467"/>
      <c r="T47" s="467"/>
      <c r="U47" s="467"/>
      <c r="V47" s="467"/>
      <c r="W47" s="467"/>
      <c r="X47" s="467"/>
      <c r="Y47" s="467"/>
      <c r="Z47" s="467"/>
      <c r="AA47" s="467"/>
      <c r="AB47" s="467"/>
      <c r="AC47" s="467"/>
      <c r="AD47" s="466"/>
    </row>
    <row r="48" spans="3:30">
      <c r="C48" s="464"/>
      <c r="D48" s="467"/>
      <c r="E48" s="467"/>
      <c r="F48" s="467"/>
      <c r="G48" s="467"/>
      <c r="H48" s="467"/>
      <c r="I48" s="467"/>
      <c r="J48" s="467"/>
      <c r="K48" s="467"/>
      <c r="L48" s="467"/>
      <c r="M48" s="467"/>
      <c r="N48" s="467"/>
      <c r="O48" s="467"/>
      <c r="P48" s="467"/>
      <c r="Q48" s="467"/>
      <c r="R48" s="467"/>
      <c r="S48" s="467"/>
      <c r="T48" s="467"/>
      <c r="U48" s="467"/>
      <c r="V48" s="467"/>
      <c r="W48" s="467"/>
      <c r="X48" s="467"/>
      <c r="Y48" s="467"/>
      <c r="Z48" s="467"/>
      <c r="AA48" s="467"/>
      <c r="AB48" s="467"/>
      <c r="AC48" s="467"/>
      <c r="AD48" s="466"/>
    </row>
    <row r="49" spans="2:30">
      <c r="C49" s="464"/>
      <c r="D49" s="467"/>
      <c r="E49" s="467"/>
      <c r="F49" s="467"/>
      <c r="G49" s="467"/>
      <c r="H49" s="467"/>
      <c r="I49" s="467"/>
      <c r="J49" s="467"/>
      <c r="K49" s="467"/>
      <c r="L49" s="467"/>
      <c r="M49" s="467"/>
      <c r="N49" s="467"/>
      <c r="O49" s="467"/>
      <c r="P49" s="467"/>
      <c r="Q49" s="467"/>
      <c r="R49" s="467"/>
      <c r="S49" s="467"/>
      <c r="T49" s="467"/>
      <c r="U49" s="467"/>
      <c r="V49" s="467"/>
      <c r="W49" s="467"/>
      <c r="X49" s="467"/>
      <c r="Y49" s="467"/>
      <c r="Z49" s="467"/>
      <c r="AA49" s="467"/>
      <c r="AB49" s="467"/>
      <c r="AC49" s="467"/>
      <c r="AD49" s="466"/>
    </row>
    <row r="50" spans="2:30">
      <c r="C50" s="464"/>
      <c r="D50" s="467"/>
      <c r="E50" s="467"/>
      <c r="F50" s="467"/>
      <c r="G50" s="467"/>
      <c r="H50" s="467"/>
      <c r="I50" s="467"/>
      <c r="J50" s="467"/>
      <c r="K50" s="467"/>
      <c r="L50" s="467"/>
      <c r="M50" s="467"/>
      <c r="N50" s="467"/>
      <c r="O50" s="467"/>
      <c r="P50" s="467"/>
      <c r="Q50" s="467"/>
      <c r="R50" s="467"/>
      <c r="S50" s="467"/>
      <c r="T50" s="467"/>
      <c r="U50" s="467"/>
      <c r="V50" s="467"/>
      <c r="W50" s="467"/>
      <c r="X50" s="467"/>
      <c r="Y50" s="467"/>
      <c r="Z50" s="467"/>
      <c r="AA50" s="467"/>
      <c r="AB50" s="467"/>
      <c r="AC50" s="467"/>
      <c r="AD50" s="466"/>
    </row>
    <row r="51" spans="2:30">
      <c r="C51" s="464"/>
      <c r="D51" s="467"/>
      <c r="E51" s="467"/>
      <c r="F51" s="467"/>
      <c r="G51" s="467"/>
      <c r="H51" s="467"/>
      <c r="I51" s="467"/>
      <c r="J51" s="467"/>
      <c r="K51" s="467"/>
      <c r="L51" s="467"/>
      <c r="M51" s="467"/>
      <c r="N51" s="467"/>
      <c r="O51" s="467"/>
      <c r="P51" s="467"/>
      <c r="Q51" s="467"/>
      <c r="R51" s="467"/>
      <c r="S51" s="467"/>
      <c r="T51" s="467"/>
      <c r="U51" s="467"/>
      <c r="V51" s="467"/>
      <c r="W51" s="467"/>
      <c r="X51" s="467"/>
      <c r="Y51" s="467"/>
      <c r="Z51" s="467"/>
      <c r="AA51" s="467"/>
      <c r="AB51" s="467"/>
      <c r="AC51" s="467"/>
      <c r="AD51" s="466"/>
    </row>
    <row r="52" spans="2:30">
      <c r="C52" s="464"/>
      <c r="D52" s="467"/>
      <c r="E52" s="467"/>
      <c r="F52" s="467"/>
      <c r="G52" s="467"/>
      <c r="H52" s="467"/>
      <c r="I52" s="467"/>
      <c r="J52" s="467"/>
      <c r="K52" s="467"/>
      <c r="L52" s="467"/>
      <c r="M52" s="467"/>
      <c r="N52" s="467"/>
      <c r="O52" s="467"/>
      <c r="P52" s="467"/>
      <c r="Q52" s="467"/>
      <c r="R52" s="467"/>
      <c r="S52" s="467"/>
      <c r="T52" s="467"/>
      <c r="U52" s="467"/>
      <c r="V52" s="467"/>
      <c r="W52" s="467"/>
      <c r="X52" s="467"/>
      <c r="Y52" s="467"/>
      <c r="Z52" s="467"/>
      <c r="AA52" s="467"/>
      <c r="AB52" s="467"/>
      <c r="AC52" s="467"/>
      <c r="AD52" s="466"/>
    </row>
    <row r="53" spans="2:30">
      <c r="C53" s="464"/>
      <c r="D53" s="467"/>
      <c r="E53" s="467"/>
      <c r="F53" s="467"/>
      <c r="G53" s="467"/>
      <c r="H53" s="467"/>
      <c r="I53" s="467"/>
      <c r="J53" s="467"/>
      <c r="K53" s="467"/>
      <c r="L53" s="467"/>
      <c r="M53" s="467"/>
      <c r="N53" s="467"/>
      <c r="O53" s="467"/>
      <c r="P53" s="467"/>
      <c r="Q53" s="467"/>
      <c r="R53" s="467"/>
      <c r="S53" s="467"/>
      <c r="T53" s="467"/>
      <c r="U53" s="467"/>
      <c r="V53" s="467"/>
      <c r="W53" s="467"/>
      <c r="X53" s="467"/>
      <c r="Y53" s="467"/>
      <c r="Z53" s="467"/>
      <c r="AA53" s="467"/>
      <c r="AB53" s="467"/>
      <c r="AC53" s="467"/>
      <c r="AD53" s="466"/>
    </row>
    <row r="54" spans="2:30">
      <c r="C54" s="464"/>
      <c r="D54" s="467"/>
      <c r="E54" s="467"/>
      <c r="F54" s="467"/>
      <c r="G54" s="467"/>
      <c r="H54" s="467"/>
      <c r="I54" s="467"/>
      <c r="J54" s="467"/>
      <c r="K54" s="467"/>
      <c r="L54" s="467"/>
      <c r="M54" s="467"/>
      <c r="N54" s="467"/>
      <c r="O54" s="467"/>
      <c r="P54" s="467"/>
      <c r="Q54" s="467"/>
      <c r="R54" s="467"/>
      <c r="S54" s="467"/>
      <c r="T54" s="467"/>
      <c r="U54" s="467"/>
      <c r="V54" s="467"/>
      <c r="W54" s="467"/>
      <c r="X54" s="467"/>
      <c r="Y54" s="467"/>
      <c r="Z54" s="467"/>
      <c r="AA54" s="467"/>
      <c r="AB54" s="467"/>
      <c r="AC54" s="467"/>
      <c r="AD54" s="466"/>
    </row>
    <row r="55" spans="2:30">
      <c r="C55" s="464"/>
      <c r="D55" s="467"/>
      <c r="E55" s="467"/>
      <c r="F55" s="467"/>
      <c r="G55" s="467"/>
      <c r="H55" s="467"/>
      <c r="I55" s="467"/>
      <c r="J55" s="467"/>
      <c r="K55" s="467"/>
      <c r="L55" s="467"/>
      <c r="M55" s="467"/>
      <c r="N55" s="467"/>
      <c r="O55" s="470"/>
      <c r="P55" s="467"/>
      <c r="Q55" s="467"/>
      <c r="R55" s="467"/>
      <c r="S55" s="467"/>
      <c r="T55" s="467"/>
      <c r="U55" s="467"/>
      <c r="V55" s="467"/>
      <c r="W55" s="467"/>
      <c r="X55" s="467"/>
      <c r="Y55" s="467"/>
      <c r="Z55" s="467"/>
      <c r="AA55" s="467"/>
      <c r="AB55" s="467"/>
      <c r="AC55" s="467"/>
      <c r="AD55" s="466"/>
    </row>
    <row r="56" spans="2:30">
      <c r="C56" s="464"/>
      <c r="D56" s="467"/>
      <c r="E56" s="467"/>
      <c r="F56" s="467"/>
      <c r="G56" s="467"/>
      <c r="H56" s="467"/>
      <c r="I56" s="467"/>
      <c r="J56" s="467"/>
      <c r="K56" s="467"/>
      <c r="L56" s="467"/>
      <c r="M56" s="467"/>
      <c r="N56" s="467"/>
      <c r="O56" s="471"/>
      <c r="P56" s="467"/>
      <c r="Q56" s="467"/>
      <c r="R56" s="467"/>
      <c r="S56" s="467"/>
      <c r="T56" s="467"/>
      <c r="U56" s="467"/>
      <c r="V56" s="467"/>
      <c r="W56" s="467"/>
      <c r="X56" s="467"/>
      <c r="Y56" s="467"/>
      <c r="Z56" s="467"/>
      <c r="AA56" s="467"/>
      <c r="AB56" s="467"/>
      <c r="AC56" s="467"/>
      <c r="AD56" s="466"/>
    </row>
    <row r="57" spans="2:30">
      <c r="C57" s="464"/>
      <c r="D57" s="467"/>
      <c r="E57" s="467"/>
      <c r="F57" s="467"/>
      <c r="G57" s="467"/>
      <c r="H57" s="467"/>
      <c r="I57" s="467"/>
      <c r="J57" s="467"/>
      <c r="K57" s="467"/>
      <c r="L57" s="467"/>
      <c r="M57" s="467"/>
      <c r="N57" s="467"/>
      <c r="O57" s="467"/>
      <c r="P57" s="467"/>
      <c r="Q57" s="467"/>
      <c r="R57" s="467"/>
      <c r="S57" s="467"/>
      <c r="T57" s="467"/>
      <c r="U57" s="467"/>
      <c r="V57" s="467"/>
      <c r="W57" s="467"/>
      <c r="X57" s="467"/>
      <c r="Y57" s="467"/>
      <c r="Z57" s="467"/>
      <c r="AA57" s="467"/>
      <c r="AB57" s="467"/>
      <c r="AC57" s="467"/>
      <c r="AD57" s="466"/>
    </row>
    <row r="58" spans="2:30">
      <c r="C58" s="464"/>
      <c r="D58" s="467"/>
      <c r="E58" s="467"/>
      <c r="F58" s="467"/>
      <c r="G58" s="467"/>
      <c r="H58" s="467"/>
      <c r="I58" s="467"/>
      <c r="J58" s="467"/>
      <c r="K58" s="467"/>
      <c r="L58" s="467"/>
      <c r="M58" s="467"/>
      <c r="N58" s="467"/>
      <c r="O58" s="467"/>
      <c r="P58" s="467"/>
      <c r="Q58" s="467"/>
      <c r="R58" s="467"/>
      <c r="S58" s="467"/>
      <c r="T58" s="467"/>
      <c r="U58" s="467"/>
      <c r="V58" s="467"/>
      <c r="W58" s="467"/>
      <c r="X58" s="467"/>
      <c r="Y58" s="467"/>
      <c r="Z58" s="467"/>
      <c r="AA58" s="467"/>
      <c r="AB58" s="467"/>
      <c r="AC58" s="467"/>
      <c r="AD58" s="466"/>
    </row>
    <row r="59" spans="2:30">
      <c r="B59" s="467"/>
      <c r="C59" s="464"/>
      <c r="D59" s="467"/>
      <c r="E59" s="467"/>
      <c r="F59" s="467"/>
      <c r="G59" s="467"/>
      <c r="H59" s="467"/>
      <c r="I59" s="467"/>
      <c r="J59" s="467"/>
      <c r="K59" s="467"/>
      <c r="L59" s="467"/>
      <c r="M59" s="467"/>
      <c r="N59" s="467"/>
      <c r="O59" s="467"/>
      <c r="P59" s="467"/>
      <c r="Q59" s="470"/>
      <c r="R59" s="470"/>
      <c r="S59" s="472"/>
      <c r="T59" s="472"/>
      <c r="U59" s="472"/>
      <c r="V59" s="472"/>
      <c r="W59" s="472"/>
      <c r="X59" s="472"/>
      <c r="Y59" s="472"/>
      <c r="Z59" s="472"/>
      <c r="AA59" s="472"/>
      <c r="AB59" s="472"/>
      <c r="AC59" s="472"/>
      <c r="AD59" s="473"/>
    </row>
    <row r="60" spans="2:30">
      <c r="B60" s="467"/>
      <c r="C60" s="464"/>
      <c r="D60" s="467"/>
      <c r="E60" s="467"/>
      <c r="F60" s="467"/>
      <c r="G60" s="467"/>
      <c r="H60" s="467"/>
      <c r="I60" s="467"/>
      <c r="J60" s="467"/>
      <c r="K60" s="467"/>
      <c r="L60" s="467"/>
      <c r="M60" s="467"/>
      <c r="N60" s="467"/>
      <c r="O60" s="467"/>
      <c r="P60" s="467"/>
      <c r="Q60" s="470"/>
      <c r="R60" s="470"/>
      <c r="S60" s="472"/>
      <c r="T60" s="474"/>
      <c r="U60" s="472"/>
      <c r="V60" s="472"/>
      <c r="W60" s="472"/>
      <c r="X60" s="472"/>
      <c r="Y60" s="472"/>
      <c r="Z60" s="472"/>
      <c r="AA60" s="474"/>
      <c r="AB60" s="474"/>
      <c r="AC60" s="474"/>
      <c r="AD60" s="475"/>
    </row>
    <row r="61" spans="2:30">
      <c r="B61" s="467"/>
      <c r="C61" s="464"/>
      <c r="D61" s="467"/>
      <c r="E61" s="467"/>
      <c r="F61" s="467"/>
      <c r="G61" s="467"/>
      <c r="H61" s="467"/>
      <c r="I61" s="467"/>
      <c r="J61" s="467"/>
      <c r="K61" s="467"/>
      <c r="L61" s="467"/>
      <c r="M61" s="467"/>
      <c r="N61" s="467"/>
      <c r="O61" s="467"/>
      <c r="P61" s="467"/>
      <c r="Q61" s="467"/>
      <c r="R61" s="467"/>
      <c r="S61" s="472"/>
      <c r="T61" s="474"/>
      <c r="U61" s="472"/>
      <c r="V61" s="472"/>
      <c r="W61" s="472"/>
      <c r="X61" s="472"/>
      <c r="Y61" s="472"/>
      <c r="Z61" s="472"/>
      <c r="AA61" s="474"/>
      <c r="AB61" s="472"/>
      <c r="AC61" s="472"/>
      <c r="AD61" s="473"/>
    </row>
    <row r="62" spans="2:30">
      <c r="B62" s="467"/>
      <c r="C62" s="464"/>
      <c r="D62" s="467"/>
      <c r="E62" s="467"/>
      <c r="F62" s="467"/>
      <c r="G62" s="467"/>
      <c r="H62" s="467"/>
      <c r="I62" s="467"/>
      <c r="J62" s="467"/>
      <c r="K62" s="467"/>
      <c r="L62" s="467"/>
      <c r="M62" s="467"/>
      <c r="N62" s="467"/>
      <c r="O62" s="467"/>
      <c r="P62" s="467"/>
      <c r="Q62" s="467"/>
      <c r="R62" s="467"/>
      <c r="S62" s="472"/>
      <c r="T62" s="474"/>
      <c r="U62" s="472"/>
      <c r="V62" s="472"/>
      <c r="W62" s="472"/>
      <c r="X62" s="472"/>
      <c r="Y62" s="472"/>
      <c r="Z62" s="472"/>
      <c r="AA62" s="472"/>
      <c r="AB62" s="472"/>
      <c r="AC62" s="472"/>
      <c r="AD62" s="473"/>
    </row>
    <row r="63" spans="2:30">
      <c r="B63" s="467"/>
      <c r="C63" s="464"/>
      <c r="D63" s="467"/>
      <c r="E63" s="467"/>
      <c r="F63" s="467"/>
      <c r="G63" s="467"/>
      <c r="H63" s="467"/>
      <c r="I63" s="467"/>
      <c r="J63" s="467"/>
      <c r="K63" s="467"/>
      <c r="L63" s="467"/>
      <c r="M63" s="467"/>
      <c r="N63" s="467"/>
      <c r="O63" s="467"/>
      <c r="P63" s="467"/>
      <c r="Q63" s="467"/>
      <c r="R63" s="467"/>
      <c r="S63" s="476"/>
      <c r="T63" s="476"/>
      <c r="U63" s="476"/>
      <c r="V63" s="476"/>
      <c r="W63" s="476"/>
      <c r="X63" s="476"/>
      <c r="Y63" s="476"/>
      <c r="Z63" s="476"/>
      <c r="AA63" s="476"/>
      <c r="AB63" s="476"/>
      <c r="AC63" s="476"/>
      <c r="AD63" s="477"/>
    </row>
    <row r="64" spans="2:30">
      <c r="B64" s="467"/>
      <c r="C64" s="464"/>
      <c r="D64" s="467"/>
      <c r="E64" s="467"/>
      <c r="F64" s="467"/>
      <c r="G64" s="467"/>
      <c r="H64" s="467"/>
      <c r="I64" s="467"/>
      <c r="J64" s="467"/>
      <c r="K64" s="467"/>
      <c r="L64" s="467"/>
      <c r="M64" s="467"/>
      <c r="N64" s="467"/>
      <c r="O64" s="467"/>
      <c r="P64" s="467"/>
      <c r="Q64" s="467"/>
      <c r="R64" s="467"/>
      <c r="S64" s="472"/>
      <c r="T64" s="472"/>
      <c r="U64" s="472"/>
      <c r="V64" s="472"/>
      <c r="W64" s="472"/>
      <c r="X64" s="472"/>
      <c r="Y64" s="472"/>
      <c r="Z64" s="472"/>
      <c r="AA64" s="472"/>
      <c r="AB64" s="472"/>
      <c r="AC64" s="472"/>
      <c r="AD64" s="473"/>
    </row>
    <row r="65" spans="2:30">
      <c r="B65" s="467"/>
      <c r="C65" s="464"/>
      <c r="D65" s="467"/>
      <c r="E65" s="467"/>
      <c r="F65" s="467"/>
      <c r="G65" s="467"/>
      <c r="H65" s="467"/>
      <c r="I65" s="467"/>
      <c r="J65" s="467"/>
      <c r="K65" s="467"/>
      <c r="L65" s="467"/>
      <c r="M65" s="467"/>
      <c r="N65" s="467"/>
      <c r="O65" s="467"/>
      <c r="P65" s="467"/>
      <c r="Q65" s="467"/>
      <c r="R65" s="467"/>
      <c r="S65" s="472"/>
      <c r="T65" s="472"/>
      <c r="U65" s="472"/>
      <c r="V65" s="472"/>
      <c r="W65" s="472"/>
      <c r="X65" s="472"/>
      <c r="Y65" s="472"/>
      <c r="Z65" s="472"/>
      <c r="AA65" s="472"/>
      <c r="AB65" s="472"/>
      <c r="AC65" s="472"/>
      <c r="AD65" s="473"/>
    </row>
    <row r="66" spans="2:30">
      <c r="B66" s="467"/>
      <c r="C66" s="464"/>
      <c r="D66" s="467"/>
      <c r="E66" s="467"/>
      <c r="F66" s="467"/>
      <c r="G66" s="467"/>
      <c r="H66" s="467"/>
      <c r="I66" s="467"/>
      <c r="J66" s="467"/>
      <c r="K66" s="467"/>
      <c r="L66" s="467"/>
      <c r="M66" s="467"/>
      <c r="N66" s="467"/>
      <c r="O66" s="467"/>
      <c r="P66" s="467"/>
      <c r="Q66" s="467"/>
      <c r="R66" s="467"/>
      <c r="S66" s="472"/>
      <c r="T66" s="472"/>
      <c r="U66" s="472"/>
      <c r="V66" s="472"/>
      <c r="W66" s="472"/>
      <c r="X66" s="472"/>
      <c r="Y66" s="472"/>
      <c r="Z66" s="472"/>
      <c r="AA66" s="472"/>
      <c r="AB66" s="472"/>
      <c r="AC66" s="472"/>
      <c r="AD66" s="473"/>
    </row>
    <row r="67" spans="2:30">
      <c r="C67" s="464"/>
      <c r="D67" s="467"/>
      <c r="E67" s="467"/>
      <c r="F67" s="467"/>
      <c r="G67" s="467"/>
      <c r="H67" s="467"/>
      <c r="I67" s="467"/>
      <c r="J67" s="467"/>
      <c r="K67" s="467"/>
      <c r="L67" s="467"/>
      <c r="M67" s="467"/>
      <c r="N67" s="467"/>
      <c r="O67" s="467"/>
      <c r="P67" s="467"/>
      <c r="Q67" s="467"/>
      <c r="R67" s="467"/>
      <c r="S67" s="472"/>
      <c r="T67" s="474"/>
      <c r="U67" s="472"/>
      <c r="V67" s="472"/>
      <c r="W67" s="472"/>
      <c r="X67" s="472"/>
      <c r="Y67" s="472"/>
      <c r="Z67" s="472"/>
      <c r="AA67" s="472"/>
      <c r="AB67" s="472"/>
      <c r="AC67" s="472"/>
      <c r="AD67" s="473"/>
    </row>
    <row r="68" spans="2:30" ht="13.5" thickBot="1">
      <c r="C68" s="478"/>
      <c r="D68" s="479"/>
      <c r="E68" s="479"/>
      <c r="F68" s="479"/>
      <c r="G68" s="479"/>
      <c r="H68" s="479"/>
      <c r="I68" s="479"/>
      <c r="J68" s="479"/>
      <c r="K68" s="479"/>
      <c r="L68" s="479"/>
      <c r="M68" s="479"/>
      <c r="N68" s="479"/>
      <c r="O68" s="479"/>
      <c r="P68" s="479"/>
      <c r="Q68" s="479"/>
      <c r="R68" s="479"/>
      <c r="S68" s="480"/>
      <c r="T68" s="481"/>
      <c r="U68" s="480"/>
      <c r="V68" s="480"/>
      <c r="W68" s="480"/>
      <c r="X68" s="480"/>
      <c r="Y68" s="480"/>
      <c r="Z68" s="480"/>
      <c r="AA68" s="480"/>
      <c r="AB68" s="480"/>
      <c r="AC68" s="480"/>
      <c r="AD68" s="482"/>
    </row>
    <row r="69" spans="2:30">
      <c r="S69" s="483"/>
      <c r="T69" s="484"/>
      <c r="U69" s="483"/>
      <c r="V69" s="483"/>
      <c r="W69" s="483"/>
      <c r="X69" s="483"/>
      <c r="Y69" s="483"/>
      <c r="Z69" s="483"/>
      <c r="AA69" s="483"/>
      <c r="AB69" s="483"/>
      <c r="AC69" s="483"/>
      <c r="AD69" s="483"/>
    </row>
    <row r="70" spans="2:30">
      <c r="S70" s="483"/>
      <c r="T70" s="484"/>
      <c r="U70" s="483"/>
      <c r="V70" s="483"/>
      <c r="W70" s="483"/>
      <c r="X70" s="483"/>
      <c r="Y70" s="483"/>
      <c r="Z70" s="483"/>
      <c r="AA70" s="483"/>
      <c r="AB70" s="483"/>
      <c r="AC70" s="483"/>
      <c r="AD70" s="483"/>
    </row>
  </sheetData>
  <mergeCells count="1">
    <mergeCell ref="D3:AB4"/>
  </mergeCells>
  <printOptions horizontalCentered="1" verticalCentered="1"/>
  <pageMargins left="0.7" right="0.7" top="0.75" bottom="0.75" header="0.3" footer="0.3"/>
  <pageSetup paperSize="9" scale="54" orientation="landscape" horizontalDpi="1200" verticalDpi="120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366">
        <v>1</v>
      </c>
    </row>
    <row r="2" spans="1:11" ht="48" customHeight="1">
      <c r="A2" s="366">
        <v>3</v>
      </c>
    </row>
    <row r="4" spans="1:11" ht="48" customHeight="1">
      <c r="C4" s="366">
        <v>1</v>
      </c>
    </row>
    <row r="5" spans="1:11" ht="48" customHeight="1">
      <c r="C5" s="366">
        <v>3</v>
      </c>
    </row>
    <row r="7" spans="1:11" ht="48" customHeight="1">
      <c r="E7" s="366">
        <v>1</v>
      </c>
    </row>
    <row r="8" spans="1:11" ht="48" customHeight="1">
      <c r="E8" s="366">
        <v>3</v>
      </c>
    </row>
    <row r="10" spans="1:11" ht="48" customHeight="1">
      <c r="G10" s="366">
        <v>3</v>
      </c>
    </row>
    <row r="11" spans="1:11" ht="48" customHeight="1">
      <c r="G11" s="366">
        <v>1</v>
      </c>
    </row>
    <row r="13" spans="1:11" ht="48" customHeight="1">
      <c r="I13" s="366">
        <v>3</v>
      </c>
    </row>
    <row r="14" spans="1:11" ht="48" customHeight="1">
      <c r="I14" s="366">
        <v>1</v>
      </c>
    </row>
    <row r="16" spans="1:11" ht="48" customHeight="1">
      <c r="K16" s="366">
        <v>3</v>
      </c>
    </row>
    <row r="17" spans="11:21" ht="48" customHeight="1">
      <c r="K17" s="366">
        <v>1</v>
      </c>
    </row>
    <row r="19" spans="11:21" ht="48" customHeight="1">
      <c r="M19" s="366">
        <v>3</v>
      </c>
    </row>
    <row r="20" spans="11:21" ht="48" customHeight="1">
      <c r="M20" s="366">
        <v>1</v>
      </c>
    </row>
    <row r="22" spans="11:21" ht="48" customHeight="1">
      <c r="O22" s="366">
        <v>3</v>
      </c>
    </row>
    <row r="23" spans="11:21" ht="48" customHeight="1">
      <c r="O23" s="366">
        <v>1</v>
      </c>
    </row>
    <row r="25" spans="11:21" ht="57" customHeight="1">
      <c r="Q25" s="366">
        <v>3</v>
      </c>
    </row>
    <row r="26" spans="11:21" ht="57" customHeight="1">
      <c r="Q26" s="366">
        <v>1</v>
      </c>
    </row>
    <row r="28" spans="11:21" ht="57" customHeight="1">
      <c r="S28" s="366">
        <v>3</v>
      </c>
    </row>
    <row r="29" spans="11:21" ht="57" customHeight="1">
      <c r="S29" s="366">
        <v>1</v>
      </c>
    </row>
    <row r="31" spans="11:21" ht="57" customHeight="1">
      <c r="U31" s="366">
        <v>3</v>
      </c>
    </row>
    <row r="32" spans="11:21" ht="57" customHeight="1">
      <c r="U32" s="366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Named Ranges</vt:lpstr>
      </vt:variant>
      <vt:variant>
        <vt:i4>17</vt:i4>
      </vt:variant>
    </vt:vector>
  </HeadingPairs>
  <TitlesOfParts>
    <vt:vector size="32" baseType="lpstr">
      <vt:lpstr>HARGA SATUAN</vt:lpstr>
      <vt:lpstr>REKAP MATERIAL</vt:lpstr>
      <vt:lpstr>REKAP TIANG</vt:lpstr>
      <vt:lpstr>REKAP MDU</vt:lpstr>
      <vt:lpstr>Sheet1</vt:lpstr>
      <vt:lpstr>KKO</vt:lpstr>
      <vt:lpstr>DATA</vt:lpstr>
      <vt:lpstr>KKF</vt:lpstr>
      <vt:lpstr>RAB Standart</vt:lpstr>
      <vt:lpstr>GBR Standart</vt:lpstr>
      <vt:lpstr>RAB Estetika</vt:lpstr>
      <vt:lpstr>GBR Estetika</vt:lpstr>
      <vt:lpstr>PETA</vt:lpstr>
      <vt:lpstr>SLD</vt:lpstr>
      <vt:lpstr>PDL</vt:lpstr>
      <vt:lpstr>'GBR Estetika'!Print_Area</vt:lpstr>
      <vt:lpstr>'GBR Standart'!Print_Area</vt:lpstr>
      <vt:lpstr>'HARGA SATUAN'!Print_Area</vt:lpstr>
      <vt:lpstr>KKF!Print_Area</vt:lpstr>
      <vt:lpstr>KKO!Print_Area</vt:lpstr>
      <vt:lpstr>PETA!Print_Area</vt:lpstr>
      <vt:lpstr>'RAB Estetika'!Print_Area</vt:lpstr>
      <vt:lpstr>'RAB Standart'!Print_Area</vt:lpstr>
      <vt:lpstr>'REKAP MATERIAL'!Print_Area</vt:lpstr>
      <vt:lpstr>'REKAP MDU'!Print_Area</vt:lpstr>
      <vt:lpstr>'REKAP TIANG'!Print_Area</vt:lpstr>
      <vt:lpstr>SLD!Print_Area</vt:lpstr>
      <vt:lpstr>'RAB Estetika'!Print_Titles</vt:lpstr>
      <vt:lpstr>'RAB Standart'!Print_Titles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ANGGA RAJASA</cp:lastModifiedBy>
  <cp:lastPrinted>2024-02-07T02:59:41Z</cp:lastPrinted>
  <dcterms:created xsi:type="dcterms:W3CDTF">2011-02-06T11:57:38Z</dcterms:created>
  <dcterms:modified xsi:type="dcterms:W3CDTF">2024-02-13T02:59:43Z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2023-11-09T07:22:14Z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0e48f9d7-2701-4b80-bb71-211bde24768a</vt:lpwstr>
  </property>
  <property fmtid="{D5CDD505-2E9C-101B-9397-08002B2CF9AE}" pid="7" name="MSIP_Label_defa4170-0d19-0005-0004-bc88714345d2_ActionId">
    <vt:lpwstr>1301e17f-971a-46f2-872b-cd9f65eeea69</vt:lpwstr>
  </property>
  <property fmtid="{D5CDD505-2E9C-101B-9397-08002B2CF9AE}" pid="8" name="MSIP_Label_defa4170-0d19-0005-0004-bc88714345d2_ContentBits">
    <vt:lpwstr>0</vt:lpwstr>
  </property>
</Properties>
</file>