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fif" ContentType="image/jpeg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ry.pratama\Downloads\"/>
    </mc:Choice>
  </mc:AlternateContent>
  <xr:revisionPtr revIDLastSave="0" documentId="13_ncr:1_{CB9F61C5-DD65-4DB2-9BD4-EA08E16F6074}" xr6:coauthVersionLast="47" xr6:coauthVersionMax="47" xr10:uidLastSave="{00000000-0000-0000-0000-000000000000}"/>
  <bookViews>
    <workbookView xWindow="-120" yWindow="-120" windowWidth="20730" windowHeight="11160" tabRatio="859" activeTab="9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 " sheetId="91" r:id="rId10"/>
    <sheet name="PETA" sheetId="92" r:id="rId11"/>
    <sheet name="SLD " sheetId="93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9">[19]JAN09!#REF!</definedName>
    <definedName name="and" localSheetId="7">[19]JAN09!#REF!</definedName>
    <definedName name="and" localSheetId="10">[19]JAN09!#REF!</definedName>
    <definedName name="and" localSheetId="11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9">INDEX([44]KKO!#REF!,MATCH([44]KKO!#REF!:[44]KKO!#REF!,0)*2)</definedName>
    <definedName name="GBR" localSheetId="10">INDEX([45]KKO!#REF!,MATCH([45]KKO!#REF!:[45]KKO!#REF!,0)*2)</definedName>
    <definedName name="GBR" localSheetId="11">INDEX([45]KKO!#REF!,MATCH([45]KKO!#REF!:[45]KKO!#REF!,0)*2)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[46]RAB!$F$12:$J$175</definedName>
    <definedName name="hari" localSheetId="9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9">INDEX([44]PDL!$B$1:$B$3,IFERROR(MATCH([44]KKO!$D$16,[44]PDL!$A$1:$A$2,),3))</definedName>
    <definedName name="Kutools_PDL0_1" localSheetId="10">INDEX([45]PDL!$B$1:$B$3,IFERROR(MATCH([45]KKO!$D$16,[45]PDL!$A$1:$A$2,),3))</definedName>
    <definedName name="Kutools_PDL0_1" localSheetId="11">INDEX([45]PDL!$B$1:$B$3,IFERROR(MATCH([45]KKO!$D$16,[45]PDL!$A$1:$A$2,),3))</definedName>
    <definedName name="Kutools_PDL0_1">INDEX(PDL!$B$1:$B$3,IFERROR(MATCH(KKO!$D$15,PDL!$A$1:$A$2,),3))</definedName>
    <definedName name="Kutools_PDL1_1" localSheetId="9">INDEX([44]PDL!$D$4:$D$6,IFERROR(MATCH([44]KKO!$D$16,[44]PDL!$C$4:$C$5,),3))</definedName>
    <definedName name="Kutools_PDL1_1" localSheetId="10">INDEX([45]PDL!$D$4:$D$6,IFERROR(MATCH([45]KKO!$D$16,[45]PDL!$C$4:$C$5,),3))</definedName>
    <definedName name="Kutools_PDL1_1" localSheetId="11">INDEX([45]PDL!$D$4:$D$6,IFERROR(MATCH([45]KKO!$D$16,[45]PDL!$C$4:$C$5,),3))</definedName>
    <definedName name="Kutools_PDL1_1">INDEX(PDL!$D$4:$D$6,IFERROR(MATCH(KKO!$D$15,PDL!$C$4:$C$5,),3))</definedName>
    <definedName name="Kutools_PDL10_1" localSheetId="9">INDEX([44]PDL!$V$31:$V$33,IFERROR(MATCH([44]KKO!$K$16,[44]PDL!$U$31:$U$32,),3))</definedName>
    <definedName name="Kutools_PDL10_1" localSheetId="10">INDEX([45]PDL!$V$31:$V$33,IFERROR(MATCH([45]KKO!$K$16,[45]PDL!$U$31:$U$32,),3))</definedName>
    <definedName name="Kutools_PDL10_1" localSheetId="11">INDEX([45]PDL!$V$31:$V$33,IFERROR(MATCH([45]KKO!$K$16,[45]PDL!$U$31:$U$32,),3))</definedName>
    <definedName name="Kutools_PDL10_1">INDEX(PDL!$V$31:$V$33,IFERROR(MATCH(KKO!$K$15,PDL!$U$31:$U$32,),3))</definedName>
    <definedName name="Kutools_PDL2_1" localSheetId="9">INDEX([44]PDL!$F$7:$F$9,IFERROR(MATCH([44]KKO!$K$16,[44]PDL!$E$7:$E$8,),3))</definedName>
    <definedName name="Kutools_PDL2_1" localSheetId="10">INDEX([45]PDL!$F$7:$F$9,IFERROR(MATCH([45]KKO!$K$16,[45]PDL!$E$7:$E$8,),3))</definedName>
    <definedName name="Kutools_PDL2_1" localSheetId="11">INDEX([45]PDL!$F$7:$F$9,IFERROR(MATCH([45]KKO!$K$16,[45]PDL!$E$7:$E$8,),3))</definedName>
    <definedName name="Kutools_PDL2_1">INDEX(PDL!$F$7:$F$9,IFERROR(MATCH(KKO!$K$15,PDL!$E$7:$E$8,),3))</definedName>
    <definedName name="Kutools_PDL3_1" localSheetId="9">INDEX([44]PDL!$H$10:$H$12,IFERROR(MATCH([44]KKO!$D$16,[44]PDL!$G$10:$G$11,),3))</definedName>
    <definedName name="Kutools_PDL3_1" localSheetId="10">INDEX([45]PDL!$H$10:$H$12,IFERROR(MATCH([45]KKO!$D$16,[45]PDL!$G$10:$G$11,),3))</definedName>
    <definedName name="Kutools_PDL3_1" localSheetId="11">INDEX([45]PDL!$H$10:$H$12,IFERROR(MATCH([45]KKO!$D$16,[45]PDL!$G$10:$G$11,),3))</definedName>
    <definedName name="Kutools_PDL3_1">INDEX(PDL!$H$10:$H$12,IFERROR(MATCH(KKO!$D$15,PDL!$G$10:$G$11,),3))</definedName>
    <definedName name="Kutools_PDL4_1" localSheetId="9">INDEX([44]PDL!$J$13:$J$15,IFERROR(MATCH([44]KKO!$D$16,[44]PDL!$I$13:$I$14,),3))</definedName>
    <definedName name="Kutools_PDL4_1" localSheetId="10">INDEX([45]PDL!$J$13:$J$15,IFERROR(MATCH([45]KKO!$D$16,[45]PDL!$I$13:$I$14,),3))</definedName>
    <definedName name="Kutools_PDL4_1" localSheetId="11">INDEX([45]PDL!$J$13:$J$15,IFERROR(MATCH([45]KKO!$D$16,[45]PDL!$I$13:$I$14,),3))</definedName>
    <definedName name="Kutools_PDL4_1">INDEX(PDL!$J$13:$J$15,IFERROR(MATCH(KKO!$D$15,PDL!$I$13:$I$14,),3))</definedName>
    <definedName name="Kutools_PDL5_1" localSheetId="9">INDEX([44]PDL!$L$16:$L$18,IFERROR(MATCH([44]KKO!$K$16,[44]PDL!$K$16:$K$17,),3))</definedName>
    <definedName name="Kutools_PDL5_1" localSheetId="10">INDEX([45]PDL!$L$16:$L$18,IFERROR(MATCH([45]KKO!$K$16,[45]PDL!$K$16:$K$17,),3))</definedName>
    <definedName name="Kutools_PDL5_1" localSheetId="11">INDEX([45]PDL!$L$16:$L$18,IFERROR(MATCH([45]KKO!$K$16,[45]PDL!$K$16:$K$17,),3))</definedName>
    <definedName name="Kutools_PDL5_1">INDEX(PDL!$L$16:$L$18,IFERROR(MATCH(KKO!$K$15,PDL!$K$16:$K$17,),3))</definedName>
    <definedName name="Kutools_PDL6_1" localSheetId="9">INDEX([44]PDL!$N$19:$N$21,IFERROR(MATCH([44]KKO!$D$16,[44]PDL!$M$19:$M$20,),3))</definedName>
    <definedName name="Kutools_PDL6_1" localSheetId="10">INDEX([45]PDL!$N$19:$N$21,IFERROR(MATCH([45]KKO!$D$16,[45]PDL!$M$19:$M$20,),3))</definedName>
    <definedName name="Kutools_PDL6_1" localSheetId="11">INDEX([45]PDL!$N$19:$N$21,IFERROR(MATCH([45]KKO!$D$16,[45]PDL!$M$19:$M$20,),3))</definedName>
    <definedName name="Kutools_PDL6_1">INDEX(PDL!$N$19:$N$21,IFERROR(MATCH(KKO!$D$15,PDL!$M$19:$M$20,),3))</definedName>
    <definedName name="Kutools_PDL7_1" localSheetId="9">INDEX([44]PDL!$P$22:$P$24,IFERROR(MATCH([44]KKO!$D$16,[44]PDL!$O$22:$O$23,),3))</definedName>
    <definedName name="Kutools_PDL7_1" localSheetId="10">INDEX([45]PDL!$P$22:$P$24,IFERROR(MATCH([45]KKO!$D$16,[45]PDL!$O$22:$O$23,),3))</definedName>
    <definedName name="Kutools_PDL7_1" localSheetId="11">INDEX([45]PDL!$P$22:$P$24,IFERROR(MATCH([45]KKO!$D$16,[45]PDL!$O$22:$O$23,),3))</definedName>
    <definedName name="Kutools_PDL7_1">INDEX(PDL!$P$22:$P$24,IFERROR(MATCH(KKO!$D$15,PDL!$O$22:$O$23,),3))</definedName>
    <definedName name="Kutools_PDL8_1" localSheetId="9">INDEX([44]PDL!$R$25:$R$27,IFERROR(MATCH([44]KKO!$D$16,[44]PDL!$Q$25:$Q$26,),3))</definedName>
    <definedName name="Kutools_PDL8_1" localSheetId="10">INDEX([45]PDL!$R$25:$R$27,IFERROR(MATCH([45]KKO!$D$16,[45]PDL!$Q$25:$Q$26,),3))</definedName>
    <definedName name="Kutools_PDL8_1" localSheetId="11">INDEX([45]PDL!$R$25:$R$27,IFERROR(MATCH([45]KKO!$D$16,[45]PDL!$Q$25:$Q$26,),3))</definedName>
    <definedName name="Kutools_PDL8_1">INDEX(PDL!$R$25:$R$27,IFERROR(MATCH(KKO!$D$15,PDL!$Q$25:$Q$26,),3))</definedName>
    <definedName name="Kutools_PDL9_1" localSheetId="9">INDEX([44]PDL!$T$28:$T$30,IFERROR(MATCH([44]KKO!$D$16,[44]PDL!$S$28:$S$29,),3))</definedName>
    <definedName name="Kutools_PDL9_1" localSheetId="10">INDEX([45]PDL!$T$28:$T$30,IFERROR(MATCH([45]KKO!$D$16,[45]PDL!$S$28:$S$29,),3))</definedName>
    <definedName name="Kutools_PDL9_1" localSheetId="11">INDEX([45]PDL!$T$28:$T$30,IFERROR(MATCH([45]KKO!$D$16,[45]PDL!$S$28:$S$29,),3))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 localSheetId="10">[17]JAN09!#REF!</definedName>
    <definedName name="lk" localSheetId="11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9">[44]KKO!#REF!</definedName>
    <definedName name="pict" localSheetId="10">[45]KKO!#REF!</definedName>
    <definedName name="pict" localSheetId="11">[45]KKO!#REF!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 localSheetId="10">[17]JAN09!#REF!</definedName>
    <definedName name="poi" localSheetId="11">[17]JAN09!#REF!</definedName>
    <definedName name="poi">[17]JAN09!#REF!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'GAMBAR '!$A$1:$AD$55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0">PETA!$A$1:$W$55</definedName>
    <definedName name="_xlnm.Print_Area" localSheetId="8">RAB!$A$1:$K$89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'!$A$1:$AF$68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 localSheetId="10">[17]JAN09!#REF!</definedName>
    <definedName name="rcps" localSheetId="11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>[85]bantu!$M$5:$X$5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 localSheetId="10">[17]JAN09!#REF!</definedName>
    <definedName name="TIARA" localSheetId="11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'[86]Rekap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[87]Usulan!#REF!</definedName>
    <definedName name="usul" localSheetId="7">[87]Usulan!#REF!</definedName>
    <definedName name="usul" localSheetId="5">[87]Usulan!#REF!</definedName>
    <definedName name="usul">[87]Usulan!#REF!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('[88]Submission Form'!$A$4:$C$5,'[88]Submission Form'!$D$7,'[88]Submission Form'!$D$10:$D$11,'[88]Submission Form'!$D$17:$D$26,'[88]Submission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1" l="1"/>
  <c r="F41" i="11"/>
  <c r="F40" i="11"/>
  <c r="F39" i="11"/>
  <c r="F38" i="11"/>
  <c r="F35" i="11"/>
  <c r="F34" i="11"/>
  <c r="F33" i="11"/>
  <c r="F32" i="11"/>
  <c r="F29" i="11"/>
  <c r="F28" i="11"/>
  <c r="F27" i="11"/>
  <c r="F26" i="11"/>
  <c r="F25" i="11"/>
  <c r="F24" i="11"/>
  <c r="F23" i="11"/>
  <c r="D55" i="11"/>
  <c r="D56" i="11"/>
  <c r="D57" i="11"/>
  <c r="F57" i="11" l="1"/>
  <c r="F56" i="11"/>
  <c r="F55" i="11"/>
  <c r="F54" i="11"/>
  <c r="G63" i="11"/>
  <c r="E62" i="11"/>
  <c r="E63" i="11"/>
  <c r="D62" i="11"/>
  <c r="H62" i="11" s="1"/>
  <c r="D63" i="11"/>
  <c r="H63" i="11" s="1"/>
  <c r="G36" i="11"/>
  <c r="G37" i="11"/>
  <c r="G43" i="11"/>
  <c r="G44" i="11"/>
  <c r="G45" i="11"/>
  <c r="G46" i="11"/>
  <c r="G49" i="11"/>
  <c r="E41" i="11"/>
  <c r="E42" i="11"/>
  <c r="E43" i="11"/>
  <c r="E44" i="11"/>
  <c r="E45" i="11"/>
  <c r="E46" i="11"/>
  <c r="E47" i="11"/>
  <c r="E48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E35" i="11"/>
  <c r="E36" i="11"/>
  <c r="E37" i="11"/>
  <c r="E38" i="11"/>
  <c r="E39" i="11"/>
  <c r="E40" i="11"/>
  <c r="I43" i="11" l="1"/>
  <c r="J43" i="11"/>
  <c r="I46" i="11"/>
  <c r="J46" i="11"/>
  <c r="I42" i="11"/>
  <c r="J45" i="11"/>
  <c r="I45" i="11"/>
  <c r="J41" i="11"/>
  <c r="I44" i="11"/>
  <c r="J44" i="11"/>
  <c r="J40" i="11"/>
  <c r="J63" i="11"/>
  <c r="I63" i="11"/>
  <c r="I62" i="11"/>
  <c r="K63" i="11" l="1"/>
  <c r="E22" i="11" l="1"/>
  <c r="E23" i="11"/>
  <c r="A47" i="11"/>
  <c r="A46" i="11"/>
  <c r="A45" i="11"/>
  <c r="A44" i="11"/>
  <c r="A43" i="11"/>
  <c r="A42" i="11"/>
  <c r="A41" i="11"/>
  <c r="H39" i="11"/>
  <c r="A39" i="11"/>
  <c r="J38" i="11"/>
  <c r="A38" i="11"/>
  <c r="J37" i="11"/>
  <c r="A37" i="11"/>
  <c r="J36" i="11"/>
  <c r="A36" i="11"/>
  <c r="A35" i="11"/>
  <c r="D21" i="11"/>
  <c r="D22" i="11"/>
  <c r="D23" i="11"/>
  <c r="D24" i="11"/>
  <c r="D25" i="11"/>
  <c r="D26" i="11"/>
  <c r="D27" i="11"/>
  <c r="D28" i="11"/>
  <c r="H48" i="11"/>
  <c r="A48" i="11"/>
  <c r="H43" i="11" l="1"/>
  <c r="K43" i="11" s="1"/>
  <c r="H35" i="11"/>
  <c r="H37" i="11"/>
  <c r="H44" i="11"/>
  <c r="K44" i="11" s="1"/>
  <c r="I35" i="11"/>
  <c r="I37" i="11"/>
  <c r="J39" i="11"/>
  <c r="H41" i="11"/>
  <c r="H45" i="11"/>
  <c r="K45" i="11" s="1"/>
  <c r="I36" i="11"/>
  <c r="J47" i="11"/>
  <c r="H36" i="11"/>
  <c r="H38" i="11"/>
  <c r="H42" i="11"/>
  <c r="H46" i="11"/>
  <c r="K46" i="11" s="1"/>
  <c r="I47" i="11"/>
  <c r="I48" i="11"/>
  <c r="K37" i="11" l="1"/>
  <c r="K36" i="11"/>
  <c r="E32" i="11" l="1"/>
  <c r="D32" i="11"/>
  <c r="J32" i="11" s="1"/>
  <c r="A32" i="11"/>
  <c r="G31" i="11"/>
  <c r="E31" i="11"/>
  <c r="D31" i="11"/>
  <c r="J31" i="11" s="1"/>
  <c r="A31" i="11"/>
  <c r="G30" i="11"/>
  <c r="E30" i="11"/>
  <c r="D30" i="11"/>
  <c r="J30" i="11" s="1"/>
  <c r="A30" i="11"/>
  <c r="E29" i="11"/>
  <c r="D29" i="11"/>
  <c r="A29" i="11"/>
  <c r="H28" i="11"/>
  <c r="E28" i="11"/>
  <c r="J28" i="11"/>
  <c r="A28" i="11"/>
  <c r="E27" i="11"/>
  <c r="J27" i="11"/>
  <c r="A27" i="11"/>
  <c r="E26" i="11"/>
  <c r="J26" i="11"/>
  <c r="A26" i="11"/>
  <c r="E25" i="11"/>
  <c r="J25" i="11"/>
  <c r="A25" i="11"/>
  <c r="E24" i="11"/>
  <c r="J24" i="11"/>
  <c r="A24" i="11"/>
  <c r="D33" i="11"/>
  <c r="D34" i="11"/>
  <c r="G16" i="11"/>
  <c r="E16" i="11"/>
  <c r="D16" i="11"/>
  <c r="J16" i="11" s="1"/>
  <c r="A16" i="11"/>
  <c r="H24" i="11" l="1"/>
  <c r="H27" i="11"/>
  <c r="H31" i="11"/>
  <c r="H32" i="11"/>
  <c r="H25" i="11"/>
  <c r="H29" i="11"/>
  <c r="H26" i="11"/>
  <c r="H30" i="11"/>
  <c r="I29" i="11"/>
  <c r="I30" i="11"/>
  <c r="I31" i="11"/>
  <c r="H16" i="11"/>
  <c r="I16" i="11"/>
  <c r="K31" i="11" l="1"/>
  <c r="K30" i="11"/>
  <c r="K16" i="11"/>
  <c r="I1486" i="10" l="1"/>
  <c r="I1487" i="10"/>
  <c r="I1488" i="10"/>
  <c r="I1489" i="10"/>
  <c r="I1490" i="10"/>
  <c r="I1491" i="10"/>
  <c r="I1492" i="10"/>
  <c r="I1493" i="10"/>
  <c r="I1494" i="10"/>
  <c r="G1038" i="10"/>
  <c r="G1037" i="10"/>
  <c r="F8" i="10"/>
  <c r="E66" i="11"/>
  <c r="D66" i="11"/>
  <c r="H66" i="11" s="1"/>
  <c r="E65" i="11"/>
  <c r="D65" i="11"/>
  <c r="A65" i="11"/>
  <c r="E64" i="11"/>
  <c r="D64" i="11"/>
  <c r="A63" i="11"/>
  <c r="E61" i="11"/>
  <c r="D61" i="11"/>
  <c r="A61" i="11"/>
  <c r="E60" i="11"/>
  <c r="D60" i="11"/>
  <c r="J60" i="11" s="1"/>
  <c r="A60" i="11"/>
  <c r="E59" i="11"/>
  <c r="D59" i="11"/>
  <c r="E58" i="11"/>
  <c r="D58" i="11"/>
  <c r="A58" i="11"/>
  <c r="E57" i="11"/>
  <c r="E56" i="11"/>
  <c r="J56" i="11"/>
  <c r="A56" i="11"/>
  <c r="E55" i="11"/>
  <c r="E34" i="11"/>
  <c r="A34" i="11"/>
  <c r="E33" i="11"/>
  <c r="A23" i="11"/>
  <c r="G22" i="11"/>
  <c r="I22" i="11"/>
  <c r="A22" i="11"/>
  <c r="E54" i="11"/>
  <c r="D54" i="11"/>
  <c r="J54" i="11" s="1"/>
  <c r="A54" i="11"/>
  <c r="E53" i="11"/>
  <c r="D53" i="11"/>
  <c r="A53" i="11"/>
  <c r="E52" i="11"/>
  <c r="D52" i="11"/>
  <c r="H52" i="11" s="1"/>
  <c r="E51" i="11"/>
  <c r="D51" i="11"/>
  <c r="H51" i="11" s="1"/>
  <c r="A51" i="11"/>
  <c r="D67" i="11"/>
  <c r="J67" i="11" s="1"/>
  <c r="T7" i="54"/>
  <c r="K6" i="60"/>
  <c r="D19" i="60"/>
  <c r="D22" i="59"/>
  <c r="K8" i="60" s="1"/>
  <c r="D19" i="59"/>
  <c r="D8" i="60" s="1"/>
  <c r="D18" i="59"/>
  <c r="D7" i="60" s="1"/>
  <c r="D21" i="59"/>
  <c r="K7" i="60" s="1"/>
  <c r="K19" i="60"/>
  <c r="K18" i="60"/>
  <c r="K17" i="60"/>
  <c r="D17" i="60"/>
  <c r="D18" i="60"/>
  <c r="D20" i="60" s="1"/>
  <c r="D6" i="60"/>
  <c r="E50" i="11"/>
  <c r="D50" i="11"/>
  <c r="H50" i="11" s="1"/>
  <c r="A50" i="11"/>
  <c r="E49" i="11"/>
  <c r="H49" i="11"/>
  <c r="A49" i="11"/>
  <c r="G67" i="11"/>
  <c r="E67" i="11"/>
  <c r="E17" i="11"/>
  <c r="D17" i="11"/>
  <c r="J17" i="11" s="1"/>
  <c r="A17" i="11"/>
  <c r="G21" i="11"/>
  <c r="E21" i="11"/>
  <c r="J21" i="11"/>
  <c r="A21" i="11"/>
  <c r="G20" i="11"/>
  <c r="E20" i="11"/>
  <c r="D20" i="11"/>
  <c r="D5" i="60"/>
  <c r="K5" i="60" s="1"/>
  <c r="F3" i="54"/>
  <c r="D8" i="59"/>
  <c r="D9" i="59" s="1"/>
  <c r="K7" i="54" s="1"/>
  <c r="G15" i="11"/>
  <c r="E15" i="11"/>
  <c r="D15" i="11"/>
  <c r="J15" i="11" s="1"/>
  <c r="A15" i="11"/>
  <c r="E18" i="11"/>
  <c r="D18" i="11"/>
  <c r="A18" i="11"/>
  <c r="D19" i="11"/>
  <c r="H19" i="11" s="1"/>
  <c r="E19" i="11"/>
  <c r="D69" i="1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/>
  <c r="A9" i="54"/>
  <c r="A10" i="54" s="1"/>
  <c r="A19" i="11"/>
  <c r="G68" i="11"/>
  <c r="E68" i="11"/>
  <c r="D68" i="11"/>
  <c r="H68" i="11" s="1"/>
  <c r="E69" i="11"/>
  <c r="D70" i="11"/>
  <c r="H70" i="11" s="1"/>
  <c r="E70" i="11"/>
  <c r="O107" i="10"/>
  <c r="P107" i="10" s="1"/>
  <c r="J107" i="10"/>
  <c r="L107" i="10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/>
  <c r="J10" i="10"/>
  <c r="L10" i="10" s="1"/>
  <c r="K10" i="10"/>
  <c r="O10" i="10"/>
  <c r="J11" i="10"/>
  <c r="K11" i="10"/>
  <c r="M11" i="10" s="1"/>
  <c r="O11" i="10"/>
  <c r="P11" i="10"/>
  <c r="J12" i="10"/>
  <c r="K12" i="10"/>
  <c r="M12" i="10"/>
  <c r="O12" i="10"/>
  <c r="P12" i="10" s="1"/>
  <c r="J13" i="10"/>
  <c r="K13" i="10"/>
  <c r="M13" i="10"/>
  <c r="O13" i="10"/>
  <c r="J14" i="10"/>
  <c r="K14" i="10"/>
  <c r="M14" i="10"/>
  <c r="O14" i="10"/>
  <c r="P14" i="10" s="1"/>
  <c r="J15" i="10"/>
  <c r="K15" i="10"/>
  <c r="M15" i="10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/>
  <c r="J20" i="10"/>
  <c r="K20" i="10"/>
  <c r="M20" i="10" s="1"/>
  <c r="O20" i="10"/>
  <c r="P20" i="10"/>
  <c r="J21" i="10"/>
  <c r="K21" i="10"/>
  <c r="M21" i="10" s="1"/>
  <c r="O21" i="10"/>
  <c r="P21" i="10"/>
  <c r="J22" i="10"/>
  <c r="K22" i="10"/>
  <c r="M22" i="10"/>
  <c r="O22" i="10"/>
  <c r="P22" i="10" s="1"/>
  <c r="J23" i="10"/>
  <c r="K23" i="10"/>
  <c r="M23" i="10"/>
  <c r="O23" i="10"/>
  <c r="P23" i="10" s="1"/>
  <c r="J24" i="10"/>
  <c r="K24" i="10"/>
  <c r="M24" i="10" s="1"/>
  <c r="O24" i="10"/>
  <c r="P24" i="10" s="1"/>
  <c r="J25" i="10"/>
  <c r="K25" i="10"/>
  <c r="M25" i="10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/>
  <c r="J28" i="10"/>
  <c r="K28" i="10"/>
  <c r="M28" i="10" s="1"/>
  <c r="O28" i="10"/>
  <c r="P28" i="10"/>
  <c r="J29" i="10"/>
  <c r="K29" i="10"/>
  <c r="M29" i="10" s="1"/>
  <c r="O29" i="10"/>
  <c r="P29" i="10"/>
  <c r="J30" i="10"/>
  <c r="K30" i="10"/>
  <c r="M30" i="10"/>
  <c r="O30" i="10"/>
  <c r="P30" i="10" s="1"/>
  <c r="J31" i="10"/>
  <c r="K31" i="10"/>
  <c r="M31" i="10"/>
  <c r="O31" i="10"/>
  <c r="P31" i="10" s="1"/>
  <c r="J32" i="10"/>
  <c r="L32" i="10"/>
  <c r="K32" i="10"/>
  <c r="O32" i="10"/>
  <c r="P32" i="10" s="1"/>
  <c r="J33" i="10"/>
  <c r="L33" i="10" s="1"/>
  <c r="K33" i="10"/>
  <c r="O33" i="10"/>
  <c r="P33" i="10" s="1"/>
  <c r="J34" i="10"/>
  <c r="L34" i="10"/>
  <c r="K34" i="10"/>
  <c r="O34" i="10"/>
  <c r="P34" i="10" s="1"/>
  <c r="J35" i="10"/>
  <c r="L35" i="10"/>
  <c r="K35" i="10"/>
  <c r="O35" i="10"/>
  <c r="P35" i="10"/>
  <c r="J36" i="10"/>
  <c r="L36" i="10" s="1"/>
  <c r="K36" i="10"/>
  <c r="O36" i="10"/>
  <c r="P36" i="10"/>
  <c r="J37" i="10"/>
  <c r="L37" i="10" s="1"/>
  <c r="K37" i="10"/>
  <c r="O37" i="10"/>
  <c r="P37" i="10"/>
  <c r="J38" i="10"/>
  <c r="K38" i="10"/>
  <c r="O38" i="10"/>
  <c r="P38" i="10"/>
  <c r="J39" i="10"/>
  <c r="K39" i="10"/>
  <c r="O39" i="10"/>
  <c r="P39" i="10"/>
  <c r="J40" i="10"/>
  <c r="K40" i="10"/>
  <c r="O40" i="10"/>
  <c r="P40" i="10"/>
  <c r="J41" i="10"/>
  <c r="K41" i="10"/>
  <c r="O41" i="10"/>
  <c r="P41" i="10"/>
  <c r="J42" i="10"/>
  <c r="K42" i="10"/>
  <c r="O42" i="10"/>
  <c r="P42" i="10"/>
  <c r="J43" i="10"/>
  <c r="K43" i="10"/>
  <c r="O43" i="10"/>
  <c r="P43" i="10"/>
  <c r="J44" i="10"/>
  <c r="K44" i="10"/>
  <c r="O44" i="10"/>
  <c r="P44" i="10"/>
  <c r="J45" i="10"/>
  <c r="K45" i="10"/>
  <c r="O45" i="10"/>
  <c r="P45" i="10"/>
  <c r="J46" i="10"/>
  <c r="K46" i="10"/>
  <c r="M46" i="10"/>
  <c r="O46" i="10"/>
  <c r="P46" i="10" s="1"/>
  <c r="J47" i="10"/>
  <c r="K47" i="10"/>
  <c r="M47" i="10"/>
  <c r="O47" i="10"/>
  <c r="P47" i="10" s="1"/>
  <c r="J48" i="10"/>
  <c r="J7" i="10"/>
  <c r="K48" i="10"/>
  <c r="M48" i="10" s="1"/>
  <c r="O48" i="10"/>
  <c r="P48" i="10"/>
  <c r="J49" i="10"/>
  <c r="K49" i="10"/>
  <c r="M49" i="10"/>
  <c r="O49" i="10"/>
  <c r="P49" i="10" s="1"/>
  <c r="J50" i="10"/>
  <c r="K50" i="10"/>
  <c r="M50" i="10"/>
  <c r="O50" i="10"/>
  <c r="P50" i="10" s="1"/>
  <c r="J51" i="10"/>
  <c r="K51" i="10"/>
  <c r="M51" i="10" s="1"/>
  <c r="O51" i="10"/>
  <c r="P51" i="10" s="1"/>
  <c r="J52" i="10"/>
  <c r="K52" i="10"/>
  <c r="M52" i="10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/>
  <c r="J55" i="10"/>
  <c r="K55" i="10"/>
  <c r="M55" i="10" s="1"/>
  <c r="O55" i="10"/>
  <c r="P55" i="10"/>
  <c r="J56" i="10"/>
  <c r="K56" i="10"/>
  <c r="M56" i="10" s="1"/>
  <c r="O56" i="10"/>
  <c r="P56" i="10"/>
  <c r="J57" i="10"/>
  <c r="K57" i="10"/>
  <c r="M57" i="10"/>
  <c r="O57" i="10"/>
  <c r="P57" i="10" s="1"/>
  <c r="J58" i="10"/>
  <c r="K58" i="10"/>
  <c r="M58" i="10"/>
  <c r="O58" i="10"/>
  <c r="P58" i="10" s="1"/>
  <c r="J59" i="10"/>
  <c r="K59" i="10"/>
  <c r="M59" i="10" s="1"/>
  <c r="O59" i="10"/>
  <c r="P59" i="10" s="1"/>
  <c r="J60" i="10"/>
  <c r="K60" i="10"/>
  <c r="M60" i="10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/>
  <c r="J63" i="10"/>
  <c r="K63" i="10"/>
  <c r="M63" i="10" s="1"/>
  <c r="O63" i="10"/>
  <c r="P63" i="10"/>
  <c r="J64" i="10"/>
  <c r="K64" i="10"/>
  <c r="M64" i="10" s="1"/>
  <c r="O64" i="10"/>
  <c r="P64" i="10"/>
  <c r="J65" i="10"/>
  <c r="K65" i="10"/>
  <c r="M65" i="10"/>
  <c r="O65" i="10"/>
  <c r="P65" i="10" s="1"/>
  <c r="J66" i="10"/>
  <c r="K66" i="10"/>
  <c r="M66" i="10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/>
  <c r="J69" i="10"/>
  <c r="K69" i="10"/>
  <c r="M69" i="10" s="1"/>
  <c r="O69" i="10"/>
  <c r="P69" i="10" s="1"/>
  <c r="J70" i="10"/>
  <c r="K70" i="10"/>
  <c r="M70" i="10" s="1"/>
  <c r="O70" i="10"/>
  <c r="P70" i="10"/>
  <c r="J71" i="10"/>
  <c r="K71" i="10"/>
  <c r="M71" i="10" s="1"/>
  <c r="O71" i="10"/>
  <c r="P71" i="10"/>
  <c r="J72" i="10"/>
  <c r="K72" i="10"/>
  <c r="M72" i="10"/>
  <c r="O72" i="10"/>
  <c r="P72" i="10" s="1"/>
  <c r="J73" i="10"/>
  <c r="K73" i="10"/>
  <c r="M73" i="10"/>
  <c r="O73" i="10"/>
  <c r="P73" i="10" s="1"/>
  <c r="J74" i="10"/>
  <c r="K74" i="10"/>
  <c r="M74" i="10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/>
  <c r="J77" i="10"/>
  <c r="K77" i="10"/>
  <c r="M77" i="10" s="1"/>
  <c r="O77" i="10"/>
  <c r="P77" i="10" s="1"/>
  <c r="J78" i="10"/>
  <c r="K78" i="10"/>
  <c r="M78" i="10" s="1"/>
  <c r="O78" i="10"/>
  <c r="P78" i="10"/>
  <c r="J79" i="10"/>
  <c r="K79" i="10"/>
  <c r="M79" i="10"/>
  <c r="O79" i="10"/>
  <c r="P79" i="10" s="1"/>
  <c r="J80" i="10"/>
  <c r="M80" i="10"/>
  <c r="O80" i="10"/>
  <c r="J81" i="10"/>
  <c r="M81" i="10"/>
  <c r="O81" i="10"/>
  <c r="P81" i="10"/>
  <c r="J82" i="10"/>
  <c r="M82" i="10"/>
  <c r="O82" i="10"/>
  <c r="P82" i="10"/>
  <c r="J83" i="10"/>
  <c r="M83" i="10"/>
  <c r="O83" i="10"/>
  <c r="P83" i="10"/>
  <c r="J84" i="10"/>
  <c r="M84" i="10"/>
  <c r="O84" i="10"/>
  <c r="P84" i="10"/>
  <c r="J85" i="10"/>
  <c r="M85" i="10"/>
  <c r="O85" i="10"/>
  <c r="P85" i="10"/>
  <c r="J86" i="10"/>
  <c r="M86" i="10"/>
  <c r="O86" i="10"/>
  <c r="P86" i="10"/>
  <c r="J87" i="10"/>
  <c r="M87" i="10"/>
  <c r="O87" i="10"/>
  <c r="P87" i="10"/>
  <c r="J88" i="10"/>
  <c r="M88" i="10"/>
  <c r="O88" i="10"/>
  <c r="P88" i="10"/>
  <c r="J89" i="10"/>
  <c r="M89" i="10"/>
  <c r="O89" i="10"/>
  <c r="P89" i="10"/>
  <c r="J90" i="10"/>
  <c r="M90" i="10"/>
  <c r="O90" i="10"/>
  <c r="P90" i="10"/>
  <c r="J91" i="10"/>
  <c r="M91" i="10"/>
  <c r="O91" i="10"/>
  <c r="P91" i="10"/>
  <c r="J92" i="10"/>
  <c r="M92" i="10"/>
  <c r="O92" i="10"/>
  <c r="P92" i="10"/>
  <c r="J93" i="10"/>
  <c r="M93" i="10"/>
  <c r="O93" i="10"/>
  <c r="P93" i="10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/>
  <c r="J98" i="10"/>
  <c r="O98" i="10"/>
  <c r="P98" i="10"/>
  <c r="J99" i="10"/>
  <c r="L99" i="10" s="1"/>
  <c r="N99" i="10" s="1"/>
  <c r="O99" i="10"/>
  <c r="P99" i="10" s="1"/>
  <c r="J100" i="10"/>
  <c r="O100" i="10"/>
  <c r="P100" i="10" s="1"/>
  <c r="J101" i="10"/>
  <c r="O101" i="10"/>
  <c r="P101" i="10"/>
  <c r="J102" i="10"/>
  <c r="O102" i="10"/>
  <c r="P102" i="10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/>
  <c r="O106" i="10"/>
  <c r="P106" i="10" s="1"/>
  <c r="J108" i="10"/>
  <c r="O108" i="10"/>
  <c r="P108" i="10"/>
  <c r="J109" i="10"/>
  <c r="K109" i="10"/>
  <c r="O109" i="10"/>
  <c r="P109" i="10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/>
  <c r="O117" i="10"/>
  <c r="P117" i="10" s="1"/>
  <c r="J118" i="10"/>
  <c r="K118" i="10"/>
  <c r="O118" i="10"/>
  <c r="P118" i="10" s="1"/>
  <c r="J119" i="10"/>
  <c r="K119" i="10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 s="1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/>
  <c r="K130" i="10"/>
  <c r="O130" i="10"/>
  <c r="P130" i="10"/>
  <c r="J131" i="10"/>
  <c r="K131" i="10"/>
  <c r="O131" i="10"/>
  <c r="P131" i="10"/>
  <c r="J132" i="10"/>
  <c r="K132" i="10"/>
  <c r="M132" i="10" s="1"/>
  <c r="O132" i="10"/>
  <c r="P132" i="10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/>
  <c r="J136" i="10"/>
  <c r="K136" i="10"/>
  <c r="M136" i="10" s="1"/>
  <c r="O136" i="10"/>
  <c r="P136" i="10"/>
  <c r="J137" i="10"/>
  <c r="K137" i="10"/>
  <c r="M137" i="10" s="1"/>
  <c r="O137" i="10"/>
  <c r="P137" i="10" s="1"/>
  <c r="J138" i="10"/>
  <c r="K138" i="10"/>
  <c r="M138" i="10" s="1"/>
  <c r="O138" i="10"/>
  <c r="P138" i="10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 s="1"/>
  <c r="J148" i="10"/>
  <c r="K148" i="10"/>
  <c r="O148" i="10"/>
  <c r="P148" i="10" s="1"/>
  <c r="J149" i="10"/>
  <c r="L149" i="10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 s="1"/>
  <c r="J152" i="10"/>
  <c r="L152" i="10"/>
  <c r="K152" i="10"/>
  <c r="O152" i="10"/>
  <c r="P152" i="10" s="1"/>
  <c r="J153" i="10"/>
  <c r="L153" i="10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 s="1"/>
  <c r="J156" i="10"/>
  <c r="L156" i="10"/>
  <c r="K156" i="10"/>
  <c r="O156" i="10"/>
  <c r="P156" i="10" s="1"/>
  <c r="J157" i="10"/>
  <c r="L157" i="10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 s="1"/>
  <c r="J160" i="10"/>
  <c r="L160" i="10"/>
  <c r="K160" i="10"/>
  <c r="O160" i="10"/>
  <c r="P160" i="10" s="1"/>
  <c r="J161" i="10"/>
  <c r="L161" i="10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 s="1"/>
  <c r="J164" i="10"/>
  <c r="L164" i="10"/>
  <c r="K164" i="10"/>
  <c r="O164" i="10"/>
  <c r="P164" i="10" s="1"/>
  <c r="J165" i="10"/>
  <c r="L165" i="10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/>
  <c r="K168" i="10"/>
  <c r="O168" i="10"/>
  <c r="P168" i="10" s="1"/>
  <c r="J169" i="10"/>
  <c r="L169" i="10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/>
  <c r="K174" i="10"/>
  <c r="O174" i="10"/>
  <c r="P174" i="10" s="1"/>
  <c r="J175" i="10"/>
  <c r="L175" i="10"/>
  <c r="K175" i="10"/>
  <c r="O175" i="10"/>
  <c r="P175" i="10"/>
  <c r="J176" i="10"/>
  <c r="K176" i="10"/>
  <c r="O176" i="10"/>
  <c r="P176" i="10"/>
  <c r="J177" i="10"/>
  <c r="K177" i="10"/>
  <c r="O177" i="10"/>
  <c r="P177" i="10"/>
  <c r="J178" i="10"/>
  <c r="L178" i="10" s="1"/>
  <c r="K178" i="10"/>
  <c r="O178" i="10"/>
  <c r="P178" i="10"/>
  <c r="J179" i="10"/>
  <c r="L179" i="10" s="1"/>
  <c r="K179" i="10"/>
  <c r="O179" i="10"/>
  <c r="P179" i="10"/>
  <c r="J180" i="10"/>
  <c r="L180" i="10" s="1"/>
  <c r="K180" i="10"/>
  <c r="O180" i="10"/>
  <c r="P180" i="10" s="1"/>
  <c r="J181" i="10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 s="1"/>
  <c r="K184" i="10"/>
  <c r="O184" i="10"/>
  <c r="J185" i="10"/>
  <c r="L185" i="10" s="1"/>
  <c r="K185" i="10"/>
  <c r="O185" i="10"/>
  <c r="P185" i="10"/>
  <c r="J186" i="10"/>
  <c r="K186" i="10"/>
  <c r="M186" i="10" s="1"/>
  <c r="O186" i="10"/>
  <c r="P186" i="10"/>
  <c r="J187" i="10"/>
  <c r="K187" i="10"/>
  <c r="M187" i="10"/>
  <c r="O187" i="10"/>
  <c r="P187" i="10" s="1"/>
  <c r="J188" i="10"/>
  <c r="K188" i="10"/>
  <c r="O188" i="10"/>
  <c r="J189" i="10"/>
  <c r="K189" i="10"/>
  <c r="O189" i="10"/>
  <c r="J190" i="10"/>
  <c r="L190" i="10" s="1"/>
  <c r="K190" i="10"/>
  <c r="O190" i="10"/>
  <c r="J191" i="10"/>
  <c r="L191" i="10" s="1"/>
  <c r="K191" i="10"/>
  <c r="O191" i="10"/>
  <c r="J192" i="10"/>
  <c r="K192" i="10"/>
  <c r="O192" i="10"/>
  <c r="J193" i="10"/>
  <c r="K193" i="10"/>
  <c r="O193" i="10"/>
  <c r="J194" i="10"/>
  <c r="L194" i="10"/>
  <c r="K194" i="10"/>
  <c r="O194" i="10"/>
  <c r="J195" i="10"/>
  <c r="L195" i="10"/>
  <c r="K195" i="10"/>
  <c r="O195" i="10"/>
  <c r="J196" i="10"/>
  <c r="L196" i="10"/>
  <c r="K196" i="10"/>
  <c r="O196" i="10"/>
  <c r="P196" i="10" s="1"/>
  <c r="J197" i="10"/>
  <c r="L197" i="10"/>
  <c r="K197" i="10"/>
  <c r="O197" i="10"/>
  <c r="P197" i="10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O7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/>
  <c r="O213" i="10"/>
  <c r="P213" i="10" s="1"/>
  <c r="J214" i="10"/>
  <c r="K214" i="10"/>
  <c r="M214" i="10" s="1"/>
  <c r="O214" i="10"/>
  <c r="P214" i="10" s="1"/>
  <c r="J215" i="10"/>
  <c r="K215" i="10"/>
  <c r="M215" i="10"/>
  <c r="O215" i="10"/>
  <c r="P215" i="10" s="1"/>
  <c r="J216" i="10"/>
  <c r="K216" i="10"/>
  <c r="M216" i="10" s="1"/>
  <c r="O216" i="10"/>
  <c r="P216" i="10" s="1"/>
  <c r="J217" i="10"/>
  <c r="K217" i="10"/>
  <c r="M217" i="10"/>
  <c r="O217" i="10"/>
  <c r="P217" i="10" s="1"/>
  <c r="J218" i="10"/>
  <c r="K218" i="10"/>
  <c r="M218" i="10" s="1"/>
  <c r="O218" i="10"/>
  <c r="P218" i="10" s="1"/>
  <c r="J219" i="10"/>
  <c r="K219" i="10"/>
  <c r="M219" i="10"/>
  <c r="O219" i="10"/>
  <c r="P219" i="10" s="1"/>
  <c r="J220" i="10"/>
  <c r="K220" i="10"/>
  <c r="M220" i="10" s="1"/>
  <c r="O220" i="10"/>
  <c r="P220" i="10" s="1"/>
  <c r="J221" i="10"/>
  <c r="K221" i="10"/>
  <c r="M221" i="10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/>
  <c r="O226" i="10"/>
  <c r="P226" i="10" s="1"/>
  <c r="J227" i="10"/>
  <c r="K227" i="10"/>
  <c r="O227" i="10"/>
  <c r="P227" i="10" s="1"/>
  <c r="J228" i="10"/>
  <c r="K228" i="10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O244" i="10"/>
  <c r="P244" i="10" s="1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/>
  <c r="K250" i="10"/>
  <c r="O250" i="10"/>
  <c r="P250" i="10" s="1"/>
  <c r="J251" i="10"/>
  <c r="L251" i="10"/>
  <c r="K251" i="10"/>
  <c r="O251" i="10"/>
  <c r="P251" i="10"/>
  <c r="J252" i="10"/>
  <c r="L252" i="10" s="1"/>
  <c r="K252" i="10"/>
  <c r="O252" i="10"/>
  <c r="P252" i="10"/>
  <c r="J253" i="10"/>
  <c r="L253" i="10" s="1"/>
  <c r="K253" i="10"/>
  <c r="O253" i="10"/>
  <c r="P253" i="10" s="1"/>
  <c r="J254" i="10"/>
  <c r="L254" i="10"/>
  <c r="K254" i="10"/>
  <c r="O254" i="10"/>
  <c r="P254" i="10" s="1"/>
  <c r="J255" i="10"/>
  <c r="L255" i="10"/>
  <c r="K255" i="10"/>
  <c r="O255" i="10"/>
  <c r="P255" i="10"/>
  <c r="J256" i="10"/>
  <c r="K256" i="10"/>
  <c r="O256" i="10"/>
  <c r="P256" i="10"/>
  <c r="J257" i="10"/>
  <c r="K257" i="10"/>
  <c r="O257" i="10"/>
  <c r="P257" i="10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 s="1"/>
  <c r="K262" i="10"/>
  <c r="O262" i="10"/>
  <c r="P262" i="10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/>
  <c r="J275" i="10"/>
  <c r="L275" i="10" s="1"/>
  <c r="K275" i="10"/>
  <c r="O275" i="10"/>
  <c r="P275" i="10" s="1"/>
  <c r="J276" i="10"/>
  <c r="L276" i="10" s="1"/>
  <c r="K276" i="10"/>
  <c r="O276" i="10"/>
  <c r="P276" i="10" s="1"/>
  <c r="J277" i="10"/>
  <c r="L277" i="10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/>
  <c r="K282" i="10"/>
  <c r="O282" i="10"/>
  <c r="P282" i="10" s="1"/>
  <c r="J283" i="10"/>
  <c r="L283" i="10" s="1"/>
  <c r="K283" i="10"/>
  <c r="O283" i="10"/>
  <c r="P283" i="10" s="1"/>
  <c r="J284" i="10"/>
  <c r="L284" i="10" s="1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/>
  <c r="K290" i="10"/>
  <c r="O290" i="10"/>
  <c r="P290" i="10" s="1"/>
  <c r="J291" i="10"/>
  <c r="L291" i="10" s="1"/>
  <c r="K291" i="10"/>
  <c r="O291" i="10"/>
  <c r="P291" i="10" s="1"/>
  <c r="J292" i="10"/>
  <c r="L292" i="10" s="1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/>
  <c r="J296" i="10"/>
  <c r="L296" i="10" s="1"/>
  <c r="K296" i="10"/>
  <c r="O296" i="10"/>
  <c r="P296" i="10" s="1"/>
  <c r="J297" i="10"/>
  <c r="L297" i="10" s="1"/>
  <c r="K297" i="10"/>
  <c r="O297" i="10"/>
  <c r="P297" i="10"/>
  <c r="J298" i="10"/>
  <c r="L298" i="10" s="1"/>
  <c r="K298" i="10"/>
  <c r="O298" i="10"/>
  <c r="P298" i="10" s="1"/>
  <c r="J299" i="10"/>
  <c r="L299" i="10" s="1"/>
  <c r="K299" i="10"/>
  <c r="O299" i="10"/>
  <c r="P299" i="10"/>
  <c r="J300" i="10"/>
  <c r="L300" i="10" s="1"/>
  <c r="K300" i="10"/>
  <c r="O300" i="10"/>
  <c r="P300" i="10" s="1"/>
  <c r="J301" i="10"/>
  <c r="L301" i="10" s="1"/>
  <c r="K301" i="10"/>
  <c r="O301" i="10"/>
  <c r="P301" i="10"/>
  <c r="J302" i="10"/>
  <c r="L302" i="10" s="1"/>
  <c r="K302" i="10"/>
  <c r="O302" i="10"/>
  <c r="P302" i="10" s="1"/>
  <c r="J303" i="10"/>
  <c r="L303" i="10" s="1"/>
  <c r="K303" i="10"/>
  <c r="O303" i="10"/>
  <c r="P303" i="10"/>
  <c r="J304" i="10"/>
  <c r="L304" i="10" s="1"/>
  <c r="K304" i="10"/>
  <c r="O304" i="10"/>
  <c r="P304" i="10" s="1"/>
  <c r="J305" i="10"/>
  <c r="L305" i="10" s="1"/>
  <c r="K305" i="10"/>
  <c r="O305" i="10"/>
  <c r="P305" i="10"/>
  <c r="J306" i="10"/>
  <c r="L306" i="10" s="1"/>
  <c r="K306" i="10"/>
  <c r="O306" i="10"/>
  <c r="P306" i="10" s="1"/>
  <c r="J307" i="10"/>
  <c r="L307" i="10" s="1"/>
  <c r="K307" i="10"/>
  <c r="O307" i="10"/>
  <c r="P307" i="10"/>
  <c r="J308" i="10"/>
  <c r="L308" i="10" s="1"/>
  <c r="K308" i="10"/>
  <c r="O308" i="10"/>
  <c r="P308" i="10" s="1"/>
  <c r="J309" i="10"/>
  <c r="L309" i="10" s="1"/>
  <c r="K309" i="10"/>
  <c r="O309" i="10"/>
  <c r="P309" i="10"/>
  <c r="J310" i="10"/>
  <c r="L310" i="10" s="1"/>
  <c r="K310" i="10"/>
  <c r="O310" i="10"/>
  <c r="P310" i="10" s="1"/>
  <c r="J311" i="10"/>
  <c r="L311" i="10" s="1"/>
  <c r="K311" i="10"/>
  <c r="O311" i="10"/>
  <c r="P311" i="10"/>
  <c r="J312" i="10"/>
  <c r="L312" i="10" s="1"/>
  <c r="K312" i="10"/>
  <c r="O312" i="10"/>
  <c r="P312" i="10" s="1"/>
  <c r="J313" i="10"/>
  <c r="L313" i="10" s="1"/>
  <c r="K313" i="10"/>
  <c r="O313" i="10"/>
  <c r="P313" i="10"/>
  <c r="J314" i="10"/>
  <c r="L314" i="10" s="1"/>
  <c r="K314" i="10"/>
  <c r="O314" i="10"/>
  <c r="P314" i="10" s="1"/>
  <c r="J315" i="10"/>
  <c r="L315" i="10" s="1"/>
  <c r="K315" i="10"/>
  <c r="O315" i="10"/>
  <c r="P315" i="10"/>
  <c r="J316" i="10"/>
  <c r="L316" i="10" s="1"/>
  <c r="K316" i="10"/>
  <c r="O316" i="10"/>
  <c r="P316" i="10" s="1"/>
  <c r="J317" i="10"/>
  <c r="L317" i="10" s="1"/>
  <c r="K317" i="10"/>
  <c r="O317" i="10"/>
  <c r="P317" i="10"/>
  <c r="J318" i="10"/>
  <c r="L318" i="10" s="1"/>
  <c r="K318" i="10"/>
  <c r="O318" i="10"/>
  <c r="P318" i="10" s="1"/>
  <c r="J319" i="10"/>
  <c r="L319" i="10" s="1"/>
  <c r="K319" i="10"/>
  <c r="O319" i="10"/>
  <c r="P319" i="10"/>
  <c r="J320" i="10"/>
  <c r="L320" i="10" s="1"/>
  <c r="K320" i="10"/>
  <c r="O320" i="10"/>
  <c r="P320" i="10" s="1"/>
  <c r="J321" i="10"/>
  <c r="L321" i="10" s="1"/>
  <c r="K321" i="10"/>
  <c r="O321" i="10"/>
  <c r="P321" i="10"/>
  <c r="J322" i="10"/>
  <c r="L322" i="10" s="1"/>
  <c r="K322" i="10"/>
  <c r="O322" i="10"/>
  <c r="P322" i="10" s="1"/>
  <c r="J323" i="10"/>
  <c r="L323" i="10" s="1"/>
  <c r="K323" i="10"/>
  <c r="O323" i="10"/>
  <c r="P323" i="10"/>
  <c r="J324" i="10"/>
  <c r="L324" i="10" s="1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/>
  <c r="J328" i="10"/>
  <c r="L328" i="10"/>
  <c r="K328" i="10"/>
  <c r="O328" i="10"/>
  <c r="P328" i="10" s="1"/>
  <c r="J329" i="10"/>
  <c r="L329" i="10" s="1"/>
  <c r="K329" i="10"/>
  <c r="O329" i="10"/>
  <c r="P329" i="10"/>
  <c r="J330" i="10"/>
  <c r="L330" i="10"/>
  <c r="K330" i="10"/>
  <c r="O330" i="10"/>
  <c r="P330" i="10" s="1"/>
  <c r="J331" i="10"/>
  <c r="L331" i="10" s="1"/>
  <c r="K331" i="10"/>
  <c r="O331" i="10"/>
  <c r="P331" i="10"/>
  <c r="J332" i="10"/>
  <c r="L332" i="10"/>
  <c r="K332" i="10"/>
  <c r="O332" i="10"/>
  <c r="P332" i="10" s="1"/>
  <c r="J333" i="10"/>
  <c r="L333" i="10" s="1"/>
  <c r="K333" i="10"/>
  <c r="O333" i="10"/>
  <c r="P333" i="10"/>
  <c r="J334" i="10"/>
  <c r="L334" i="10"/>
  <c r="K334" i="10"/>
  <c r="O334" i="10"/>
  <c r="P334" i="10" s="1"/>
  <c r="J335" i="10"/>
  <c r="L335" i="10" s="1"/>
  <c r="K335" i="10"/>
  <c r="O335" i="10"/>
  <c r="P335" i="10"/>
  <c r="J336" i="10"/>
  <c r="L336" i="10"/>
  <c r="K336" i="10"/>
  <c r="O336" i="10"/>
  <c r="P336" i="10" s="1"/>
  <c r="J337" i="10"/>
  <c r="L337" i="10" s="1"/>
  <c r="K337" i="10"/>
  <c r="O337" i="10"/>
  <c r="P337" i="10"/>
  <c r="J338" i="10"/>
  <c r="L338" i="10"/>
  <c r="K338" i="10"/>
  <c r="O338" i="10"/>
  <c r="P338" i="10" s="1"/>
  <c r="J339" i="10"/>
  <c r="L339" i="10" s="1"/>
  <c r="K339" i="10"/>
  <c r="O339" i="10"/>
  <c r="P339" i="10"/>
  <c r="J340" i="10"/>
  <c r="L340" i="10"/>
  <c r="K340" i="10"/>
  <c r="O340" i="10"/>
  <c r="P340" i="10" s="1"/>
  <c r="J341" i="10"/>
  <c r="L341" i="10" s="1"/>
  <c r="K341" i="10"/>
  <c r="O341" i="10"/>
  <c r="P341" i="10"/>
  <c r="J342" i="10"/>
  <c r="L342" i="10"/>
  <c r="K342" i="10"/>
  <c r="O342" i="10"/>
  <c r="P342" i="10" s="1"/>
  <c r="J343" i="10"/>
  <c r="L343" i="10" s="1"/>
  <c r="K343" i="10"/>
  <c r="O343" i="10"/>
  <c r="P343" i="10"/>
  <c r="J344" i="10"/>
  <c r="L344" i="10"/>
  <c r="K344" i="10"/>
  <c r="O344" i="10"/>
  <c r="P344" i="10" s="1"/>
  <c r="J345" i="10"/>
  <c r="L345" i="10" s="1"/>
  <c r="K345" i="10"/>
  <c r="O345" i="10"/>
  <c r="P345" i="10"/>
  <c r="J346" i="10"/>
  <c r="L346" i="10"/>
  <c r="K346" i="10"/>
  <c r="O346" i="10"/>
  <c r="P346" i="10" s="1"/>
  <c r="J347" i="10"/>
  <c r="L347" i="10" s="1"/>
  <c r="K347" i="10"/>
  <c r="O347" i="10"/>
  <c r="P347" i="10"/>
  <c r="J348" i="10"/>
  <c r="L348" i="10"/>
  <c r="K348" i="10"/>
  <c r="O348" i="10"/>
  <c r="P348" i="10" s="1"/>
  <c r="J349" i="10"/>
  <c r="L349" i="10" s="1"/>
  <c r="K349" i="10"/>
  <c r="O349" i="10"/>
  <c r="P349" i="10"/>
  <c r="J350" i="10"/>
  <c r="L350" i="10"/>
  <c r="K350" i="10"/>
  <c r="O350" i="10"/>
  <c r="P350" i="10" s="1"/>
  <c r="J351" i="10"/>
  <c r="L351" i="10" s="1"/>
  <c r="K351" i="10"/>
  <c r="O351" i="10"/>
  <c r="P351" i="10"/>
  <c r="J352" i="10"/>
  <c r="L352" i="10"/>
  <c r="K352" i="10"/>
  <c r="O352" i="10"/>
  <c r="P352" i="10" s="1"/>
  <c r="J353" i="10"/>
  <c r="L353" i="10" s="1"/>
  <c r="K353" i="10"/>
  <c r="O353" i="10"/>
  <c r="P353" i="10"/>
  <c r="J354" i="10"/>
  <c r="L354" i="10"/>
  <c r="K354" i="10"/>
  <c r="O354" i="10"/>
  <c r="P354" i="10" s="1"/>
  <c r="J355" i="10"/>
  <c r="L355" i="10" s="1"/>
  <c r="K355" i="10"/>
  <c r="O355" i="10"/>
  <c r="P355" i="10"/>
  <c r="J356" i="10"/>
  <c r="L356" i="10"/>
  <c r="K356" i="10"/>
  <c r="O356" i="10"/>
  <c r="P356" i="10" s="1"/>
  <c r="J357" i="10"/>
  <c r="L357" i="10" s="1"/>
  <c r="K357" i="10"/>
  <c r="O357" i="10"/>
  <c r="P357" i="10"/>
  <c r="J358" i="10"/>
  <c r="L358" i="10"/>
  <c r="K358" i="10"/>
  <c r="O358" i="10"/>
  <c r="P358" i="10" s="1"/>
  <c r="J359" i="10"/>
  <c r="L359" i="10" s="1"/>
  <c r="K359" i="10"/>
  <c r="O359" i="10"/>
  <c r="P359" i="10"/>
  <c r="J360" i="10"/>
  <c r="L360" i="10"/>
  <c r="K360" i="10"/>
  <c r="O360" i="10"/>
  <c r="P360" i="10" s="1"/>
  <c r="J361" i="10"/>
  <c r="L361" i="10" s="1"/>
  <c r="K361" i="10"/>
  <c r="O361" i="10"/>
  <c r="P361" i="10"/>
  <c r="J362" i="10"/>
  <c r="L362" i="10"/>
  <c r="K362" i="10"/>
  <c r="O362" i="10"/>
  <c r="P362" i="10" s="1"/>
  <c r="J363" i="10"/>
  <c r="L363" i="10" s="1"/>
  <c r="K363" i="10"/>
  <c r="O363" i="10"/>
  <c r="P363" i="10"/>
  <c r="J364" i="10"/>
  <c r="L364" i="10"/>
  <c r="K364" i="10"/>
  <c r="O364" i="10"/>
  <c r="P364" i="10" s="1"/>
  <c r="J365" i="10"/>
  <c r="L365" i="10" s="1"/>
  <c r="K365" i="10"/>
  <c r="O365" i="10"/>
  <c r="P365" i="10"/>
  <c r="J366" i="10"/>
  <c r="L366" i="10"/>
  <c r="K366" i="10"/>
  <c r="O366" i="10"/>
  <c r="P366" i="10" s="1"/>
  <c r="J367" i="10"/>
  <c r="L367" i="10" s="1"/>
  <c r="K367" i="10"/>
  <c r="O367" i="10"/>
  <c r="P367" i="10"/>
  <c r="J368" i="10"/>
  <c r="L368" i="10"/>
  <c r="K368" i="10"/>
  <c r="O368" i="10"/>
  <c r="P368" i="10" s="1"/>
  <c r="J369" i="10"/>
  <c r="L369" i="10" s="1"/>
  <c r="K369" i="10"/>
  <c r="O369" i="10"/>
  <c r="P369" i="10"/>
  <c r="J370" i="10"/>
  <c r="L370" i="10"/>
  <c r="K370" i="10"/>
  <c r="O370" i="10"/>
  <c r="P370" i="10" s="1"/>
  <c r="J371" i="10"/>
  <c r="L371" i="10" s="1"/>
  <c r="K371" i="10"/>
  <c r="O371" i="10"/>
  <c r="P371" i="10"/>
  <c r="J372" i="10"/>
  <c r="L372" i="10"/>
  <c r="K372" i="10"/>
  <c r="O372" i="10"/>
  <c r="P372" i="10" s="1"/>
  <c r="J373" i="10"/>
  <c r="L373" i="10" s="1"/>
  <c r="K373" i="10"/>
  <c r="O373" i="10"/>
  <c r="P373" i="10"/>
  <c r="J374" i="10"/>
  <c r="L374" i="10"/>
  <c r="K374" i="10"/>
  <c r="O374" i="10"/>
  <c r="P374" i="10" s="1"/>
  <c r="J375" i="10"/>
  <c r="L375" i="10" s="1"/>
  <c r="K375" i="10"/>
  <c r="O375" i="10"/>
  <c r="P375" i="10"/>
  <c r="J376" i="10"/>
  <c r="L376" i="10"/>
  <c r="K376" i="10"/>
  <c r="O376" i="10"/>
  <c r="P376" i="10" s="1"/>
  <c r="J377" i="10"/>
  <c r="L377" i="10" s="1"/>
  <c r="K377" i="10"/>
  <c r="O377" i="10"/>
  <c r="P377" i="10"/>
  <c r="J378" i="10"/>
  <c r="L378" i="10"/>
  <c r="K378" i="10"/>
  <c r="O378" i="10"/>
  <c r="P378" i="10" s="1"/>
  <c r="J379" i="10"/>
  <c r="L379" i="10" s="1"/>
  <c r="K379" i="10"/>
  <c r="O379" i="10"/>
  <c r="P379" i="10"/>
  <c r="J380" i="10"/>
  <c r="L380" i="10"/>
  <c r="K380" i="10"/>
  <c r="O380" i="10"/>
  <c r="P380" i="10" s="1"/>
  <c r="J381" i="10"/>
  <c r="L381" i="10" s="1"/>
  <c r="K381" i="10"/>
  <c r="O381" i="10"/>
  <c r="P381" i="10"/>
  <c r="J382" i="10"/>
  <c r="L382" i="10"/>
  <c r="K382" i="10"/>
  <c r="O382" i="10"/>
  <c r="P382" i="10" s="1"/>
  <c r="J383" i="10"/>
  <c r="L383" i="10" s="1"/>
  <c r="K383" i="10"/>
  <c r="O383" i="10"/>
  <c r="P383" i="10"/>
  <c r="J384" i="10"/>
  <c r="L384" i="10"/>
  <c r="K384" i="10"/>
  <c r="O384" i="10"/>
  <c r="P384" i="10" s="1"/>
  <c r="J385" i="10"/>
  <c r="L385" i="10" s="1"/>
  <c r="K385" i="10"/>
  <c r="O385" i="10"/>
  <c r="P385" i="10"/>
  <c r="J386" i="10"/>
  <c r="L386" i="10"/>
  <c r="K386" i="10"/>
  <c r="O386" i="10"/>
  <c r="P386" i="10" s="1"/>
  <c r="J387" i="10"/>
  <c r="L387" i="10" s="1"/>
  <c r="K387" i="10"/>
  <c r="O387" i="10"/>
  <c r="P387" i="10"/>
  <c r="J388" i="10"/>
  <c r="L388" i="10"/>
  <c r="K388" i="10"/>
  <c r="O388" i="10"/>
  <c r="P388" i="10" s="1"/>
  <c r="J389" i="10"/>
  <c r="L389" i="10" s="1"/>
  <c r="K389" i="10"/>
  <c r="O389" i="10"/>
  <c r="P389" i="10"/>
  <c r="J390" i="10"/>
  <c r="L390" i="10"/>
  <c r="K390" i="10"/>
  <c r="O390" i="10"/>
  <c r="P390" i="10" s="1"/>
  <c r="J391" i="10"/>
  <c r="L391" i="10" s="1"/>
  <c r="K391" i="10"/>
  <c r="O391" i="10"/>
  <c r="P391" i="10"/>
  <c r="J392" i="10"/>
  <c r="L392" i="10"/>
  <c r="K392" i="10"/>
  <c r="O392" i="10"/>
  <c r="P392" i="10" s="1"/>
  <c r="J393" i="10"/>
  <c r="L393" i="10" s="1"/>
  <c r="K393" i="10"/>
  <c r="O393" i="10"/>
  <c r="P393" i="10"/>
  <c r="J394" i="10"/>
  <c r="L394" i="10"/>
  <c r="K394" i="10"/>
  <c r="O394" i="10"/>
  <c r="P394" i="10" s="1"/>
  <c r="J395" i="10"/>
  <c r="L395" i="10" s="1"/>
  <c r="K395" i="10"/>
  <c r="O395" i="10"/>
  <c r="P395" i="10"/>
  <c r="J396" i="10"/>
  <c r="L396" i="10"/>
  <c r="K396" i="10"/>
  <c r="O396" i="10"/>
  <c r="P396" i="10" s="1"/>
  <c r="J397" i="10"/>
  <c r="L397" i="10" s="1"/>
  <c r="K397" i="10"/>
  <c r="O397" i="10"/>
  <c r="P397" i="10"/>
  <c r="J398" i="10"/>
  <c r="L398" i="10"/>
  <c r="K398" i="10"/>
  <c r="O398" i="10"/>
  <c r="P398" i="10" s="1"/>
  <c r="J399" i="10"/>
  <c r="L399" i="10" s="1"/>
  <c r="K399" i="10"/>
  <c r="O399" i="10"/>
  <c r="P399" i="10"/>
  <c r="J400" i="10"/>
  <c r="L400" i="10"/>
  <c r="K400" i="10"/>
  <c r="O400" i="10"/>
  <c r="P400" i="10" s="1"/>
  <c r="J401" i="10"/>
  <c r="L401" i="10" s="1"/>
  <c r="K401" i="10"/>
  <c r="O401" i="10"/>
  <c r="P401" i="10"/>
  <c r="J402" i="10"/>
  <c r="L402" i="10"/>
  <c r="K402" i="10"/>
  <c r="O402" i="10"/>
  <c r="P402" i="10" s="1"/>
  <c r="J403" i="10"/>
  <c r="L403" i="10" s="1"/>
  <c r="K403" i="10"/>
  <c r="O403" i="10"/>
  <c r="P403" i="10"/>
  <c r="J404" i="10"/>
  <c r="L404" i="10"/>
  <c r="K404" i="10"/>
  <c r="O404" i="10"/>
  <c r="P404" i="10" s="1"/>
  <c r="J405" i="10"/>
  <c r="L405" i="10" s="1"/>
  <c r="K405" i="10"/>
  <c r="O405" i="10"/>
  <c r="P405" i="10"/>
  <c r="J406" i="10"/>
  <c r="L406" i="10"/>
  <c r="K406" i="10"/>
  <c r="O406" i="10"/>
  <c r="P406" i="10" s="1"/>
  <c r="J407" i="10"/>
  <c r="L407" i="10" s="1"/>
  <c r="K407" i="10"/>
  <c r="O407" i="10"/>
  <c r="P407" i="10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/>
  <c r="K410" i="10"/>
  <c r="O410" i="10"/>
  <c r="P410" i="10" s="1"/>
  <c r="J411" i="10"/>
  <c r="L411" i="10"/>
  <c r="K411" i="10"/>
  <c r="O411" i="10"/>
  <c r="P411" i="10"/>
  <c r="J412" i="10"/>
  <c r="L412" i="10" s="1"/>
  <c r="K412" i="10"/>
  <c r="O412" i="10"/>
  <c r="P412" i="10"/>
  <c r="J413" i="10"/>
  <c r="L413" i="10" s="1"/>
  <c r="K413" i="10"/>
  <c r="O413" i="10"/>
  <c r="P413" i="10"/>
  <c r="J414" i="10"/>
  <c r="L414" i="10"/>
  <c r="K414" i="10"/>
  <c r="O414" i="10"/>
  <c r="P414" i="10" s="1"/>
  <c r="J415" i="10"/>
  <c r="L415" i="10" s="1"/>
  <c r="K415" i="10"/>
  <c r="O415" i="10"/>
  <c r="P415" i="10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/>
  <c r="J419" i="10"/>
  <c r="L419" i="10" s="1"/>
  <c r="K419" i="10"/>
  <c r="O419" i="10"/>
  <c r="P419" i="10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/>
  <c r="J423" i="10"/>
  <c r="L423" i="10" s="1"/>
  <c r="K423" i="10"/>
  <c r="O423" i="10"/>
  <c r="P423" i="10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/>
  <c r="J427" i="10"/>
  <c r="L427" i="10" s="1"/>
  <c r="K427" i="10"/>
  <c r="O427" i="10"/>
  <c r="P427" i="10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/>
  <c r="J431" i="10"/>
  <c r="L431" i="10" s="1"/>
  <c r="K431" i="10"/>
  <c r="O431" i="10"/>
  <c r="P431" i="10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/>
  <c r="J435" i="10"/>
  <c r="L435" i="10" s="1"/>
  <c r="K435" i="10"/>
  <c r="O435" i="10"/>
  <c r="P435" i="10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/>
  <c r="J443" i="10"/>
  <c r="L443" i="10" s="1"/>
  <c r="K443" i="10"/>
  <c r="O443" i="10"/>
  <c r="P443" i="10"/>
  <c r="J444" i="10"/>
  <c r="L444" i="10" s="1"/>
  <c r="K444" i="10"/>
  <c r="O444" i="10"/>
  <c r="P444" i="10" s="1"/>
  <c r="J445" i="10"/>
  <c r="L445" i="10" s="1"/>
  <c r="K445" i="10"/>
  <c r="O445" i="10"/>
  <c r="P445" i="10" s="1"/>
  <c r="J446" i="10"/>
  <c r="L446" i="10" s="1"/>
  <c r="K446" i="10"/>
  <c r="O446" i="10"/>
  <c r="P446" i="10"/>
  <c r="J447" i="10"/>
  <c r="L447" i="10" s="1"/>
  <c r="K447" i="10"/>
  <c r="O447" i="10"/>
  <c r="P447" i="10"/>
  <c r="J448" i="10"/>
  <c r="L448" i="10" s="1"/>
  <c r="K448" i="10"/>
  <c r="O448" i="10"/>
  <c r="P448" i="10" s="1"/>
  <c r="J449" i="10"/>
  <c r="L449" i="10" s="1"/>
  <c r="K449" i="10"/>
  <c r="O449" i="10"/>
  <c r="P449" i="10" s="1"/>
  <c r="J450" i="10"/>
  <c r="L450" i="10" s="1"/>
  <c r="K450" i="10"/>
  <c r="O450" i="10"/>
  <c r="P450" i="10"/>
  <c r="J451" i="10"/>
  <c r="L451" i="10" s="1"/>
  <c r="K451" i="10"/>
  <c r="O451" i="10"/>
  <c r="P451" i="10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/>
  <c r="J455" i="10"/>
  <c r="L455" i="10" s="1"/>
  <c r="K455" i="10"/>
  <c r="O455" i="10"/>
  <c r="P455" i="10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/>
  <c r="J459" i="10"/>
  <c r="L459" i="10" s="1"/>
  <c r="K459" i="10"/>
  <c r="O459" i="10"/>
  <c r="P459" i="10"/>
  <c r="J460" i="10"/>
  <c r="L460" i="10" s="1"/>
  <c r="K460" i="10"/>
  <c r="O460" i="10"/>
  <c r="P460" i="10" s="1"/>
  <c r="J461" i="10"/>
  <c r="L461" i="10" s="1"/>
  <c r="K461" i="10"/>
  <c r="O461" i="10"/>
  <c r="P461" i="10" s="1"/>
  <c r="J462" i="10"/>
  <c r="L462" i="10" s="1"/>
  <c r="K462" i="10"/>
  <c r="O462" i="10"/>
  <c r="P462" i="10"/>
  <c r="J463" i="10"/>
  <c r="L463" i="10" s="1"/>
  <c r="K463" i="10"/>
  <c r="O463" i="10"/>
  <c r="P463" i="10"/>
  <c r="J464" i="10"/>
  <c r="L464" i="10" s="1"/>
  <c r="K464" i="10"/>
  <c r="O464" i="10"/>
  <c r="P464" i="10" s="1"/>
  <c r="J465" i="10"/>
  <c r="L465" i="10" s="1"/>
  <c r="K465" i="10"/>
  <c r="O465" i="10"/>
  <c r="P465" i="10" s="1"/>
  <c r="J466" i="10"/>
  <c r="L466" i="10" s="1"/>
  <c r="K466" i="10"/>
  <c r="O466" i="10"/>
  <c r="P466" i="10"/>
  <c r="J467" i="10"/>
  <c r="L467" i="10" s="1"/>
  <c r="K467" i="10"/>
  <c r="O467" i="10"/>
  <c r="P467" i="10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/>
  <c r="J471" i="10"/>
  <c r="L471" i="10" s="1"/>
  <c r="K471" i="10"/>
  <c r="O471" i="10"/>
  <c r="P471" i="10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/>
  <c r="J475" i="10"/>
  <c r="L475" i="10" s="1"/>
  <c r="K475" i="10"/>
  <c r="O475" i="10"/>
  <c r="P475" i="10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/>
  <c r="J479" i="10"/>
  <c r="L479" i="10" s="1"/>
  <c r="K479" i="10"/>
  <c r="O479" i="10"/>
  <c r="P479" i="10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/>
  <c r="J483" i="10"/>
  <c r="L483" i="10" s="1"/>
  <c r="K483" i="10"/>
  <c r="O483" i="10"/>
  <c r="P483" i="10"/>
  <c r="J484" i="10"/>
  <c r="L484" i="10" s="1"/>
  <c r="K484" i="10"/>
  <c r="O484" i="10"/>
  <c r="P484" i="10" s="1"/>
  <c r="J485" i="10"/>
  <c r="L485" i="10" s="1"/>
  <c r="K485" i="10"/>
  <c r="O485" i="10"/>
  <c r="P485" i="10" s="1"/>
  <c r="J486" i="10"/>
  <c r="L486" i="10" s="1"/>
  <c r="K486" i="10"/>
  <c r="O486" i="10"/>
  <c r="P486" i="10"/>
  <c r="J487" i="10"/>
  <c r="L487" i="10" s="1"/>
  <c r="K487" i="10"/>
  <c r="O487" i="10"/>
  <c r="P487" i="10"/>
  <c r="J488" i="10"/>
  <c r="L488" i="10" s="1"/>
  <c r="K488" i="10"/>
  <c r="O488" i="10"/>
  <c r="P488" i="10" s="1"/>
  <c r="J489" i="10"/>
  <c r="L489" i="10" s="1"/>
  <c r="K489" i="10"/>
  <c r="O489" i="10"/>
  <c r="P489" i="10" s="1"/>
  <c r="J490" i="10"/>
  <c r="L490" i="10" s="1"/>
  <c r="K490" i="10"/>
  <c r="O490" i="10"/>
  <c r="P490" i="10"/>
  <c r="J491" i="10"/>
  <c r="L491" i="10" s="1"/>
  <c r="K491" i="10"/>
  <c r="O491" i="10"/>
  <c r="P491" i="10"/>
  <c r="J492" i="10"/>
  <c r="L492" i="10" s="1"/>
  <c r="K492" i="10"/>
  <c r="O492" i="10"/>
  <c r="P492" i="10" s="1"/>
  <c r="J493" i="10"/>
  <c r="L493" i="10" s="1"/>
  <c r="K493" i="10"/>
  <c r="O493" i="10"/>
  <c r="P493" i="10" s="1"/>
  <c r="J494" i="10"/>
  <c r="L494" i="10" s="1"/>
  <c r="K494" i="10"/>
  <c r="O494" i="10"/>
  <c r="P494" i="10"/>
  <c r="J495" i="10"/>
  <c r="L495" i="10" s="1"/>
  <c r="K495" i="10"/>
  <c r="O495" i="10"/>
  <c r="P495" i="10"/>
  <c r="J496" i="10"/>
  <c r="L496" i="10" s="1"/>
  <c r="K496" i="10"/>
  <c r="O496" i="10"/>
  <c r="P496" i="10" s="1"/>
  <c r="J497" i="10"/>
  <c r="L497" i="10" s="1"/>
  <c r="K497" i="10"/>
  <c r="O497" i="10"/>
  <c r="P497" i="10" s="1"/>
  <c r="J498" i="10"/>
  <c r="L498" i="10" s="1"/>
  <c r="K498" i="10"/>
  <c r="O498" i="10"/>
  <c r="P498" i="10"/>
  <c r="J499" i="10"/>
  <c r="L499" i="10" s="1"/>
  <c r="K499" i="10"/>
  <c r="O499" i="10"/>
  <c r="P499" i="10"/>
  <c r="J500" i="10"/>
  <c r="L500" i="10" s="1"/>
  <c r="K500" i="10"/>
  <c r="O500" i="10"/>
  <c r="P500" i="10" s="1"/>
  <c r="J501" i="10"/>
  <c r="L501" i="10" s="1"/>
  <c r="K501" i="10"/>
  <c r="O501" i="10"/>
  <c r="P501" i="10" s="1"/>
  <c r="J502" i="10"/>
  <c r="L502" i="10" s="1"/>
  <c r="K502" i="10"/>
  <c r="O502" i="10"/>
  <c r="P502" i="10"/>
  <c r="J503" i="10"/>
  <c r="L503" i="10" s="1"/>
  <c r="K503" i="10"/>
  <c r="O503" i="10"/>
  <c r="P503" i="10"/>
  <c r="J504" i="10"/>
  <c r="L504" i="10" s="1"/>
  <c r="K504" i="10"/>
  <c r="O504" i="10"/>
  <c r="P504" i="10" s="1"/>
  <c r="J505" i="10"/>
  <c r="L505" i="10" s="1"/>
  <c r="K505" i="10"/>
  <c r="O505" i="10"/>
  <c r="P505" i="10" s="1"/>
  <c r="J506" i="10"/>
  <c r="L506" i="10" s="1"/>
  <c r="K506" i="10"/>
  <c r="O506" i="10"/>
  <c r="P506" i="10"/>
  <c r="J507" i="10"/>
  <c r="L507" i="10" s="1"/>
  <c r="K507" i="10"/>
  <c r="O507" i="10"/>
  <c r="P507" i="10"/>
  <c r="J508" i="10"/>
  <c r="L508" i="10" s="1"/>
  <c r="K508" i="10"/>
  <c r="O508" i="10"/>
  <c r="P508" i="10" s="1"/>
  <c r="J509" i="10"/>
  <c r="L509" i="10" s="1"/>
  <c r="K509" i="10"/>
  <c r="O509" i="10"/>
  <c r="P509" i="10" s="1"/>
  <c r="J510" i="10"/>
  <c r="L510" i="10" s="1"/>
  <c r="K510" i="10"/>
  <c r="O510" i="10"/>
  <c r="P510" i="10"/>
  <c r="J511" i="10"/>
  <c r="L511" i="10" s="1"/>
  <c r="K511" i="10"/>
  <c r="O511" i="10"/>
  <c r="P511" i="10"/>
  <c r="J512" i="10"/>
  <c r="L512" i="10" s="1"/>
  <c r="K512" i="10"/>
  <c r="O512" i="10"/>
  <c r="P512" i="10" s="1"/>
  <c r="J513" i="10"/>
  <c r="L513" i="10" s="1"/>
  <c r="K513" i="10"/>
  <c r="O513" i="10"/>
  <c r="P513" i="10" s="1"/>
  <c r="J514" i="10"/>
  <c r="L514" i="10" s="1"/>
  <c r="K514" i="10"/>
  <c r="O514" i="10"/>
  <c r="P514" i="10"/>
  <c r="J515" i="10"/>
  <c r="L515" i="10" s="1"/>
  <c r="K515" i="10"/>
  <c r="O515" i="10"/>
  <c r="P515" i="10"/>
  <c r="J516" i="10"/>
  <c r="L516" i="10" s="1"/>
  <c r="K516" i="10"/>
  <c r="O516" i="10"/>
  <c r="P516" i="10" s="1"/>
  <c r="J517" i="10"/>
  <c r="L517" i="10" s="1"/>
  <c r="K517" i="10"/>
  <c r="O517" i="10"/>
  <c r="P517" i="10" s="1"/>
  <c r="J518" i="10"/>
  <c r="L518" i="10" s="1"/>
  <c r="K518" i="10"/>
  <c r="O518" i="10"/>
  <c r="P518" i="10"/>
  <c r="J519" i="10"/>
  <c r="L519" i="10" s="1"/>
  <c r="K519" i="10"/>
  <c r="O519" i="10"/>
  <c r="P519" i="10"/>
  <c r="J520" i="10"/>
  <c r="L520" i="10" s="1"/>
  <c r="K520" i="10"/>
  <c r="O520" i="10"/>
  <c r="P520" i="10" s="1"/>
  <c r="J521" i="10"/>
  <c r="L521" i="10" s="1"/>
  <c r="K521" i="10"/>
  <c r="O521" i="10"/>
  <c r="P521" i="10" s="1"/>
  <c r="J522" i="10"/>
  <c r="L522" i="10" s="1"/>
  <c r="K522" i="10"/>
  <c r="O522" i="10"/>
  <c r="P522" i="10"/>
  <c r="J523" i="10"/>
  <c r="L523" i="10" s="1"/>
  <c r="K523" i="10"/>
  <c r="O523" i="10"/>
  <c r="P523" i="10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/>
  <c r="J527" i="10"/>
  <c r="L527" i="10" s="1"/>
  <c r="K527" i="10"/>
  <c r="O527" i="10"/>
  <c r="P527" i="10"/>
  <c r="J528" i="10"/>
  <c r="L528" i="10" s="1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/>
  <c r="J531" i="10"/>
  <c r="L531" i="10" s="1"/>
  <c r="K531" i="10"/>
  <c r="O531" i="10"/>
  <c r="P531" i="10"/>
  <c r="J532" i="10"/>
  <c r="L532" i="10" s="1"/>
  <c r="K532" i="10"/>
  <c r="O532" i="10"/>
  <c r="P532" i="10" s="1"/>
  <c r="J533" i="10"/>
  <c r="L533" i="10" s="1"/>
  <c r="K533" i="10"/>
  <c r="O533" i="10"/>
  <c r="P533" i="10" s="1"/>
  <c r="J534" i="10"/>
  <c r="L534" i="10" s="1"/>
  <c r="K534" i="10"/>
  <c r="O534" i="10"/>
  <c r="P534" i="10"/>
  <c r="J535" i="10"/>
  <c r="L535" i="10" s="1"/>
  <c r="K535" i="10"/>
  <c r="O535" i="10"/>
  <c r="P535" i="10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/>
  <c r="J539" i="10"/>
  <c r="L539" i="10" s="1"/>
  <c r="K539" i="10"/>
  <c r="O539" i="10"/>
  <c r="P539" i="10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/>
  <c r="J543" i="10"/>
  <c r="L543" i="10" s="1"/>
  <c r="K543" i="10"/>
  <c r="O543" i="10"/>
  <c r="P543" i="10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/>
  <c r="J547" i="10"/>
  <c r="L547" i="10" s="1"/>
  <c r="K547" i="10"/>
  <c r="O547" i="10"/>
  <c r="P547" i="10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/>
  <c r="J551" i="10"/>
  <c r="L551" i="10" s="1"/>
  <c r="K551" i="10"/>
  <c r="O551" i="10"/>
  <c r="P551" i="10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/>
  <c r="J555" i="10"/>
  <c r="L555" i="10" s="1"/>
  <c r="K555" i="10"/>
  <c r="O555" i="10"/>
  <c r="P555" i="10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/>
  <c r="J559" i="10"/>
  <c r="L559" i="10" s="1"/>
  <c r="K559" i="10"/>
  <c r="O559" i="10"/>
  <c r="P559" i="10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/>
  <c r="J563" i="10"/>
  <c r="L563" i="10" s="1"/>
  <c r="K563" i="10"/>
  <c r="O563" i="10"/>
  <c r="P563" i="10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/>
  <c r="J567" i="10"/>
  <c r="L567" i="10" s="1"/>
  <c r="K567" i="10"/>
  <c r="O567" i="10"/>
  <c r="P567" i="10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/>
  <c r="J571" i="10"/>
  <c r="L571" i="10" s="1"/>
  <c r="K571" i="10"/>
  <c r="O571" i="10"/>
  <c r="P571" i="10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/>
  <c r="J575" i="10"/>
  <c r="L575" i="10" s="1"/>
  <c r="K575" i="10"/>
  <c r="O575" i="10"/>
  <c r="P575" i="10"/>
  <c r="J576" i="10"/>
  <c r="L576" i="10" s="1"/>
  <c r="K576" i="10"/>
  <c r="O576" i="10"/>
  <c r="P576" i="10" s="1"/>
  <c r="J577" i="10"/>
  <c r="L577" i="10" s="1"/>
  <c r="K577" i="10"/>
  <c r="O577" i="10"/>
  <c r="P577" i="10" s="1"/>
  <c r="J578" i="10"/>
  <c r="L578" i="10" s="1"/>
  <c r="K578" i="10"/>
  <c r="O578" i="10"/>
  <c r="P578" i="10"/>
  <c r="J579" i="10"/>
  <c r="L579" i="10" s="1"/>
  <c r="K579" i="10"/>
  <c r="O579" i="10"/>
  <c r="P579" i="10"/>
  <c r="J580" i="10"/>
  <c r="L580" i="10" s="1"/>
  <c r="K580" i="10"/>
  <c r="O580" i="10"/>
  <c r="P580" i="10" s="1"/>
  <c r="J581" i="10"/>
  <c r="L581" i="10" s="1"/>
  <c r="K581" i="10"/>
  <c r="O581" i="10"/>
  <c r="P581" i="10" s="1"/>
  <c r="J582" i="10"/>
  <c r="L582" i="10" s="1"/>
  <c r="K582" i="10"/>
  <c r="O582" i="10"/>
  <c r="P582" i="10"/>
  <c r="J583" i="10"/>
  <c r="L583" i="10" s="1"/>
  <c r="K583" i="10"/>
  <c r="O583" i="10"/>
  <c r="P583" i="10"/>
  <c r="J584" i="10"/>
  <c r="L584" i="10" s="1"/>
  <c r="K584" i="10"/>
  <c r="O584" i="10"/>
  <c r="P584" i="10"/>
  <c r="J585" i="10"/>
  <c r="L585" i="10"/>
  <c r="K585" i="10"/>
  <c r="O585" i="10"/>
  <c r="P585" i="10" s="1"/>
  <c r="J586" i="10"/>
  <c r="L586" i="10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/>
  <c r="K589" i="10"/>
  <c r="O589" i="10"/>
  <c r="P589" i="10" s="1"/>
  <c r="J590" i="10"/>
  <c r="L590" i="10"/>
  <c r="K590" i="10"/>
  <c r="O590" i="10"/>
  <c r="P590" i="10"/>
  <c r="J591" i="10"/>
  <c r="L591" i="10" s="1"/>
  <c r="K591" i="10"/>
  <c r="O591" i="10"/>
  <c r="P591" i="10"/>
  <c r="J592" i="10"/>
  <c r="L592" i="10" s="1"/>
  <c r="K592" i="10"/>
  <c r="O592" i="10"/>
  <c r="P592" i="10"/>
  <c r="J593" i="10"/>
  <c r="L593" i="10"/>
  <c r="K593" i="10"/>
  <c r="O593" i="10"/>
  <c r="P593" i="10" s="1"/>
  <c r="J594" i="10"/>
  <c r="L594" i="10"/>
  <c r="K594" i="10"/>
  <c r="O594" i="10"/>
  <c r="P594" i="10"/>
  <c r="J595" i="10"/>
  <c r="L595" i="10" s="1"/>
  <c r="K595" i="10"/>
  <c r="O595" i="10"/>
  <c r="P595" i="10"/>
  <c r="J596" i="10"/>
  <c r="L596" i="10" s="1"/>
  <c r="K596" i="10"/>
  <c r="O596" i="10"/>
  <c r="P596" i="10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/>
  <c r="K601" i="10"/>
  <c r="O601" i="10"/>
  <c r="P601" i="10" s="1"/>
  <c r="J602" i="10"/>
  <c r="L602" i="10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/>
  <c r="K605" i="10"/>
  <c r="O605" i="10"/>
  <c r="P605" i="10" s="1"/>
  <c r="J606" i="10"/>
  <c r="L606" i="10"/>
  <c r="K606" i="10"/>
  <c r="O606" i="10"/>
  <c r="P606" i="10"/>
  <c r="J607" i="10"/>
  <c r="L607" i="10" s="1"/>
  <c r="K607" i="10"/>
  <c r="O607" i="10"/>
  <c r="P607" i="10"/>
  <c r="J608" i="10"/>
  <c r="L608" i="10" s="1"/>
  <c r="K608" i="10"/>
  <c r="O608" i="10"/>
  <c r="P608" i="10"/>
  <c r="J609" i="10"/>
  <c r="L609" i="10"/>
  <c r="K609" i="10"/>
  <c r="O609" i="10"/>
  <c r="P609" i="10" s="1"/>
  <c r="J610" i="10"/>
  <c r="L610" i="10"/>
  <c r="K610" i="10"/>
  <c r="O610" i="10"/>
  <c r="P610" i="10"/>
  <c r="J611" i="10"/>
  <c r="L611" i="10" s="1"/>
  <c r="K611" i="10"/>
  <c r="O611" i="10"/>
  <c r="P611" i="10"/>
  <c r="J612" i="10"/>
  <c r="L612" i="10" s="1"/>
  <c r="K612" i="10"/>
  <c r="O612" i="10"/>
  <c r="P612" i="10"/>
  <c r="J613" i="10"/>
  <c r="L613" i="10" s="1"/>
  <c r="K613" i="10"/>
  <c r="O613" i="10"/>
  <c r="P613" i="10" s="1"/>
  <c r="J614" i="10"/>
  <c r="L614" i="10" s="1"/>
  <c r="K614" i="10"/>
  <c r="O614" i="10"/>
  <c r="P614" i="10"/>
  <c r="J615" i="10"/>
  <c r="L615" i="10" s="1"/>
  <c r="K615" i="10"/>
  <c r="O615" i="10"/>
  <c r="P615" i="10"/>
  <c r="J616" i="10"/>
  <c r="L616" i="10" s="1"/>
  <c r="K616" i="10"/>
  <c r="O616" i="10"/>
  <c r="P616" i="10"/>
  <c r="J617" i="10"/>
  <c r="L617" i="10"/>
  <c r="K617" i="10"/>
  <c r="O617" i="10"/>
  <c r="P617" i="10" s="1"/>
  <c r="J618" i="10"/>
  <c r="L618" i="10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/>
  <c r="K621" i="10"/>
  <c r="O621" i="10"/>
  <c r="P621" i="10" s="1"/>
  <c r="J622" i="10"/>
  <c r="L622" i="10"/>
  <c r="K622" i="10"/>
  <c r="O622" i="10"/>
  <c r="P622" i="10"/>
  <c r="J623" i="10"/>
  <c r="L623" i="10" s="1"/>
  <c r="K623" i="10"/>
  <c r="O623" i="10"/>
  <c r="P623" i="10"/>
  <c r="J624" i="10"/>
  <c r="L624" i="10" s="1"/>
  <c r="K624" i="10"/>
  <c r="O624" i="10"/>
  <c r="P624" i="10"/>
  <c r="J625" i="10"/>
  <c r="L625" i="10" s="1"/>
  <c r="K625" i="10"/>
  <c r="O625" i="10"/>
  <c r="P625" i="10" s="1"/>
  <c r="J626" i="10"/>
  <c r="L626" i="10" s="1"/>
  <c r="K626" i="10"/>
  <c r="O626" i="10"/>
  <c r="P626" i="10"/>
  <c r="J627" i="10"/>
  <c r="L627" i="10" s="1"/>
  <c r="K627" i="10"/>
  <c r="O627" i="10"/>
  <c r="P627" i="10"/>
  <c r="J628" i="10"/>
  <c r="L628" i="10" s="1"/>
  <c r="K628" i="10"/>
  <c r="O628" i="10"/>
  <c r="P628" i="10"/>
  <c r="J629" i="10"/>
  <c r="L629" i="10" s="1"/>
  <c r="K629" i="10"/>
  <c r="O629" i="10"/>
  <c r="P629" i="10" s="1"/>
  <c r="J630" i="10"/>
  <c r="L630" i="10" s="1"/>
  <c r="K630" i="10"/>
  <c r="O630" i="10"/>
  <c r="P630" i="10"/>
  <c r="J631" i="10"/>
  <c r="L631" i="10" s="1"/>
  <c r="K631" i="10"/>
  <c r="O631" i="10"/>
  <c r="P631" i="10"/>
  <c r="J632" i="10"/>
  <c r="L632" i="10" s="1"/>
  <c r="K632" i="10"/>
  <c r="O632" i="10"/>
  <c r="P632" i="10"/>
  <c r="J633" i="10"/>
  <c r="L633" i="10"/>
  <c r="K633" i="10"/>
  <c r="M633" i="10"/>
  <c r="O633" i="10"/>
  <c r="P633" i="10"/>
  <c r="J634" i="10"/>
  <c r="L634" i="10"/>
  <c r="K634" i="10"/>
  <c r="M634" i="10"/>
  <c r="O634" i="10"/>
  <c r="P634" i="10"/>
  <c r="J635" i="10"/>
  <c r="L635" i="10"/>
  <c r="K635" i="10"/>
  <c r="M635" i="10"/>
  <c r="O635" i="10"/>
  <c r="P635" i="10"/>
  <c r="J636" i="10"/>
  <c r="L636" i="10"/>
  <c r="N636" i="10" s="1"/>
  <c r="K636" i="10"/>
  <c r="M636" i="10"/>
  <c r="O636" i="10"/>
  <c r="P636" i="10" s="1"/>
  <c r="J637" i="10"/>
  <c r="L637" i="10" s="1"/>
  <c r="N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/>
  <c r="K641" i="10"/>
  <c r="O641" i="10"/>
  <c r="P641" i="10" s="1"/>
  <c r="J642" i="10"/>
  <c r="L642" i="10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/>
  <c r="K645" i="10"/>
  <c r="M645" i="10" s="1"/>
  <c r="O645" i="10"/>
  <c r="P645" i="10"/>
  <c r="J646" i="10"/>
  <c r="L646" i="10" s="1"/>
  <c r="K646" i="10"/>
  <c r="M646" i="10"/>
  <c r="O646" i="10"/>
  <c r="P646" i="10" s="1"/>
  <c r="J647" i="10"/>
  <c r="L647" i="10"/>
  <c r="K647" i="10"/>
  <c r="M647" i="10" s="1"/>
  <c r="O647" i="10"/>
  <c r="P647" i="10"/>
  <c r="J648" i="10"/>
  <c r="L648" i="10" s="1"/>
  <c r="K648" i="10"/>
  <c r="M648" i="10"/>
  <c r="O648" i="10"/>
  <c r="P648" i="10" s="1"/>
  <c r="J649" i="10"/>
  <c r="L649" i="10"/>
  <c r="K649" i="10"/>
  <c r="M649" i="10" s="1"/>
  <c r="O649" i="10"/>
  <c r="P649" i="10"/>
  <c r="J650" i="10"/>
  <c r="L650" i="10" s="1"/>
  <c r="K650" i="10"/>
  <c r="M650" i="10"/>
  <c r="O650" i="10"/>
  <c r="P650" i="10" s="1"/>
  <c r="J651" i="10"/>
  <c r="L651" i="10"/>
  <c r="K651" i="10"/>
  <c r="M651" i="10" s="1"/>
  <c r="O651" i="10"/>
  <c r="P651" i="10"/>
  <c r="J652" i="10"/>
  <c r="L652" i="10" s="1"/>
  <c r="N652" i="10" s="1"/>
  <c r="K652" i="10"/>
  <c r="M652" i="10"/>
  <c r="O652" i="10"/>
  <c r="P652" i="10" s="1"/>
  <c r="J653" i="10"/>
  <c r="L653" i="10"/>
  <c r="K653" i="10"/>
  <c r="O653" i="10"/>
  <c r="P653" i="10" s="1"/>
  <c r="J654" i="10"/>
  <c r="L654" i="10" s="1"/>
  <c r="K654" i="10"/>
  <c r="M654" i="10"/>
  <c r="O654" i="10"/>
  <c r="P654" i="10" s="1"/>
  <c r="J655" i="10"/>
  <c r="L655" i="10"/>
  <c r="K655" i="10"/>
  <c r="M655" i="10" s="1"/>
  <c r="O655" i="10"/>
  <c r="P655" i="10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/>
  <c r="J658" i="10"/>
  <c r="L658" i="10" s="1"/>
  <c r="K658" i="10"/>
  <c r="M658" i="10"/>
  <c r="O658" i="10"/>
  <c r="P658" i="10" s="1"/>
  <c r="J659" i="10"/>
  <c r="L659" i="10" s="1"/>
  <c r="K659" i="10"/>
  <c r="M659" i="10" s="1"/>
  <c r="O659" i="10"/>
  <c r="P659" i="10"/>
  <c r="J660" i="10"/>
  <c r="L660" i="10" s="1"/>
  <c r="K660" i="10"/>
  <c r="M660" i="10"/>
  <c r="O660" i="10"/>
  <c r="P660" i="10" s="1"/>
  <c r="J661" i="10"/>
  <c r="L661" i="10"/>
  <c r="K661" i="10"/>
  <c r="M661" i="10" s="1"/>
  <c r="O661" i="10"/>
  <c r="P661" i="10" s="1"/>
  <c r="J662" i="10"/>
  <c r="L662" i="10" s="1"/>
  <c r="K662" i="10"/>
  <c r="M662" i="10"/>
  <c r="O662" i="10"/>
  <c r="P662" i="10" s="1"/>
  <c r="J663" i="10"/>
  <c r="L663" i="10"/>
  <c r="K663" i="10"/>
  <c r="M663" i="10" s="1"/>
  <c r="O663" i="10"/>
  <c r="P663" i="10"/>
  <c r="J664" i="10"/>
  <c r="L664" i="10" s="1"/>
  <c r="K664" i="10"/>
  <c r="M664" i="10" s="1"/>
  <c r="O664" i="10"/>
  <c r="P664" i="10" s="1"/>
  <c r="J665" i="10"/>
  <c r="L665" i="10"/>
  <c r="K665" i="10"/>
  <c r="M665" i="10" s="1"/>
  <c r="O665" i="10"/>
  <c r="P665" i="10"/>
  <c r="J666" i="10"/>
  <c r="L666" i="10" s="1"/>
  <c r="K666" i="10"/>
  <c r="M666" i="10"/>
  <c r="O666" i="10"/>
  <c r="P666" i="10" s="1"/>
  <c r="J667" i="10"/>
  <c r="L667" i="10"/>
  <c r="K667" i="10"/>
  <c r="M667" i="10" s="1"/>
  <c r="O667" i="10"/>
  <c r="P667" i="10"/>
  <c r="J668" i="10"/>
  <c r="L668" i="10" s="1"/>
  <c r="K668" i="10"/>
  <c r="M668" i="10"/>
  <c r="O668" i="10"/>
  <c r="P668" i="10" s="1"/>
  <c r="J669" i="10"/>
  <c r="L669" i="10"/>
  <c r="K669" i="10"/>
  <c r="M669" i="10" s="1"/>
  <c r="O669" i="10"/>
  <c r="P669" i="10"/>
  <c r="J670" i="10"/>
  <c r="L670" i="10" s="1"/>
  <c r="K670" i="10"/>
  <c r="M670" i="10"/>
  <c r="O670" i="10"/>
  <c r="P670" i="10" s="1"/>
  <c r="J671" i="10"/>
  <c r="L671" i="10"/>
  <c r="K671" i="10"/>
  <c r="M671" i="10" s="1"/>
  <c r="O671" i="10"/>
  <c r="P671" i="10"/>
  <c r="J672" i="10"/>
  <c r="L672" i="10" s="1"/>
  <c r="K672" i="10"/>
  <c r="M672" i="10"/>
  <c r="O672" i="10"/>
  <c r="P672" i="10" s="1"/>
  <c r="J673" i="10"/>
  <c r="L673" i="10"/>
  <c r="K673" i="10"/>
  <c r="M673" i="10" s="1"/>
  <c r="O673" i="10"/>
  <c r="P673" i="10"/>
  <c r="J674" i="10"/>
  <c r="L674" i="10" s="1"/>
  <c r="K674" i="10"/>
  <c r="M674" i="10"/>
  <c r="O674" i="10"/>
  <c r="P674" i="10" s="1"/>
  <c r="J675" i="10"/>
  <c r="L675" i="10" s="1"/>
  <c r="K675" i="10"/>
  <c r="M675" i="10"/>
  <c r="O675" i="10"/>
  <c r="P675" i="10" s="1"/>
  <c r="J676" i="10"/>
  <c r="L676" i="10"/>
  <c r="K676" i="10"/>
  <c r="M676" i="10" s="1"/>
  <c r="O676" i="10"/>
  <c r="P676" i="10"/>
  <c r="J677" i="10"/>
  <c r="L677" i="10" s="1"/>
  <c r="K677" i="10"/>
  <c r="M677" i="10" s="1"/>
  <c r="O677" i="10"/>
  <c r="P677" i="10" s="1"/>
  <c r="J678" i="10"/>
  <c r="L678" i="10"/>
  <c r="K678" i="10"/>
  <c r="M678" i="10" s="1"/>
  <c r="O678" i="10"/>
  <c r="P678" i="10"/>
  <c r="J679" i="10"/>
  <c r="L679" i="10" s="1"/>
  <c r="K679" i="10"/>
  <c r="M679" i="10"/>
  <c r="O679" i="10"/>
  <c r="P679" i="10" s="1"/>
  <c r="J680" i="10"/>
  <c r="L680" i="10" s="1"/>
  <c r="K680" i="10"/>
  <c r="M680" i="10" s="1"/>
  <c r="O680" i="10"/>
  <c r="P680" i="10"/>
  <c r="J681" i="10"/>
  <c r="L681" i="10" s="1"/>
  <c r="K681" i="10"/>
  <c r="M681" i="10"/>
  <c r="O681" i="10"/>
  <c r="P681" i="10" s="1"/>
  <c r="J682" i="10"/>
  <c r="L682" i="10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/>
  <c r="K684" i="10"/>
  <c r="M684" i="10" s="1"/>
  <c r="O684" i="10"/>
  <c r="P684" i="10"/>
  <c r="J685" i="10"/>
  <c r="L685" i="10" s="1"/>
  <c r="K685" i="10"/>
  <c r="M685" i="10" s="1"/>
  <c r="O685" i="10"/>
  <c r="P685" i="10" s="1"/>
  <c r="J686" i="10"/>
  <c r="L686" i="10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/>
  <c r="J689" i="10"/>
  <c r="L689" i="10" s="1"/>
  <c r="K689" i="10"/>
  <c r="M689" i="10" s="1"/>
  <c r="O689" i="10"/>
  <c r="P689" i="10" s="1"/>
  <c r="J690" i="10"/>
  <c r="L690" i="10"/>
  <c r="K690" i="10"/>
  <c r="M690" i="10" s="1"/>
  <c r="O690" i="10"/>
  <c r="P690" i="10" s="1"/>
  <c r="J691" i="10"/>
  <c r="L691" i="10" s="1"/>
  <c r="K691" i="10"/>
  <c r="M691" i="10"/>
  <c r="O691" i="10"/>
  <c r="P691" i="10"/>
  <c r="J692" i="10"/>
  <c r="L692" i="10" s="1"/>
  <c r="K692" i="10"/>
  <c r="M692" i="10" s="1"/>
  <c r="O692" i="10"/>
  <c r="P692" i="10" s="1"/>
  <c r="J693" i="10"/>
  <c r="L693" i="10"/>
  <c r="K693" i="10"/>
  <c r="M693" i="10" s="1"/>
  <c r="O693" i="10"/>
  <c r="P693" i="10"/>
  <c r="J694" i="10"/>
  <c r="L694" i="10" s="1"/>
  <c r="K694" i="10"/>
  <c r="M694" i="10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/>
  <c r="O696" i="10"/>
  <c r="P696" i="10" s="1"/>
  <c r="J697" i="10"/>
  <c r="L697" i="10"/>
  <c r="K697" i="10"/>
  <c r="M697" i="10" s="1"/>
  <c r="O697" i="10"/>
  <c r="P697" i="10" s="1"/>
  <c r="J698" i="10"/>
  <c r="L698" i="10" s="1"/>
  <c r="K698" i="10"/>
  <c r="M698" i="10"/>
  <c r="O698" i="10"/>
  <c r="P698" i="10" s="1"/>
  <c r="J699" i="10"/>
  <c r="L699" i="10"/>
  <c r="K699" i="10"/>
  <c r="M699" i="10" s="1"/>
  <c r="O699" i="10"/>
  <c r="P699" i="10"/>
  <c r="J700" i="10"/>
  <c r="L700" i="10" s="1"/>
  <c r="K700" i="10"/>
  <c r="M700" i="10" s="1"/>
  <c r="O700" i="10"/>
  <c r="P700" i="10" s="1"/>
  <c r="J701" i="10"/>
  <c r="L701" i="10"/>
  <c r="K701" i="10"/>
  <c r="M701" i="10" s="1"/>
  <c r="O701" i="10"/>
  <c r="P701" i="10"/>
  <c r="J702" i="10"/>
  <c r="L702" i="10" s="1"/>
  <c r="K702" i="10"/>
  <c r="M702" i="10"/>
  <c r="O702" i="10"/>
  <c r="P702" i="10" s="1"/>
  <c r="J703" i="10"/>
  <c r="L703" i="10" s="1"/>
  <c r="K703" i="10"/>
  <c r="M703" i="10" s="1"/>
  <c r="O703" i="10"/>
  <c r="P703" i="10"/>
  <c r="J704" i="10"/>
  <c r="L704" i="10" s="1"/>
  <c r="K704" i="10"/>
  <c r="M704" i="10"/>
  <c r="N704" i="10"/>
  <c r="O704" i="10"/>
  <c r="P704" i="10" s="1"/>
  <c r="J705" i="10"/>
  <c r="L705" i="10" s="1"/>
  <c r="K705" i="10"/>
  <c r="M705" i="10" s="1"/>
  <c r="O705" i="10"/>
  <c r="P705" i="10" s="1"/>
  <c r="J706" i="10"/>
  <c r="L706" i="10" s="1"/>
  <c r="K706" i="10"/>
  <c r="M706" i="10" s="1"/>
  <c r="O706" i="10"/>
  <c r="P706" i="10" s="1"/>
  <c r="J707" i="10"/>
  <c r="L707" i="10" s="1"/>
  <c r="K707" i="10"/>
  <c r="M707" i="10"/>
  <c r="O707" i="10"/>
  <c r="P707" i="10" s="1"/>
  <c r="J708" i="10"/>
  <c r="L708" i="10"/>
  <c r="K708" i="10"/>
  <c r="M708" i="10" s="1"/>
  <c r="O708" i="10"/>
  <c r="P708" i="10"/>
  <c r="J709" i="10"/>
  <c r="L709" i="10" s="1"/>
  <c r="K709" i="10"/>
  <c r="M709" i="10" s="1"/>
  <c r="O709" i="10"/>
  <c r="P709" i="10" s="1"/>
  <c r="J710" i="10"/>
  <c r="L710" i="10"/>
  <c r="K710" i="10"/>
  <c r="M710" i="10" s="1"/>
  <c r="O710" i="10"/>
  <c r="P710" i="10"/>
  <c r="J711" i="10"/>
  <c r="L711" i="10" s="1"/>
  <c r="N711" i="10" s="1"/>
  <c r="K711" i="10"/>
  <c r="M711" i="10"/>
  <c r="O711" i="10"/>
  <c r="P711" i="10" s="1"/>
  <c r="J712" i="10"/>
  <c r="L712" i="10" s="1"/>
  <c r="K712" i="10"/>
  <c r="M712" i="10" s="1"/>
  <c r="O712" i="10"/>
  <c r="P712" i="10"/>
  <c r="J713" i="10"/>
  <c r="L713" i="10" s="1"/>
  <c r="K713" i="10"/>
  <c r="M713" i="10" s="1"/>
  <c r="O713" i="10"/>
  <c r="P713" i="10" s="1"/>
  <c r="J714" i="10"/>
  <c r="L714" i="10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/>
  <c r="K717" i="10"/>
  <c r="M717" i="10" s="1"/>
  <c r="O717" i="10"/>
  <c r="P717" i="10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/>
  <c r="J720" i="10"/>
  <c r="L720" i="10" s="1"/>
  <c r="K720" i="10"/>
  <c r="M720" i="10"/>
  <c r="O720" i="10"/>
  <c r="P720" i="10" s="1"/>
  <c r="J721" i="10"/>
  <c r="L721" i="10" s="1"/>
  <c r="K721" i="10"/>
  <c r="M721" i="10" s="1"/>
  <c r="O721" i="10"/>
  <c r="P721" i="10"/>
  <c r="J722" i="10"/>
  <c r="L722" i="10" s="1"/>
  <c r="K722" i="10"/>
  <c r="M722" i="10"/>
  <c r="O722" i="10"/>
  <c r="P722" i="10" s="1"/>
  <c r="J723" i="10"/>
  <c r="L723" i="10" s="1"/>
  <c r="K723" i="10"/>
  <c r="M723" i="10" s="1"/>
  <c r="O723" i="10"/>
  <c r="P723" i="10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/>
  <c r="O726" i="10"/>
  <c r="P726" i="10" s="1"/>
  <c r="J727" i="10"/>
  <c r="L727" i="10" s="1"/>
  <c r="K727" i="10"/>
  <c r="M727" i="10" s="1"/>
  <c r="O727" i="10"/>
  <c r="P727" i="10"/>
  <c r="J728" i="10"/>
  <c r="L728" i="10" s="1"/>
  <c r="K728" i="10"/>
  <c r="M728" i="10" s="1"/>
  <c r="O728" i="10"/>
  <c r="P728" i="10" s="1"/>
  <c r="J729" i="10"/>
  <c r="L729" i="10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/>
  <c r="J732" i="10"/>
  <c r="L732" i="10" s="1"/>
  <c r="K732" i="10"/>
  <c r="M732" i="10" s="1"/>
  <c r="O732" i="10"/>
  <c r="P732" i="10" s="1"/>
  <c r="J733" i="10"/>
  <c r="L733" i="10"/>
  <c r="K733" i="10"/>
  <c r="M733" i="10" s="1"/>
  <c r="O733" i="10"/>
  <c r="P733" i="10" s="1"/>
  <c r="J734" i="10"/>
  <c r="L734" i="10" s="1"/>
  <c r="K734" i="10"/>
  <c r="M734" i="10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/>
  <c r="K737" i="10"/>
  <c r="M737" i="10" s="1"/>
  <c r="O737" i="10"/>
  <c r="P737" i="10" s="1"/>
  <c r="J738" i="10"/>
  <c r="L738" i="10" s="1"/>
  <c r="K738" i="10"/>
  <c r="M738" i="10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/>
  <c r="O742" i="10"/>
  <c r="P742" i="10" s="1"/>
  <c r="J743" i="10"/>
  <c r="L743" i="10" s="1"/>
  <c r="K743" i="10"/>
  <c r="M743" i="10" s="1"/>
  <c r="O743" i="10"/>
  <c r="P743" i="10"/>
  <c r="J744" i="10"/>
  <c r="L744" i="10" s="1"/>
  <c r="K744" i="10"/>
  <c r="M744" i="10" s="1"/>
  <c r="O744" i="10"/>
  <c r="P744" i="10" s="1"/>
  <c r="J745" i="10"/>
  <c r="L745" i="10"/>
  <c r="N745" i="10" s="1"/>
  <c r="K745" i="10"/>
  <c r="M745" i="10" s="1"/>
  <c r="O745" i="10"/>
  <c r="P745" i="10"/>
  <c r="J746" i="10"/>
  <c r="L746" i="10" s="1"/>
  <c r="K746" i="10"/>
  <c r="M746" i="10"/>
  <c r="O746" i="10"/>
  <c r="P746" i="10" s="1"/>
  <c r="J747" i="10"/>
  <c r="L747" i="10"/>
  <c r="K747" i="10"/>
  <c r="M747" i="10" s="1"/>
  <c r="O747" i="10"/>
  <c r="P747" i="10"/>
  <c r="J748" i="10"/>
  <c r="L748" i="10" s="1"/>
  <c r="K748" i="10"/>
  <c r="M748" i="10"/>
  <c r="O748" i="10"/>
  <c r="P748" i="10" s="1"/>
  <c r="J749" i="10"/>
  <c r="L749" i="10"/>
  <c r="K749" i="10"/>
  <c r="M749" i="10" s="1"/>
  <c r="O749" i="10"/>
  <c r="P749" i="10"/>
  <c r="J750" i="10"/>
  <c r="L750" i="10" s="1"/>
  <c r="K750" i="10"/>
  <c r="M750" i="10"/>
  <c r="O750" i="10"/>
  <c r="P750" i="10" s="1"/>
  <c r="J751" i="10"/>
  <c r="L751" i="10"/>
  <c r="K751" i="10"/>
  <c r="M751" i="10" s="1"/>
  <c r="O751" i="10"/>
  <c r="P751" i="10"/>
  <c r="J752" i="10"/>
  <c r="L752" i="10" s="1"/>
  <c r="K752" i="10"/>
  <c r="M752" i="10"/>
  <c r="O752" i="10"/>
  <c r="P752" i="10" s="1"/>
  <c r="J753" i="10"/>
  <c r="L753" i="10"/>
  <c r="K753" i="10"/>
  <c r="M753" i="10" s="1"/>
  <c r="O753" i="10"/>
  <c r="P753" i="10"/>
  <c r="J754" i="10"/>
  <c r="L754" i="10" s="1"/>
  <c r="K754" i="10"/>
  <c r="M754" i="10"/>
  <c r="O754" i="10"/>
  <c r="P754" i="10" s="1"/>
  <c r="J755" i="10"/>
  <c r="L755" i="10" s="1"/>
  <c r="K755" i="10"/>
  <c r="M755" i="10" s="1"/>
  <c r="O755" i="10"/>
  <c r="P755" i="10"/>
  <c r="J756" i="10"/>
  <c r="L756" i="10" s="1"/>
  <c r="K756" i="10"/>
  <c r="M756" i="10"/>
  <c r="O756" i="10"/>
  <c r="P756" i="10" s="1"/>
  <c r="J757" i="10"/>
  <c r="L757" i="10"/>
  <c r="K757" i="10"/>
  <c r="M757" i="10" s="1"/>
  <c r="O757" i="10"/>
  <c r="P757" i="10" s="1"/>
  <c r="J758" i="10"/>
  <c r="L758" i="10"/>
  <c r="K758" i="10"/>
  <c r="M758" i="10" s="1"/>
  <c r="O758" i="10"/>
  <c r="P758" i="10" s="1"/>
  <c r="J759" i="10"/>
  <c r="L759" i="10" s="1"/>
  <c r="K759" i="10"/>
  <c r="M759" i="10"/>
  <c r="O759" i="10"/>
  <c r="P759" i="10" s="1"/>
  <c r="J760" i="10"/>
  <c r="L760" i="10" s="1"/>
  <c r="K760" i="10"/>
  <c r="M760" i="10" s="1"/>
  <c r="O760" i="10"/>
  <c r="P760" i="10" s="1"/>
  <c r="J761" i="10"/>
  <c r="L761" i="10" s="1"/>
  <c r="K761" i="10"/>
  <c r="M761" i="10"/>
  <c r="O761" i="10"/>
  <c r="P761" i="10" s="1"/>
  <c r="J762" i="10"/>
  <c r="L762" i="10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/>
  <c r="K764" i="10"/>
  <c r="M764" i="10" s="1"/>
  <c r="O764" i="10"/>
  <c r="P764" i="10"/>
  <c r="J765" i="10"/>
  <c r="L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/>
  <c r="J770" i="10"/>
  <c r="L770" i="10" s="1"/>
  <c r="K770" i="10"/>
  <c r="M770" i="10"/>
  <c r="O770" i="10"/>
  <c r="P770" i="10" s="1"/>
  <c r="J771" i="10"/>
  <c r="L771" i="10" s="1"/>
  <c r="K771" i="10"/>
  <c r="M771" i="10" s="1"/>
  <c r="O771" i="10"/>
  <c r="P771" i="10"/>
  <c r="J772" i="10"/>
  <c r="L772" i="10" s="1"/>
  <c r="K772" i="10"/>
  <c r="M772" i="10"/>
  <c r="O772" i="10"/>
  <c r="P772" i="10" s="1"/>
  <c r="J773" i="10"/>
  <c r="L773" i="10"/>
  <c r="K773" i="10"/>
  <c r="M773" i="10" s="1"/>
  <c r="O773" i="10"/>
  <c r="P773" i="10" s="1"/>
  <c r="J774" i="10"/>
  <c r="L774" i="10" s="1"/>
  <c r="K774" i="10"/>
  <c r="M774" i="10"/>
  <c r="O774" i="10"/>
  <c r="P774" i="10" s="1"/>
  <c r="J775" i="10"/>
  <c r="L775" i="10" s="1"/>
  <c r="K775" i="10"/>
  <c r="M775" i="10" s="1"/>
  <c r="O775" i="10"/>
  <c r="P775" i="10"/>
  <c r="J776" i="10"/>
  <c r="L776" i="10" s="1"/>
  <c r="K776" i="10"/>
  <c r="M776" i="10" s="1"/>
  <c r="O776" i="10"/>
  <c r="P776" i="10" s="1"/>
  <c r="J777" i="10"/>
  <c r="L777" i="10" s="1"/>
  <c r="K777" i="10"/>
  <c r="M777" i="10" s="1"/>
  <c r="O777" i="10"/>
  <c r="P777" i="10" s="1"/>
  <c r="J778" i="10"/>
  <c r="L778" i="10" s="1"/>
  <c r="K778" i="10"/>
  <c r="M778" i="10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/>
  <c r="O780" i="10"/>
  <c r="P780" i="10" s="1"/>
  <c r="J781" i="10"/>
  <c r="L781" i="10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N791" i="10" s="1"/>
  <c r="K791" i="10"/>
  <c r="M791" i="10" s="1"/>
  <c r="O791" i="10"/>
  <c r="P791" i="10"/>
  <c r="J792" i="10"/>
  <c r="L792" i="10" s="1"/>
  <c r="K792" i="10"/>
  <c r="M792" i="10"/>
  <c r="O792" i="10"/>
  <c r="P792" i="10" s="1"/>
  <c r="J793" i="10"/>
  <c r="L793" i="10" s="1"/>
  <c r="K793" i="10"/>
  <c r="M793" i="10" s="1"/>
  <c r="O793" i="10"/>
  <c r="P793" i="10" s="1"/>
  <c r="J794" i="10"/>
  <c r="L794" i="10" s="1"/>
  <c r="K794" i="10"/>
  <c r="M794" i="10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/>
  <c r="K797" i="10"/>
  <c r="M797" i="10" s="1"/>
  <c r="O797" i="10"/>
  <c r="P797" i="10"/>
  <c r="J798" i="10"/>
  <c r="L798" i="10" s="1"/>
  <c r="K798" i="10"/>
  <c r="M798" i="10" s="1"/>
  <c r="O798" i="10"/>
  <c r="P798" i="10" s="1"/>
  <c r="J799" i="10"/>
  <c r="L799" i="10" s="1"/>
  <c r="N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/>
  <c r="O801" i="10"/>
  <c r="P801" i="10" s="1"/>
  <c r="J802" i="10"/>
  <c r="L802" i="10" s="1"/>
  <c r="K802" i="10"/>
  <c r="M802" i="10" s="1"/>
  <c r="O802" i="10"/>
  <c r="P802" i="10"/>
  <c r="J803" i="10"/>
  <c r="L803" i="10" s="1"/>
  <c r="K803" i="10"/>
  <c r="M803" i="10"/>
  <c r="O803" i="10"/>
  <c r="P803" i="10" s="1"/>
  <c r="J804" i="10"/>
  <c r="L804" i="10"/>
  <c r="K804" i="10"/>
  <c r="M804" i="10" s="1"/>
  <c r="O804" i="10"/>
  <c r="P804" i="10" s="1"/>
  <c r="J805" i="10"/>
  <c r="L805" i="10" s="1"/>
  <c r="K805" i="10"/>
  <c r="M805" i="10"/>
  <c r="O805" i="10"/>
  <c r="P805" i="10" s="1"/>
  <c r="J806" i="10"/>
  <c r="L806" i="10" s="1"/>
  <c r="K806" i="10"/>
  <c r="M806" i="10" s="1"/>
  <c r="O806" i="10"/>
  <c r="P806" i="10"/>
  <c r="J807" i="10"/>
  <c r="L807" i="10"/>
  <c r="N807" i="10" s="1"/>
  <c r="K807" i="10"/>
  <c r="M807" i="10"/>
  <c r="O807" i="10"/>
  <c r="P807" i="10"/>
  <c r="J808" i="10"/>
  <c r="L808" i="10" s="1"/>
  <c r="K808" i="10"/>
  <c r="M808" i="10" s="1"/>
  <c r="N808" i="10" s="1"/>
  <c r="O808" i="10"/>
  <c r="P808" i="10"/>
  <c r="J809" i="10"/>
  <c r="L809" i="10"/>
  <c r="K809" i="10"/>
  <c r="M809" i="10"/>
  <c r="O809" i="10"/>
  <c r="P809" i="10"/>
  <c r="J810" i="10"/>
  <c r="L810" i="10"/>
  <c r="K810" i="10"/>
  <c r="M810" i="10"/>
  <c r="O810" i="10"/>
  <c r="P810" i="10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/>
  <c r="O813" i="10"/>
  <c r="P813" i="10" s="1"/>
  <c r="J814" i="10"/>
  <c r="L814" i="10" s="1"/>
  <c r="K814" i="10"/>
  <c r="M814" i="10" s="1"/>
  <c r="O814" i="10"/>
  <c r="P814" i="10" s="1"/>
  <c r="J815" i="10"/>
  <c r="L815" i="10" s="1"/>
  <c r="K815" i="10"/>
  <c r="M815" i="10"/>
  <c r="O815" i="10"/>
  <c r="P815" i="10" s="1"/>
  <c r="J816" i="10"/>
  <c r="L816" i="10"/>
  <c r="K816" i="10"/>
  <c r="M816" i="10" s="1"/>
  <c r="O816" i="10"/>
  <c r="P816" i="10" s="1"/>
  <c r="J817" i="10"/>
  <c r="L817" i="10" s="1"/>
  <c r="K817" i="10"/>
  <c r="M817" i="10"/>
  <c r="O817" i="10"/>
  <c r="P817" i="10" s="1"/>
  <c r="J818" i="10"/>
  <c r="L818" i="10"/>
  <c r="K818" i="10"/>
  <c r="M818" i="10" s="1"/>
  <c r="O818" i="10"/>
  <c r="P818" i="10"/>
  <c r="J819" i="10"/>
  <c r="L819" i="10" s="1"/>
  <c r="K819" i="10"/>
  <c r="M819" i="10" s="1"/>
  <c r="O819" i="10"/>
  <c r="P819" i="10" s="1"/>
  <c r="J820" i="10"/>
  <c r="L820" i="10"/>
  <c r="K820" i="10"/>
  <c r="M820" i="10" s="1"/>
  <c r="O820" i="10"/>
  <c r="P820" i="10" s="1"/>
  <c r="J821" i="10"/>
  <c r="L821" i="10" s="1"/>
  <c r="K821" i="10"/>
  <c r="M821" i="10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N823" i="10" s="1"/>
  <c r="O823" i="10"/>
  <c r="P823" i="10"/>
  <c r="J824" i="10"/>
  <c r="L824" i="10" s="1"/>
  <c r="K824" i="10"/>
  <c r="M824" i="10"/>
  <c r="O824" i="10"/>
  <c r="P824" i="10" s="1"/>
  <c r="J825" i="10"/>
  <c r="L825" i="10"/>
  <c r="K825" i="10"/>
  <c r="M825" i="10" s="1"/>
  <c r="O825" i="10"/>
  <c r="P825" i="10"/>
  <c r="J826" i="10"/>
  <c r="L826" i="10" s="1"/>
  <c r="K826" i="10"/>
  <c r="M826" i="10"/>
  <c r="O826" i="10"/>
  <c r="P826" i="10" s="1"/>
  <c r="J827" i="10"/>
  <c r="L827" i="10"/>
  <c r="K827" i="10"/>
  <c r="M827" i="10" s="1"/>
  <c r="O827" i="10"/>
  <c r="P827" i="10"/>
  <c r="J828" i="10"/>
  <c r="L828" i="10" s="1"/>
  <c r="K828" i="10"/>
  <c r="M828" i="10"/>
  <c r="O828" i="10"/>
  <c r="P828" i="10" s="1"/>
  <c r="J829" i="10"/>
  <c r="L829" i="10"/>
  <c r="K829" i="10"/>
  <c r="M829" i="10" s="1"/>
  <c r="O829" i="10"/>
  <c r="P829" i="10"/>
  <c r="J830" i="10"/>
  <c r="L830" i="10" s="1"/>
  <c r="K830" i="10"/>
  <c r="M830" i="10"/>
  <c r="O830" i="10"/>
  <c r="P830" i="10" s="1"/>
  <c r="J831" i="10"/>
  <c r="L831" i="10"/>
  <c r="K831" i="10"/>
  <c r="M831" i="10" s="1"/>
  <c r="O831" i="10"/>
  <c r="P831" i="10"/>
  <c r="J832" i="10"/>
  <c r="L832" i="10" s="1"/>
  <c r="K832" i="10"/>
  <c r="M832" i="10"/>
  <c r="O832" i="10"/>
  <c r="P832" i="10" s="1"/>
  <c r="J833" i="10"/>
  <c r="L833" i="10"/>
  <c r="K833" i="10"/>
  <c r="M833" i="10" s="1"/>
  <c r="O833" i="10"/>
  <c r="P833" i="10"/>
  <c r="J834" i="10"/>
  <c r="L834" i="10" s="1"/>
  <c r="K834" i="10"/>
  <c r="M834" i="10"/>
  <c r="O834" i="10"/>
  <c r="P834" i="10" s="1"/>
  <c r="J835" i="10"/>
  <c r="L835" i="10"/>
  <c r="K835" i="10"/>
  <c r="M835" i="10" s="1"/>
  <c r="O835" i="10"/>
  <c r="P835" i="10"/>
  <c r="J836" i="10"/>
  <c r="L836" i="10" s="1"/>
  <c r="K836" i="10"/>
  <c r="M836" i="10"/>
  <c r="O836" i="10"/>
  <c r="P836" i="10" s="1"/>
  <c r="J837" i="10"/>
  <c r="L837" i="10"/>
  <c r="K837" i="10"/>
  <c r="M837" i="10" s="1"/>
  <c r="O837" i="10"/>
  <c r="P837" i="10"/>
  <c r="J838" i="10"/>
  <c r="L838" i="10" s="1"/>
  <c r="K838" i="10"/>
  <c r="M838" i="10" s="1"/>
  <c r="O838" i="10"/>
  <c r="P838" i="10" s="1"/>
  <c r="J839" i="10"/>
  <c r="L839" i="10" s="1"/>
  <c r="K839" i="10"/>
  <c r="M839" i="10" s="1"/>
  <c r="O839" i="10"/>
  <c r="P839" i="10"/>
  <c r="J840" i="10"/>
  <c r="L840" i="10" s="1"/>
  <c r="K840" i="10"/>
  <c r="M840" i="10"/>
  <c r="O840" i="10"/>
  <c r="P840" i="10" s="1"/>
  <c r="J841" i="10"/>
  <c r="L841" i="10" s="1"/>
  <c r="K841" i="10"/>
  <c r="M841" i="10" s="1"/>
  <c r="O841" i="10"/>
  <c r="P841" i="10"/>
  <c r="J842" i="10"/>
  <c r="L842" i="10" s="1"/>
  <c r="K842" i="10"/>
  <c r="M842" i="10"/>
  <c r="O842" i="10"/>
  <c r="P842" i="10" s="1"/>
  <c r="J843" i="10"/>
  <c r="L843" i="10"/>
  <c r="K843" i="10"/>
  <c r="M843" i="10" s="1"/>
  <c r="O843" i="10"/>
  <c r="P843" i="10" s="1"/>
  <c r="J844" i="10"/>
  <c r="L844" i="10" s="1"/>
  <c r="K844" i="10"/>
  <c r="M844" i="10"/>
  <c r="O844" i="10"/>
  <c r="P844" i="10" s="1"/>
  <c r="J845" i="10"/>
  <c r="L845" i="10" s="1"/>
  <c r="K845" i="10"/>
  <c r="M845" i="10" s="1"/>
  <c r="O845" i="10"/>
  <c r="P845" i="10"/>
  <c r="J846" i="10"/>
  <c r="L846" i="10" s="1"/>
  <c r="K846" i="10"/>
  <c r="M846" i="10" s="1"/>
  <c r="O846" i="10"/>
  <c r="P846" i="10" s="1"/>
  <c r="J847" i="10"/>
  <c r="L847" i="10" s="1"/>
  <c r="K847" i="10"/>
  <c r="M847" i="10"/>
  <c r="O847" i="10"/>
  <c r="P847" i="10" s="1"/>
  <c r="J848" i="10"/>
  <c r="L848" i="10"/>
  <c r="K848" i="10"/>
  <c r="M848" i="10" s="1"/>
  <c r="O848" i="10"/>
  <c r="P848" i="10" s="1"/>
  <c r="J849" i="10"/>
  <c r="L849" i="10" s="1"/>
  <c r="K849" i="10"/>
  <c r="M849" i="10" s="1"/>
  <c r="O849" i="10"/>
  <c r="P849" i="10" s="1"/>
  <c r="J850" i="10"/>
  <c r="L850" i="10"/>
  <c r="K850" i="10"/>
  <c r="M850" i="10" s="1"/>
  <c r="O850" i="10"/>
  <c r="P850" i="10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/>
  <c r="J853" i="10"/>
  <c r="L853" i="10" s="1"/>
  <c r="K853" i="10"/>
  <c r="M853" i="10"/>
  <c r="O853" i="10"/>
  <c r="P853" i="10" s="1"/>
  <c r="J854" i="10"/>
  <c r="L854" i="10"/>
  <c r="K854" i="10"/>
  <c r="M854" i="10" s="1"/>
  <c r="O854" i="10"/>
  <c r="P854" i="10" s="1"/>
  <c r="J855" i="10"/>
  <c r="L855" i="10" s="1"/>
  <c r="K855" i="10"/>
  <c r="M855" i="10" s="1"/>
  <c r="O855" i="10"/>
  <c r="P855" i="10" s="1"/>
  <c r="J856" i="10"/>
  <c r="L856" i="10" s="1"/>
  <c r="K856" i="10"/>
  <c r="M856" i="10"/>
  <c r="O856" i="10"/>
  <c r="P856" i="10" s="1"/>
  <c r="J857" i="10"/>
  <c r="L857" i="10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/>
  <c r="K859" i="10"/>
  <c r="M859" i="10" s="1"/>
  <c r="O859" i="10"/>
  <c r="P859" i="10"/>
  <c r="J860" i="10"/>
  <c r="L860" i="10" s="1"/>
  <c r="K860" i="10"/>
  <c r="M860" i="10" s="1"/>
  <c r="O860" i="10"/>
  <c r="P860" i="10" s="1"/>
  <c r="J861" i="10"/>
  <c r="L861" i="10" s="1"/>
  <c r="K861" i="10"/>
  <c r="M861" i="10" s="1"/>
  <c r="O861" i="10"/>
  <c r="P861" i="10"/>
  <c r="J862" i="10"/>
  <c r="L862" i="10" s="1"/>
  <c r="K862" i="10"/>
  <c r="M862" i="10"/>
  <c r="O862" i="10"/>
  <c r="P862" i="10" s="1"/>
  <c r="J863" i="10"/>
  <c r="L863" i="10" s="1"/>
  <c r="K863" i="10"/>
  <c r="M863" i="10" s="1"/>
  <c r="O863" i="10"/>
  <c r="P863" i="10" s="1"/>
  <c r="J864" i="10"/>
  <c r="L864" i="10" s="1"/>
  <c r="K864" i="10"/>
  <c r="M864" i="10"/>
  <c r="O864" i="10"/>
  <c r="P864" i="10" s="1"/>
  <c r="J865" i="10"/>
  <c r="L865" i="10"/>
  <c r="K865" i="10"/>
  <c r="M865" i="10" s="1"/>
  <c r="O865" i="10"/>
  <c r="P865" i="10" s="1"/>
  <c r="J866" i="10"/>
  <c r="L866" i="10" s="1"/>
  <c r="K866" i="10"/>
  <c r="M866" i="10" s="1"/>
  <c r="O866" i="10"/>
  <c r="P866" i="10" s="1"/>
  <c r="J867" i="10"/>
  <c r="L867" i="10"/>
  <c r="K867" i="10"/>
  <c r="M867" i="10" s="1"/>
  <c r="O867" i="10"/>
  <c r="P867" i="10"/>
  <c r="J868" i="10"/>
  <c r="L868" i="10" s="1"/>
  <c r="K868" i="10"/>
  <c r="M868" i="10" s="1"/>
  <c r="O868" i="10"/>
  <c r="P868" i="10" s="1"/>
  <c r="J869" i="10"/>
  <c r="L869" i="10" s="1"/>
  <c r="K869" i="10"/>
  <c r="M869" i="10" s="1"/>
  <c r="O869" i="10"/>
  <c r="P869" i="10"/>
  <c r="J870" i="10"/>
  <c r="L870" i="10" s="1"/>
  <c r="K870" i="10"/>
  <c r="M870" i="10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/>
  <c r="O872" i="10"/>
  <c r="P872" i="10" s="1"/>
  <c r="J873" i="10"/>
  <c r="L873" i="10"/>
  <c r="K873" i="10"/>
  <c r="M873" i="10" s="1"/>
  <c r="O873" i="10"/>
  <c r="P873" i="10" s="1"/>
  <c r="J874" i="10"/>
  <c r="L874" i="10" s="1"/>
  <c r="K874" i="10"/>
  <c r="M874" i="10" s="1"/>
  <c r="O874" i="10"/>
  <c r="P874" i="10" s="1"/>
  <c r="J875" i="10"/>
  <c r="L875" i="10"/>
  <c r="K875" i="10"/>
  <c r="M875" i="10" s="1"/>
  <c r="O875" i="10"/>
  <c r="P875" i="10"/>
  <c r="J876" i="10"/>
  <c r="L876" i="10" s="1"/>
  <c r="K876" i="10"/>
  <c r="M876" i="10"/>
  <c r="O876" i="10"/>
  <c r="P876" i="10" s="1"/>
  <c r="J877" i="10"/>
  <c r="L877" i="10"/>
  <c r="K877" i="10"/>
  <c r="M877" i="10" s="1"/>
  <c r="O877" i="10"/>
  <c r="P877" i="10"/>
  <c r="J878" i="10"/>
  <c r="L878" i="10" s="1"/>
  <c r="K878" i="10"/>
  <c r="M878" i="10"/>
  <c r="O878" i="10"/>
  <c r="P878" i="10" s="1"/>
  <c r="J879" i="10"/>
  <c r="L879" i="10"/>
  <c r="K879" i="10"/>
  <c r="M879" i="10" s="1"/>
  <c r="O879" i="10"/>
  <c r="P879" i="10"/>
  <c r="J880" i="10"/>
  <c r="L880" i="10" s="1"/>
  <c r="K880" i="10"/>
  <c r="M880" i="10"/>
  <c r="O880" i="10"/>
  <c r="P880" i="10" s="1"/>
  <c r="J881" i="10"/>
  <c r="L881" i="10"/>
  <c r="K881" i="10"/>
  <c r="M881" i="10" s="1"/>
  <c r="O881" i="10"/>
  <c r="P881" i="10"/>
  <c r="J882" i="10"/>
  <c r="L882" i="10" s="1"/>
  <c r="K882" i="10"/>
  <c r="M882" i="10"/>
  <c r="O882" i="10"/>
  <c r="P882" i="10" s="1"/>
  <c r="J883" i="10"/>
  <c r="L883" i="10"/>
  <c r="K883" i="10"/>
  <c r="M883" i="10" s="1"/>
  <c r="O883" i="10"/>
  <c r="P883" i="10"/>
  <c r="J884" i="10"/>
  <c r="L884" i="10" s="1"/>
  <c r="K884" i="10"/>
  <c r="M884" i="10"/>
  <c r="O884" i="10"/>
  <c r="P884" i="10" s="1"/>
  <c r="J885" i="10"/>
  <c r="L885" i="10"/>
  <c r="K885" i="10"/>
  <c r="M885" i="10" s="1"/>
  <c r="O885" i="10"/>
  <c r="P885" i="10"/>
  <c r="J886" i="10"/>
  <c r="L886" i="10" s="1"/>
  <c r="K886" i="10"/>
  <c r="M886" i="10"/>
  <c r="O886" i="10"/>
  <c r="P886" i="10" s="1"/>
  <c r="J887" i="10"/>
  <c r="L887" i="10"/>
  <c r="K887" i="10"/>
  <c r="M887" i="10" s="1"/>
  <c r="O887" i="10"/>
  <c r="P887" i="10"/>
  <c r="J888" i="10"/>
  <c r="L888" i="10" s="1"/>
  <c r="N888" i="10" s="1"/>
  <c r="K888" i="10"/>
  <c r="M888" i="10"/>
  <c r="O888" i="10"/>
  <c r="P888" i="10" s="1"/>
  <c r="J889" i="10"/>
  <c r="L889" i="10" s="1"/>
  <c r="K889" i="10"/>
  <c r="M889" i="10" s="1"/>
  <c r="O889" i="10"/>
  <c r="P889" i="10" s="1"/>
  <c r="J890" i="10"/>
  <c r="L890" i="10" s="1"/>
  <c r="K890" i="10"/>
  <c r="M890" i="10"/>
  <c r="O890" i="10"/>
  <c r="P890" i="10" s="1"/>
  <c r="J891" i="10"/>
  <c r="L891" i="10"/>
  <c r="K891" i="10"/>
  <c r="M891" i="10" s="1"/>
  <c r="O891" i="10"/>
  <c r="P891" i="10" s="1"/>
  <c r="J892" i="10"/>
  <c r="L892" i="10"/>
  <c r="K892" i="10"/>
  <c r="M892" i="10" s="1"/>
  <c r="O892" i="10"/>
  <c r="P892" i="10"/>
  <c r="J893" i="10"/>
  <c r="L893" i="10" s="1"/>
  <c r="K893" i="10"/>
  <c r="M893" i="10"/>
  <c r="O893" i="10"/>
  <c r="P893" i="10" s="1"/>
  <c r="J894" i="10"/>
  <c r="L894" i="10"/>
  <c r="K894" i="10"/>
  <c r="M894" i="10" s="1"/>
  <c r="O894" i="10"/>
  <c r="P894" i="10"/>
  <c r="J895" i="10"/>
  <c r="L895" i="10" s="1"/>
  <c r="K895" i="10"/>
  <c r="M895" i="10"/>
  <c r="O895" i="10"/>
  <c r="P895" i="10" s="1"/>
  <c r="J896" i="10"/>
  <c r="L896" i="10"/>
  <c r="K896" i="10"/>
  <c r="M896" i="10" s="1"/>
  <c r="O896" i="10"/>
  <c r="P896" i="10"/>
  <c r="J897" i="10"/>
  <c r="L897" i="10" s="1"/>
  <c r="K897" i="10"/>
  <c r="M897" i="10"/>
  <c r="O897" i="10"/>
  <c r="P897" i="10" s="1"/>
  <c r="J898" i="10"/>
  <c r="L898" i="10"/>
  <c r="K898" i="10"/>
  <c r="M898" i="10" s="1"/>
  <c r="O898" i="10"/>
  <c r="P898" i="10"/>
  <c r="J899" i="10"/>
  <c r="L899" i="10" s="1"/>
  <c r="K899" i="10"/>
  <c r="M899" i="10"/>
  <c r="O899" i="10"/>
  <c r="P899" i="10" s="1"/>
  <c r="J900" i="10"/>
  <c r="L900" i="10" s="1"/>
  <c r="N900" i="10" s="1"/>
  <c r="K900" i="10"/>
  <c r="M900" i="10" s="1"/>
  <c r="O900" i="10"/>
  <c r="P900" i="10" s="1"/>
  <c r="J901" i="10"/>
  <c r="L901" i="10"/>
  <c r="K901" i="10"/>
  <c r="M901" i="10" s="1"/>
  <c r="O901" i="10"/>
  <c r="P901" i="10"/>
  <c r="J902" i="10"/>
  <c r="L902" i="10" s="1"/>
  <c r="K902" i="10"/>
  <c r="M902" i="10"/>
  <c r="O902" i="10"/>
  <c r="P902" i="10" s="1"/>
  <c r="J903" i="10"/>
  <c r="L903" i="10"/>
  <c r="K903" i="10"/>
  <c r="M903" i="10" s="1"/>
  <c r="O903" i="10"/>
  <c r="P903" i="10"/>
  <c r="J904" i="10"/>
  <c r="L904" i="10" s="1"/>
  <c r="K904" i="10"/>
  <c r="M904" i="10"/>
  <c r="O904" i="10"/>
  <c r="P904" i="10" s="1"/>
  <c r="J905" i="10"/>
  <c r="L905" i="10"/>
  <c r="K905" i="10"/>
  <c r="M905" i="10" s="1"/>
  <c r="O905" i="10"/>
  <c r="P905" i="10"/>
  <c r="J906" i="10"/>
  <c r="L906" i="10" s="1"/>
  <c r="K906" i="10"/>
  <c r="M906" i="10"/>
  <c r="O906" i="10"/>
  <c r="P906" i="10" s="1"/>
  <c r="J907" i="10"/>
  <c r="L907" i="10"/>
  <c r="K907" i="10"/>
  <c r="M907" i="10" s="1"/>
  <c r="O907" i="10"/>
  <c r="P907" i="10"/>
  <c r="J908" i="10"/>
  <c r="L908" i="10" s="1"/>
  <c r="K908" i="10"/>
  <c r="M908" i="10" s="1"/>
  <c r="O908" i="10"/>
  <c r="P908" i="10" s="1"/>
  <c r="J909" i="10"/>
  <c r="L909" i="10"/>
  <c r="K909" i="10"/>
  <c r="M909" i="10" s="1"/>
  <c r="O909" i="10"/>
  <c r="P909" i="10"/>
  <c r="J910" i="10"/>
  <c r="L910" i="10" s="1"/>
  <c r="K910" i="10"/>
  <c r="M910" i="10" s="1"/>
  <c r="O910" i="10"/>
  <c r="P910" i="10" s="1"/>
  <c r="J911" i="10"/>
  <c r="L911" i="10" s="1"/>
  <c r="K911" i="10"/>
  <c r="M911" i="10" s="1"/>
  <c r="O911" i="10"/>
  <c r="P911" i="10"/>
  <c r="J912" i="10"/>
  <c r="L912" i="10" s="1"/>
  <c r="K912" i="10"/>
  <c r="M912" i="10" s="1"/>
  <c r="O912" i="10"/>
  <c r="P912" i="10" s="1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/>
  <c r="J918" i="10"/>
  <c r="L918" i="10" s="1"/>
  <c r="K918" i="10"/>
  <c r="M918" i="10"/>
  <c r="O918" i="10"/>
  <c r="P918" i="10" s="1"/>
  <c r="J919" i="10"/>
  <c r="L919" i="10" s="1"/>
  <c r="N919" i="10" s="1"/>
  <c r="K919" i="10"/>
  <c r="M919" i="10" s="1"/>
  <c r="O919" i="10"/>
  <c r="P919" i="10" s="1"/>
  <c r="J920" i="10"/>
  <c r="L920" i="10" s="1"/>
  <c r="K920" i="10"/>
  <c r="M920" i="10" s="1"/>
  <c r="O920" i="10"/>
  <c r="P920" i="10"/>
  <c r="J921" i="10"/>
  <c r="L921" i="10" s="1"/>
  <c r="K921" i="10"/>
  <c r="M921" i="10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/>
  <c r="O923" i="10"/>
  <c r="P923" i="10" s="1"/>
  <c r="J924" i="10"/>
  <c r="L924" i="10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/>
  <c r="K926" i="10"/>
  <c r="M926" i="10" s="1"/>
  <c r="O926" i="10"/>
  <c r="P926" i="10"/>
  <c r="J927" i="10"/>
  <c r="L927" i="10" s="1"/>
  <c r="K927" i="10"/>
  <c r="M927" i="10" s="1"/>
  <c r="O927" i="10"/>
  <c r="P927" i="10" s="1"/>
  <c r="J928" i="10"/>
  <c r="L928" i="10" s="1"/>
  <c r="K928" i="10"/>
  <c r="M928" i="10" s="1"/>
  <c r="O928" i="10"/>
  <c r="P928" i="10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 s="1"/>
  <c r="K931" i="10"/>
  <c r="M931" i="10" s="1"/>
  <c r="O931" i="10"/>
  <c r="P931" i="10" s="1"/>
  <c r="J932" i="10"/>
  <c r="L932" i="10" s="1"/>
  <c r="K932" i="10"/>
  <c r="M932" i="10" s="1"/>
  <c r="O932" i="10"/>
  <c r="P932" i="10"/>
  <c r="J933" i="10"/>
  <c r="L933" i="10" s="1"/>
  <c r="K933" i="10"/>
  <c r="M933" i="10" s="1"/>
  <c r="O933" i="10"/>
  <c r="P933" i="10"/>
  <c r="J934" i="10"/>
  <c r="L934" i="10" s="1"/>
  <c r="K934" i="10"/>
  <c r="M934" i="10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/>
  <c r="O936" i="10"/>
  <c r="P936" i="10" s="1"/>
  <c r="J937" i="10"/>
  <c r="L937" i="10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/>
  <c r="K939" i="10"/>
  <c r="M939" i="10" s="1"/>
  <c r="O939" i="10"/>
  <c r="P939" i="10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/>
  <c r="J942" i="10"/>
  <c r="L942" i="10" s="1"/>
  <c r="K942" i="10"/>
  <c r="M942" i="10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/>
  <c r="O944" i="10"/>
  <c r="P944" i="10" s="1"/>
  <c r="J945" i="10"/>
  <c r="L945" i="10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/>
  <c r="K947" i="10"/>
  <c r="M947" i="10" s="1"/>
  <c r="O947" i="10"/>
  <c r="P947" i="10"/>
  <c r="J948" i="10"/>
  <c r="L948" i="10" s="1"/>
  <c r="K948" i="10"/>
  <c r="M948" i="10" s="1"/>
  <c r="O948" i="10"/>
  <c r="P948" i="10" s="1"/>
  <c r="J949" i="10"/>
  <c r="L949" i="10" s="1"/>
  <c r="N949" i="10" s="1"/>
  <c r="K949" i="10"/>
  <c r="M949" i="10" s="1"/>
  <c r="O949" i="10"/>
  <c r="P949" i="10"/>
  <c r="J950" i="10"/>
  <c r="L950" i="10" s="1"/>
  <c r="K950" i="10"/>
  <c r="M950" i="10"/>
  <c r="O950" i="10"/>
  <c r="P950" i="10" s="1"/>
  <c r="J951" i="10"/>
  <c r="L951" i="10"/>
  <c r="K951" i="10"/>
  <c r="M951" i="10" s="1"/>
  <c r="O951" i="10"/>
  <c r="P951" i="10"/>
  <c r="J952" i="10"/>
  <c r="L952" i="10" s="1"/>
  <c r="K952" i="10"/>
  <c r="M952" i="10"/>
  <c r="O952" i="10"/>
  <c r="P952" i="10" s="1"/>
  <c r="J953" i="10"/>
  <c r="L953" i="10"/>
  <c r="K953" i="10"/>
  <c r="M953" i="10" s="1"/>
  <c r="O953" i="10"/>
  <c r="P953" i="10"/>
  <c r="J954" i="10"/>
  <c r="L954" i="10" s="1"/>
  <c r="K954" i="10"/>
  <c r="M954" i="10"/>
  <c r="O954" i="10"/>
  <c r="P954" i="10" s="1"/>
  <c r="J955" i="10"/>
  <c r="L955" i="10"/>
  <c r="K955" i="10"/>
  <c r="M955" i="10" s="1"/>
  <c r="O955" i="10"/>
  <c r="P955" i="10"/>
  <c r="J956" i="10"/>
  <c r="L956" i="10" s="1"/>
  <c r="K956" i="10"/>
  <c r="M956" i="10"/>
  <c r="O956" i="10"/>
  <c r="P956" i="10" s="1"/>
  <c r="J957" i="10"/>
  <c r="L957" i="10"/>
  <c r="K957" i="10"/>
  <c r="M957" i="10" s="1"/>
  <c r="O957" i="10"/>
  <c r="P957" i="10"/>
  <c r="J958" i="10"/>
  <c r="L958" i="10" s="1"/>
  <c r="K958" i="10"/>
  <c r="M958" i="10"/>
  <c r="O958" i="10"/>
  <c r="P958" i="10" s="1"/>
  <c r="J959" i="10"/>
  <c r="L959" i="10"/>
  <c r="K959" i="10"/>
  <c r="M959" i="10" s="1"/>
  <c r="O959" i="10"/>
  <c r="P959" i="10"/>
  <c r="J960" i="10"/>
  <c r="L960" i="10" s="1"/>
  <c r="K960" i="10"/>
  <c r="M960" i="10"/>
  <c r="O960" i="10"/>
  <c r="P960" i="10" s="1"/>
  <c r="J961" i="10"/>
  <c r="L961" i="10"/>
  <c r="K961" i="10"/>
  <c r="M961" i="10" s="1"/>
  <c r="O961" i="10"/>
  <c r="P961" i="10"/>
  <c r="J962" i="10"/>
  <c r="L962" i="10" s="1"/>
  <c r="K962" i="10"/>
  <c r="M962" i="10"/>
  <c r="O962" i="10"/>
  <c r="P962" i="10" s="1"/>
  <c r="J963" i="10"/>
  <c r="L963" i="10"/>
  <c r="K963" i="10"/>
  <c r="M963" i="10" s="1"/>
  <c r="O963" i="10"/>
  <c r="P963" i="10"/>
  <c r="J964" i="10"/>
  <c r="L964" i="10" s="1"/>
  <c r="K964" i="10"/>
  <c r="M964" i="10"/>
  <c r="O964" i="10"/>
  <c r="P964" i="10" s="1"/>
  <c r="J965" i="10"/>
  <c r="L965" i="10"/>
  <c r="K965" i="10"/>
  <c r="M965" i="10" s="1"/>
  <c r="O965" i="10"/>
  <c r="P965" i="10"/>
  <c r="J966" i="10"/>
  <c r="L966" i="10" s="1"/>
  <c r="K966" i="10"/>
  <c r="M966" i="10"/>
  <c r="O966" i="10"/>
  <c r="P966" i="10" s="1"/>
  <c r="J967" i="10"/>
  <c r="L967" i="10"/>
  <c r="K967" i="10"/>
  <c r="M967" i="10" s="1"/>
  <c r="O967" i="10"/>
  <c r="P967" i="10"/>
  <c r="J968" i="10"/>
  <c r="L968" i="10" s="1"/>
  <c r="K968" i="10"/>
  <c r="M968" i="10"/>
  <c r="O968" i="10"/>
  <c r="P968" i="10" s="1"/>
  <c r="J969" i="10"/>
  <c r="L969" i="10"/>
  <c r="K969" i="10"/>
  <c r="M969" i="10" s="1"/>
  <c r="O969" i="10"/>
  <c r="P969" i="10"/>
  <c r="J970" i="10"/>
  <c r="L970" i="10" s="1"/>
  <c r="K970" i="10"/>
  <c r="M970" i="10"/>
  <c r="O970" i="10"/>
  <c r="P970" i="10" s="1"/>
  <c r="J971" i="10"/>
  <c r="L971" i="10"/>
  <c r="K971" i="10"/>
  <c r="M971" i="10" s="1"/>
  <c r="O971" i="10"/>
  <c r="P971" i="10"/>
  <c r="J972" i="10"/>
  <c r="L972" i="10" s="1"/>
  <c r="K972" i="10"/>
  <c r="M972" i="10"/>
  <c r="O972" i="10"/>
  <c r="P972" i="10" s="1"/>
  <c r="J973" i="10"/>
  <c r="L973" i="10"/>
  <c r="K973" i="10"/>
  <c r="M973" i="10" s="1"/>
  <c r="O973" i="10"/>
  <c r="P973" i="10"/>
  <c r="J974" i="10"/>
  <c r="L974" i="10" s="1"/>
  <c r="K974" i="10"/>
  <c r="M974" i="10"/>
  <c r="O974" i="10"/>
  <c r="P974" i="10" s="1"/>
  <c r="J975" i="10"/>
  <c r="L975" i="10"/>
  <c r="K975" i="10"/>
  <c r="M975" i="10" s="1"/>
  <c r="O975" i="10"/>
  <c r="P975" i="10"/>
  <c r="J976" i="10"/>
  <c r="L976" i="10" s="1"/>
  <c r="K976" i="10"/>
  <c r="M976" i="10"/>
  <c r="O976" i="10"/>
  <c r="P976" i="10" s="1"/>
  <c r="J977" i="10"/>
  <c r="L977" i="10"/>
  <c r="K977" i="10"/>
  <c r="M977" i="10" s="1"/>
  <c r="O977" i="10"/>
  <c r="P977" i="10"/>
  <c r="J978" i="10"/>
  <c r="L978" i="10" s="1"/>
  <c r="K978" i="10"/>
  <c r="M978" i="10"/>
  <c r="O978" i="10"/>
  <c r="P978" i="10" s="1"/>
  <c r="J979" i="10"/>
  <c r="L979" i="10"/>
  <c r="K979" i="10"/>
  <c r="M979" i="10" s="1"/>
  <c r="O979" i="10"/>
  <c r="P979" i="10" s="1"/>
  <c r="J980" i="10"/>
  <c r="L980" i="10" s="1"/>
  <c r="K980" i="10"/>
  <c r="M980" i="10" s="1"/>
  <c r="O980" i="10"/>
  <c r="P980" i="10" s="1"/>
  <c r="J981" i="10"/>
  <c r="L981" i="10"/>
  <c r="K981" i="10"/>
  <c r="M981" i="10" s="1"/>
  <c r="O981" i="10"/>
  <c r="P981" i="10"/>
  <c r="J982" i="10"/>
  <c r="L982" i="10" s="1"/>
  <c r="K982" i="10"/>
  <c r="M982" i="10" s="1"/>
  <c r="O982" i="10"/>
  <c r="P982" i="10" s="1"/>
  <c r="J983" i="10"/>
  <c r="L983" i="10" s="1"/>
  <c r="K983" i="10"/>
  <c r="M983" i="10" s="1"/>
  <c r="O983" i="10"/>
  <c r="P983" i="10"/>
  <c r="J984" i="10"/>
  <c r="L984" i="10" s="1"/>
  <c r="K984" i="10"/>
  <c r="M984" i="10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/>
  <c r="O986" i="10"/>
  <c r="P986" i="10" s="1"/>
  <c r="J987" i="10"/>
  <c r="L987" i="10"/>
  <c r="K987" i="10"/>
  <c r="M987" i="10" s="1"/>
  <c r="O987" i="10"/>
  <c r="P987" i="10" s="1"/>
  <c r="J988" i="10"/>
  <c r="L988" i="10" s="1"/>
  <c r="K988" i="10"/>
  <c r="M988" i="10" s="1"/>
  <c r="O988" i="10"/>
  <c r="P988" i="10" s="1"/>
  <c r="J989" i="10"/>
  <c r="L989" i="10"/>
  <c r="K989" i="10"/>
  <c r="M989" i="10" s="1"/>
  <c r="O989" i="10"/>
  <c r="P989" i="10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/>
  <c r="J992" i="10"/>
  <c r="L992" i="10" s="1"/>
  <c r="K992" i="10"/>
  <c r="M992" i="10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/>
  <c r="O994" i="10"/>
  <c r="P994" i="10" s="1"/>
  <c r="J995" i="10"/>
  <c r="L995" i="10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/>
  <c r="K997" i="10"/>
  <c r="M997" i="10" s="1"/>
  <c r="O997" i="10"/>
  <c r="P997" i="10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/>
  <c r="J1000" i="10"/>
  <c r="L1000" i="10" s="1"/>
  <c r="K1000" i="10"/>
  <c r="M1000" i="10"/>
  <c r="O1000" i="10"/>
  <c r="P1000" i="10" s="1"/>
  <c r="J1001" i="10"/>
  <c r="L1001" i="10" s="1"/>
  <c r="K1001" i="10"/>
  <c r="M1001" i="10" s="1"/>
  <c r="O1001" i="10"/>
  <c r="P1001" i="10" s="1"/>
  <c r="J1002" i="10"/>
  <c r="L1002" i="10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/>
  <c r="O1007" i="10"/>
  <c r="P1007" i="10" s="1"/>
  <c r="J1008" i="10"/>
  <c r="L1008" i="10" s="1"/>
  <c r="N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 s="1"/>
  <c r="O1012" i="10"/>
  <c r="P1012" i="10"/>
  <c r="J1013" i="10"/>
  <c r="L1013" i="10" s="1"/>
  <c r="K1013" i="10"/>
  <c r="M1013" i="10" s="1"/>
  <c r="O1013" i="10"/>
  <c r="P1013" i="10"/>
  <c r="J1014" i="10"/>
  <c r="L1014" i="10" s="1"/>
  <c r="K1014" i="10"/>
  <c r="M1014" i="10" s="1"/>
  <c r="O1014" i="10"/>
  <c r="P1014" i="10" s="1"/>
  <c r="J1015" i="10"/>
  <c r="L1015" i="10" s="1"/>
  <c r="K1015" i="10"/>
  <c r="M1015" i="10" s="1"/>
  <c r="O1015" i="10"/>
  <c r="P1015" i="10"/>
  <c r="J1016" i="10"/>
  <c r="L1016" i="10" s="1"/>
  <c r="K1016" i="10"/>
  <c r="M1016" i="10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/>
  <c r="K1021" i="10"/>
  <c r="M1021" i="10" s="1"/>
  <c r="O1021" i="10"/>
  <c r="P1021" i="10"/>
  <c r="J1022" i="10"/>
  <c r="L1022" i="10" s="1"/>
  <c r="K1022" i="10"/>
  <c r="M1022" i="10" s="1"/>
  <c r="O1022" i="10"/>
  <c r="P1022" i="10" s="1"/>
  <c r="J1023" i="10"/>
  <c r="L1023" i="10" s="1"/>
  <c r="K1023" i="10"/>
  <c r="M1023" i="10" s="1"/>
  <c r="O1023" i="10"/>
  <c r="P1023" i="10" s="1"/>
  <c r="J1024" i="10"/>
  <c r="L1024" i="10" s="1"/>
  <c r="K1024" i="10"/>
  <c r="M1024" i="10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/>
  <c r="O1026" i="10"/>
  <c r="P1026" i="10" s="1"/>
  <c r="J1027" i="10"/>
  <c r="L1027" i="10" s="1"/>
  <c r="K1027" i="10"/>
  <c r="M1027" i="10" s="1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/>
  <c r="O1030" i="10"/>
  <c r="P1030" i="10" s="1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 s="1"/>
  <c r="J1033" i="10"/>
  <c r="L1033" i="10" s="1"/>
  <c r="K1033" i="10"/>
  <c r="M1033" i="10"/>
  <c r="O1033" i="10"/>
  <c r="P1033" i="10" s="1"/>
  <c r="J1034" i="10"/>
  <c r="L1034" i="10" s="1"/>
  <c r="K1034" i="10"/>
  <c r="M1034" i="10" s="1"/>
  <c r="O1034" i="10"/>
  <c r="P1034" i="10" s="1"/>
  <c r="J1035" i="10"/>
  <c r="L1035" i="10" s="1"/>
  <c r="K1035" i="10"/>
  <c r="M1035" i="10" s="1"/>
  <c r="O1035" i="10"/>
  <c r="P1035" i="10" s="1"/>
  <c r="J1036" i="10"/>
  <c r="L1036" i="10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/>
  <c r="J1039" i="10"/>
  <c r="L1039" i="10" s="1"/>
  <c r="K1039" i="10"/>
  <c r="M1039" i="10" s="1"/>
  <c r="O1039" i="10"/>
  <c r="P1039" i="10" s="1"/>
  <c r="J1040" i="10"/>
  <c r="L1040" i="10" s="1"/>
  <c r="N1040" i="10" s="1"/>
  <c r="K1040" i="10"/>
  <c r="M1040" i="10" s="1"/>
  <c r="O1040" i="10"/>
  <c r="P1040" i="10" s="1"/>
  <c r="J1041" i="10"/>
  <c r="L1041" i="10" s="1"/>
  <c r="K1041" i="10"/>
  <c r="M1041" i="10" s="1"/>
  <c r="O1041" i="10"/>
  <c r="P1041" i="10" s="1"/>
  <c r="J1042" i="10"/>
  <c r="L1042" i="10" s="1"/>
  <c r="N1042" i="10" s="1"/>
  <c r="K1042" i="10"/>
  <c r="M1042" i="10" s="1"/>
  <c r="O1042" i="10"/>
  <c r="P1042" i="10" s="1"/>
  <c r="J1043" i="10"/>
  <c r="L1043" i="10" s="1"/>
  <c r="K1043" i="10"/>
  <c r="M1043" i="10" s="1"/>
  <c r="O1043" i="10"/>
  <c r="P1043" i="10" s="1"/>
  <c r="J1044" i="10"/>
  <c r="L1044" i="10"/>
  <c r="K1044" i="10"/>
  <c r="M1044" i="10" s="1"/>
  <c r="O1044" i="10"/>
  <c r="P1044" i="10" s="1"/>
  <c r="J1045" i="10"/>
  <c r="L1045" i="10" s="1"/>
  <c r="K1045" i="10"/>
  <c r="M1045" i="10" s="1"/>
  <c r="N1045" i="10" s="1"/>
  <c r="O1045" i="10"/>
  <c r="P1045" i="10" s="1"/>
  <c r="J1046" i="10"/>
  <c r="L1046" i="10" s="1"/>
  <c r="N1046" i="10" s="1"/>
  <c r="K1046" i="10"/>
  <c r="M1046" i="10" s="1"/>
  <c r="O1046" i="10"/>
  <c r="P1046" i="10" s="1"/>
  <c r="J1047" i="10"/>
  <c r="L1047" i="10" s="1"/>
  <c r="K1047" i="10"/>
  <c r="M1047" i="10" s="1"/>
  <c r="N1047" i="10" s="1"/>
  <c r="O1047" i="10"/>
  <c r="P1047" i="10" s="1"/>
  <c r="J1048" i="10"/>
  <c r="L1048" i="10" s="1"/>
  <c r="N1048" i="10" s="1"/>
  <c r="K1048" i="10"/>
  <c r="M1048" i="10" s="1"/>
  <c r="O1048" i="10"/>
  <c r="P1048" i="10" s="1"/>
  <c r="J1049" i="10"/>
  <c r="L1049" i="10" s="1"/>
  <c r="K1049" i="10"/>
  <c r="M1049" i="10"/>
  <c r="O1049" i="10"/>
  <c r="P1049" i="10" s="1"/>
  <c r="J1050" i="10"/>
  <c r="L1050" i="10" s="1"/>
  <c r="N1050" i="10" s="1"/>
  <c r="K1050" i="10"/>
  <c r="M1050" i="10" s="1"/>
  <c r="O1050" i="10"/>
  <c r="P1050" i="10" s="1"/>
  <c r="J1051" i="10"/>
  <c r="L1051" i="10" s="1"/>
  <c r="K1051" i="10"/>
  <c r="M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/>
  <c r="J1055" i="10"/>
  <c r="L1055" i="10" s="1"/>
  <c r="K1055" i="10"/>
  <c r="M1055" i="10" s="1"/>
  <c r="O1055" i="10"/>
  <c r="P1055" i="10" s="1"/>
  <c r="J1056" i="10"/>
  <c r="L1056" i="10" s="1"/>
  <c r="N1056" i="10" s="1"/>
  <c r="K1056" i="10"/>
  <c r="M1056" i="10" s="1"/>
  <c r="O1056" i="10"/>
  <c r="P1056" i="10" s="1"/>
  <c r="J1057" i="10"/>
  <c r="L1057" i="10" s="1"/>
  <c r="K1057" i="10"/>
  <c r="M1057" i="10" s="1"/>
  <c r="O1057" i="10"/>
  <c r="P1057" i="10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O1059" i="10"/>
  <c r="P1059" i="10" s="1"/>
  <c r="J1060" i="10"/>
  <c r="L1060" i="10" s="1"/>
  <c r="K1060" i="10"/>
  <c r="M1060" i="10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/>
  <c r="K1063" i="10"/>
  <c r="M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/>
  <c r="O1068" i="10"/>
  <c r="P1068" i="10" s="1"/>
  <c r="J1069" i="10"/>
  <c r="L1069" i="10" s="1"/>
  <c r="N1069" i="10" s="1"/>
  <c r="K1069" i="10"/>
  <c r="M1069" i="10" s="1"/>
  <c r="O1069" i="10"/>
  <c r="P1069" i="10" s="1"/>
  <c r="J1070" i="10"/>
  <c r="L1070" i="10" s="1"/>
  <c r="K1070" i="10"/>
  <c r="M1070" i="10" s="1"/>
  <c r="N1070" i="10" s="1"/>
  <c r="O1070" i="10"/>
  <c r="P1070" i="10" s="1"/>
  <c r="J1071" i="10"/>
  <c r="L1071" i="10" s="1"/>
  <c r="N1071" i="10" s="1"/>
  <c r="K1071" i="10"/>
  <c r="M1071" i="10" s="1"/>
  <c r="O1071" i="10"/>
  <c r="P1071" i="10" s="1"/>
  <c r="J1072" i="10"/>
  <c r="L1072" i="10" s="1"/>
  <c r="K1072" i="10"/>
  <c r="M1072" i="10"/>
  <c r="O1072" i="10"/>
  <c r="P1072" i="10" s="1"/>
  <c r="J1073" i="10"/>
  <c r="L1073" i="10" s="1"/>
  <c r="N1073" i="10" s="1"/>
  <c r="K1073" i="10"/>
  <c r="M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N1077" i="10" s="1"/>
  <c r="K1077" i="10"/>
  <c r="M1077" i="10" s="1"/>
  <c r="O1077" i="10"/>
  <c r="P1077" i="10"/>
  <c r="J1078" i="10"/>
  <c r="L1078" i="10" s="1"/>
  <c r="K1078" i="10"/>
  <c r="M1078" i="10" s="1"/>
  <c r="O1078" i="10"/>
  <c r="P1078" i="10" s="1"/>
  <c r="J1079" i="10"/>
  <c r="L1079" i="10" s="1"/>
  <c r="N1079" i="10" s="1"/>
  <c r="K1079" i="10"/>
  <c r="M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N1081" i="10" s="1"/>
  <c r="K1081" i="10"/>
  <c r="M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/>
  <c r="N1083" i="10" s="1"/>
  <c r="K1083" i="10"/>
  <c r="M1083" i="10" s="1"/>
  <c r="O1083" i="10"/>
  <c r="P1083" i="10" s="1"/>
  <c r="J1084" i="10"/>
  <c r="L1084" i="10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/>
  <c r="K1086" i="10"/>
  <c r="M1086" i="10" s="1"/>
  <c r="O1086" i="10"/>
  <c r="P1086" i="10"/>
  <c r="J1087" i="10"/>
  <c r="L1087" i="10" s="1"/>
  <c r="K1087" i="10"/>
  <c r="M1087" i="10" s="1"/>
  <c r="O1087" i="10"/>
  <c r="P1087" i="10" s="1"/>
  <c r="J1088" i="10"/>
  <c r="L1088" i="10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 s="1"/>
  <c r="O1091" i="10"/>
  <c r="P1091" i="10" s="1"/>
  <c r="J1092" i="10"/>
  <c r="L1092" i="10" s="1"/>
  <c r="K1092" i="10"/>
  <c r="M1092" i="10" s="1"/>
  <c r="O1092" i="10"/>
  <c r="P1092" i="10"/>
  <c r="J1093" i="10"/>
  <c r="L1093" i="10" s="1"/>
  <c r="K1093" i="10"/>
  <c r="M1093" i="10" s="1"/>
  <c r="O1093" i="10"/>
  <c r="P1093" i="10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/>
  <c r="O1096" i="10"/>
  <c r="P1096" i="10" s="1"/>
  <c r="J1097" i="10"/>
  <c r="L1097" i="10" s="1"/>
  <c r="K1097" i="10"/>
  <c r="M1097" i="10" s="1"/>
  <c r="O1097" i="10"/>
  <c r="P1097" i="10" s="1"/>
  <c r="J1098" i="10"/>
  <c r="L1098" i="10" s="1"/>
  <c r="K1098" i="10"/>
  <c r="M1098" i="10"/>
  <c r="O1098" i="10"/>
  <c r="P1098" i="10" s="1"/>
  <c r="J1099" i="10"/>
  <c r="L1099" i="10"/>
  <c r="K1099" i="10"/>
  <c r="M1099" i="10" s="1"/>
  <c r="O1099" i="10"/>
  <c r="P1099" i="10" s="1"/>
  <c r="J1100" i="10"/>
  <c r="L1100" i="10" s="1"/>
  <c r="K1100" i="10"/>
  <c r="M1100" i="10"/>
  <c r="O1100" i="10"/>
  <c r="P1100" i="10" s="1"/>
  <c r="J1101" i="10"/>
  <c r="L1101" i="10" s="1"/>
  <c r="K1101" i="10"/>
  <c r="M1101" i="10" s="1"/>
  <c r="O1101" i="10"/>
  <c r="P1101" i="10"/>
  <c r="J1102" i="10"/>
  <c r="L1102" i="10" s="1"/>
  <c r="K1102" i="10"/>
  <c r="M1102" i="10" s="1"/>
  <c r="O1102" i="10"/>
  <c r="P1102" i="10" s="1"/>
  <c r="J1103" i="10"/>
  <c r="L1103" i="10" s="1"/>
  <c r="K1103" i="10"/>
  <c r="M1103" i="10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N1106" i="10" s="1"/>
  <c r="K1106" i="10"/>
  <c r="M1106" i="10" s="1"/>
  <c r="O1106" i="10"/>
  <c r="P1106" i="10" s="1"/>
  <c r="J1107" i="10"/>
  <c r="L1107" i="10" s="1"/>
  <c r="N1107" i="10" s="1"/>
  <c r="K1107" i="10"/>
  <c r="M1107" i="10" s="1"/>
  <c r="O1107" i="10"/>
  <c r="P1107" i="10" s="1"/>
  <c r="J1108" i="10"/>
  <c r="L1108" i="10" s="1"/>
  <c r="K1108" i="10"/>
  <c r="M1108" i="10"/>
  <c r="O1108" i="10"/>
  <c r="P1108" i="10" s="1"/>
  <c r="J1109" i="10"/>
  <c r="L1109" i="10" s="1"/>
  <c r="N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/>
  <c r="N1113" i="10" s="1"/>
  <c r="K1113" i="10"/>
  <c r="M1113" i="10" s="1"/>
  <c r="O1113" i="10"/>
  <c r="P1113" i="10"/>
  <c r="J1114" i="10"/>
  <c r="L1114" i="10" s="1"/>
  <c r="K1114" i="10"/>
  <c r="M1114" i="10" s="1"/>
  <c r="O1114" i="10"/>
  <c r="P1114" i="10"/>
  <c r="J1115" i="10"/>
  <c r="L1115" i="10" s="1"/>
  <c r="K1115" i="10"/>
  <c r="M1115" i="10" s="1"/>
  <c r="O1115" i="10"/>
  <c r="P1115" i="10" s="1"/>
  <c r="J1116" i="10"/>
  <c r="L1116" i="10"/>
  <c r="K1116" i="10"/>
  <c r="M1116" i="10" s="1"/>
  <c r="O1116" i="10"/>
  <c r="P1116" i="10" s="1"/>
  <c r="J1117" i="10"/>
  <c r="L1117" i="10" s="1"/>
  <c r="K1117" i="10"/>
  <c r="M1117" i="10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K1119" i="10"/>
  <c r="M1119" i="10" s="1"/>
  <c r="O1119" i="10"/>
  <c r="P1119" i="10" s="1"/>
  <c r="J1120" i="10"/>
  <c r="L1120" i="10" s="1"/>
  <c r="K1120" i="10"/>
  <c r="M1120" i="10" s="1"/>
  <c r="O1120" i="10"/>
  <c r="P1120" i="10" s="1"/>
  <c r="J1121" i="10"/>
  <c r="L1121" i="10" s="1"/>
  <c r="K1121" i="10"/>
  <c r="M1121" i="10" s="1"/>
  <c r="O1121" i="10"/>
  <c r="P1121" i="10" s="1"/>
  <c r="J1122" i="10"/>
  <c r="L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/>
  <c r="K1127" i="10"/>
  <c r="M1127" i="10" s="1"/>
  <c r="O1127" i="10"/>
  <c r="P1127" i="10"/>
  <c r="J1128" i="10"/>
  <c r="L1128" i="10" s="1"/>
  <c r="K1128" i="10"/>
  <c r="M1128" i="10" s="1"/>
  <c r="O1128" i="10"/>
  <c r="P1128" i="10" s="1"/>
  <c r="J1129" i="10"/>
  <c r="L1129" i="10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/>
  <c r="O1136" i="10"/>
  <c r="P1136" i="10" s="1"/>
  <c r="J1137" i="10"/>
  <c r="L1137" i="10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/>
  <c r="J1142" i="10"/>
  <c r="L1142" i="10" s="1"/>
  <c r="K1142" i="10"/>
  <c r="M1142" i="10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/>
  <c r="K1147" i="10"/>
  <c r="M1147" i="10" s="1"/>
  <c r="O1147" i="10"/>
  <c r="P1147" i="10"/>
  <c r="J1148" i="10"/>
  <c r="L1148" i="10" s="1"/>
  <c r="K1148" i="10"/>
  <c r="M1148" i="10" s="1"/>
  <c r="O1148" i="10"/>
  <c r="P1148" i="10" s="1"/>
  <c r="J1149" i="10"/>
  <c r="L1149" i="10" s="1"/>
  <c r="N1149" i="10" s="1"/>
  <c r="K1149" i="10"/>
  <c r="M1149" i="10" s="1"/>
  <c r="O1149" i="10"/>
  <c r="P1149" i="10" s="1"/>
  <c r="J1150" i="10"/>
  <c r="L1150" i="10" s="1"/>
  <c r="K1150" i="10"/>
  <c r="M1150" i="10" s="1"/>
  <c r="O1150" i="10"/>
  <c r="P1150" i="10" s="1"/>
  <c r="J1151" i="10"/>
  <c r="L1151" i="10"/>
  <c r="K1151" i="10"/>
  <c r="M1151" i="10" s="1"/>
  <c r="O1151" i="10"/>
  <c r="P1151" i="10"/>
  <c r="J1152" i="10"/>
  <c r="L1152" i="10" s="1"/>
  <c r="K1152" i="10"/>
  <c r="M1152" i="10" s="1"/>
  <c r="O1152" i="10"/>
  <c r="P1152" i="10" s="1"/>
  <c r="J1153" i="10"/>
  <c r="L1153" i="10" s="1"/>
  <c r="N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/>
  <c r="J1155" i="10"/>
  <c r="L1155" i="10" s="1"/>
  <c r="K1155" i="10"/>
  <c r="M1155" i="10"/>
  <c r="O1155" i="10"/>
  <c r="P1155" i="10" s="1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N1157" i="10" s="1"/>
  <c r="O1157" i="10"/>
  <c r="P1157" i="10" s="1"/>
  <c r="J1158" i="10"/>
  <c r="L1158" i="10" s="1"/>
  <c r="K1158" i="10"/>
  <c r="M1158" i="10"/>
  <c r="O1158" i="10"/>
  <c r="P1158" i="10" s="1"/>
  <c r="J1159" i="10"/>
  <c r="L1159" i="10"/>
  <c r="K1159" i="10"/>
  <c r="M1159" i="10" s="1"/>
  <c r="N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/>
  <c r="J1164" i="10"/>
  <c r="L1164" i="10" s="1"/>
  <c r="K1164" i="10"/>
  <c r="M1164" i="10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 s="1"/>
  <c r="O1166" i="10"/>
  <c r="P1166" i="10" s="1"/>
  <c r="J1167" i="10"/>
  <c r="L1167" i="10"/>
  <c r="K1167" i="10"/>
  <c r="M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/>
  <c r="N1169" i="10" s="1"/>
  <c r="K1169" i="10"/>
  <c r="M1169" i="10" s="1"/>
  <c r="O1169" i="10"/>
  <c r="P1169" i="10"/>
  <c r="J1170" i="10"/>
  <c r="L1170" i="10" s="1"/>
  <c r="K1170" i="10"/>
  <c r="M1170" i="10"/>
  <c r="O1170" i="10"/>
  <c r="P1170" i="10" s="1"/>
  <c r="J1171" i="10"/>
  <c r="L1171" i="10"/>
  <c r="K1171" i="10"/>
  <c r="M1171" i="10" s="1"/>
  <c r="O1171" i="10"/>
  <c r="P1171" i="10"/>
  <c r="J1172" i="10"/>
  <c r="L1172" i="10" s="1"/>
  <c r="K1172" i="10"/>
  <c r="M1172" i="10"/>
  <c r="O1172" i="10"/>
  <c r="P1172" i="10" s="1"/>
  <c r="J1173" i="10"/>
  <c r="L1173" i="10"/>
  <c r="K1173" i="10"/>
  <c r="M1173" i="10" s="1"/>
  <c r="O1173" i="10"/>
  <c r="P1173" i="10"/>
  <c r="J1174" i="10"/>
  <c r="L1174" i="10" s="1"/>
  <c r="K1174" i="10"/>
  <c r="M1174" i="10"/>
  <c r="O1174" i="10"/>
  <c r="P1174" i="10" s="1"/>
  <c r="J1175" i="10"/>
  <c r="L1175" i="10"/>
  <c r="K1175" i="10"/>
  <c r="M1175" i="10" s="1"/>
  <c r="O1175" i="10"/>
  <c r="P1175" i="10"/>
  <c r="J1176" i="10"/>
  <c r="L1176" i="10" s="1"/>
  <c r="K1176" i="10"/>
  <c r="M1176" i="10"/>
  <c r="O1176" i="10"/>
  <c r="P1176" i="10" s="1"/>
  <c r="J1177" i="10"/>
  <c r="L1177" i="10"/>
  <c r="K1177" i="10"/>
  <c r="M1177" i="10" s="1"/>
  <c r="O1177" i="10"/>
  <c r="P1177" i="10"/>
  <c r="J1178" i="10"/>
  <c r="L1178" i="10" s="1"/>
  <c r="K1178" i="10"/>
  <c r="M1178" i="10"/>
  <c r="O1178" i="10"/>
  <c r="P1178" i="10" s="1"/>
  <c r="J1179" i="10"/>
  <c r="L1179" i="10"/>
  <c r="K1179" i="10"/>
  <c r="M1179" i="10" s="1"/>
  <c r="O1179" i="10"/>
  <c r="P1179" i="10"/>
  <c r="J1180" i="10"/>
  <c r="L1180" i="10" s="1"/>
  <c r="K1180" i="10"/>
  <c r="M1180" i="10"/>
  <c r="O1180" i="10"/>
  <c r="P1180" i="10" s="1"/>
  <c r="J1181" i="10"/>
  <c r="L1181" i="10" s="1"/>
  <c r="K1181" i="10"/>
  <c r="M1181" i="10"/>
  <c r="O1181" i="10"/>
  <c r="P1181" i="10" s="1"/>
  <c r="J1182" i="10"/>
  <c r="L1182" i="10"/>
  <c r="K1182" i="10"/>
  <c r="M1182" i="10" s="1"/>
  <c r="O1182" i="10"/>
  <c r="P1182" i="10" s="1"/>
  <c r="J1183" i="10"/>
  <c r="L1183" i="10" s="1"/>
  <c r="K1183" i="10"/>
  <c r="M1183" i="10"/>
  <c r="O1183" i="10"/>
  <c r="P1183" i="10"/>
  <c r="J1184" i="10"/>
  <c r="L1184" i="10" s="1"/>
  <c r="K1184" i="10"/>
  <c r="M1184" i="10" s="1"/>
  <c r="O1184" i="10"/>
  <c r="P1184" i="10" s="1"/>
  <c r="J1185" i="10"/>
  <c r="L1185" i="10"/>
  <c r="K1185" i="10"/>
  <c r="M1185" i="10" s="1"/>
  <c r="O1185" i="10"/>
  <c r="P1185" i="10"/>
  <c r="J1186" i="10"/>
  <c r="L1186" i="10" s="1"/>
  <c r="N1186" i="10" s="1"/>
  <c r="K1186" i="10"/>
  <c r="M1186" i="10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/>
  <c r="O1190" i="10"/>
  <c r="P1190" i="10" s="1"/>
  <c r="J1191" i="10"/>
  <c r="L1191" i="10"/>
  <c r="K1191" i="10"/>
  <c r="M1191" i="10" s="1"/>
  <c r="O1191" i="10"/>
  <c r="P1191" i="10" s="1"/>
  <c r="J1192" i="10"/>
  <c r="L1192" i="10" s="1"/>
  <c r="K1192" i="10"/>
  <c r="M1192" i="10" s="1"/>
  <c r="O1192" i="10"/>
  <c r="P1192" i="10" s="1"/>
  <c r="J1193" i="10"/>
  <c r="L1193" i="10"/>
  <c r="K1193" i="10"/>
  <c r="M1193" i="10" s="1"/>
  <c r="O1193" i="10"/>
  <c r="P1193" i="10"/>
  <c r="J1194" i="10"/>
  <c r="L1194" i="10" s="1"/>
  <c r="K1194" i="10"/>
  <c r="M1194" i="10" s="1"/>
  <c r="O1194" i="10"/>
  <c r="P1194" i="10" s="1"/>
  <c r="J1195" i="10"/>
  <c r="L1195" i="10"/>
  <c r="K1195" i="10"/>
  <c r="M1195" i="10" s="1"/>
  <c r="O1195" i="10"/>
  <c r="P1195" i="10" s="1"/>
  <c r="J1196" i="10"/>
  <c r="L1196" i="10"/>
  <c r="K1196" i="10"/>
  <c r="M1196" i="10" s="1"/>
  <c r="O1196" i="10"/>
  <c r="P1196" i="10"/>
  <c r="J1197" i="10"/>
  <c r="L1197" i="10" s="1"/>
  <c r="N1197" i="10" s="1"/>
  <c r="K1197" i="10"/>
  <c r="M1197" i="10"/>
  <c r="O1197" i="10"/>
  <c r="P1197" i="10" s="1"/>
  <c r="J1198" i="10"/>
  <c r="L1198" i="10" s="1"/>
  <c r="K1198" i="10"/>
  <c r="M1198" i="10" s="1"/>
  <c r="O1198" i="10"/>
  <c r="P1198" i="10"/>
  <c r="J1199" i="10"/>
  <c r="L1199" i="10" s="1"/>
  <c r="K1199" i="10"/>
  <c r="M1199" i="10"/>
  <c r="O1199" i="10"/>
  <c r="P1199" i="10" s="1"/>
  <c r="J1200" i="10"/>
  <c r="L1200" i="10"/>
  <c r="K1200" i="10"/>
  <c r="M1200" i="10" s="1"/>
  <c r="N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/>
  <c r="J1203" i="10"/>
  <c r="L1203" i="10" s="1"/>
  <c r="N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/>
  <c r="J1205" i="10"/>
  <c r="L1205" i="10" s="1"/>
  <c r="K1205" i="10"/>
  <c r="M1205" i="10"/>
  <c r="O1205" i="10"/>
  <c r="P1205" i="10" s="1"/>
  <c r="J1206" i="10"/>
  <c r="L1206" i="10" s="1"/>
  <c r="K1206" i="10"/>
  <c r="M1206" i="10" s="1"/>
  <c r="O1206" i="10"/>
  <c r="P1206" i="10"/>
  <c r="J1207" i="10"/>
  <c r="L1207" i="10" s="1"/>
  <c r="K1207" i="10"/>
  <c r="M1207" i="10"/>
  <c r="O1207" i="10"/>
  <c r="P1207" i="10" s="1"/>
  <c r="J1208" i="10"/>
  <c r="L1208" i="10"/>
  <c r="K1208" i="10"/>
  <c r="M1208" i="10" s="1"/>
  <c r="N1208" i="10" s="1"/>
  <c r="O1208" i="10"/>
  <c r="P1208" i="10" s="1"/>
  <c r="J1209" i="10"/>
  <c r="L1209" i="10" s="1"/>
  <c r="K1209" i="10"/>
  <c r="M1209" i="10"/>
  <c r="O1209" i="10"/>
  <c r="P1209" i="10" s="1"/>
  <c r="J1210" i="10"/>
  <c r="L1210" i="10"/>
  <c r="K1210" i="10"/>
  <c r="M1210" i="10" s="1"/>
  <c r="N1210" i="10" s="1"/>
  <c r="O1210" i="10"/>
  <c r="P1210" i="10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O1212" i="10"/>
  <c r="P1212" i="10"/>
  <c r="J1213" i="10"/>
  <c r="L1213" i="10" s="1"/>
  <c r="K1213" i="10"/>
  <c r="M1213" i="10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K1215" i="10"/>
  <c r="M1215" i="10"/>
  <c r="N1215" i="10" s="1"/>
  <c r="O1215" i="10"/>
  <c r="P1215" i="10" s="1"/>
  <c r="J1216" i="10"/>
  <c r="L1216" i="10" s="1"/>
  <c r="K1216" i="10"/>
  <c r="M1216" i="10"/>
  <c r="O1216" i="10"/>
  <c r="P1216" i="10" s="1"/>
  <c r="J1217" i="10"/>
  <c r="L1217" i="10"/>
  <c r="K1217" i="10"/>
  <c r="M1217" i="10" s="1"/>
  <c r="N1217" i="10" s="1"/>
  <c r="O1217" i="10"/>
  <c r="P1217" i="10"/>
  <c r="J1218" i="10"/>
  <c r="L1218" i="10" s="1"/>
  <c r="K1218" i="10"/>
  <c r="M1218" i="10" s="1"/>
  <c r="O1218" i="10"/>
  <c r="P1218" i="10" s="1"/>
  <c r="J1219" i="10"/>
  <c r="L1219" i="10"/>
  <c r="K1219" i="10"/>
  <c r="M1219" i="10" s="1"/>
  <c r="O1219" i="10"/>
  <c r="P1219" i="10"/>
  <c r="J1220" i="10"/>
  <c r="L1220" i="10" s="1"/>
  <c r="N1220" i="10" s="1"/>
  <c r="K1220" i="10"/>
  <c r="M1220" i="10"/>
  <c r="O1220" i="10"/>
  <c r="P1220" i="10" s="1"/>
  <c r="J1221" i="10"/>
  <c r="L1221" i="10" s="1"/>
  <c r="K1221" i="10"/>
  <c r="M1221" i="10" s="1"/>
  <c r="O1221" i="10"/>
  <c r="P1221" i="10" s="1"/>
  <c r="J1222" i="10"/>
  <c r="L1222" i="10" s="1"/>
  <c r="K1222" i="10"/>
  <c r="M1222" i="10"/>
  <c r="O1222" i="10"/>
  <c r="P1222" i="10" s="1"/>
  <c r="J1223" i="10"/>
  <c r="L1223" i="10"/>
  <c r="K1223" i="10"/>
  <c r="M1223" i="10" s="1"/>
  <c r="O1223" i="10"/>
  <c r="P1223" i="10" s="1"/>
  <c r="J1224" i="10"/>
  <c r="L1224" i="10" s="1"/>
  <c r="K1224" i="10"/>
  <c r="M1224" i="10" s="1"/>
  <c r="O1224" i="10"/>
  <c r="P1224" i="10" s="1"/>
  <c r="J1225" i="10"/>
  <c r="L1225" i="10"/>
  <c r="K1225" i="10"/>
  <c r="M1225" i="10" s="1"/>
  <c r="O1225" i="10"/>
  <c r="P1225" i="10"/>
  <c r="J1226" i="10"/>
  <c r="L1226" i="10" s="1"/>
  <c r="K1226" i="10"/>
  <c r="M1226" i="10" s="1"/>
  <c r="O1226" i="10"/>
  <c r="P1226" i="10" s="1"/>
  <c r="J1227" i="10"/>
  <c r="L1227" i="10" s="1"/>
  <c r="K1227" i="10"/>
  <c r="M1227" i="10" s="1"/>
  <c r="O1227" i="10"/>
  <c r="P1227" i="10" s="1"/>
  <c r="J1228" i="10"/>
  <c r="L1228" i="10" s="1"/>
  <c r="K1228" i="10"/>
  <c r="M1228" i="10"/>
  <c r="N1228" i="10" s="1"/>
  <c r="O1228" i="10"/>
  <c r="P1228" i="10"/>
  <c r="J1229" i="10"/>
  <c r="L1229" i="10" s="1"/>
  <c r="K1229" i="10"/>
  <c r="M1229" i="10" s="1"/>
  <c r="O1229" i="10"/>
  <c r="P1229" i="10" s="1"/>
  <c r="J1230" i="10"/>
  <c r="L1230" i="10"/>
  <c r="K1230" i="10"/>
  <c r="M1230" i="10" s="1"/>
  <c r="O1230" i="10"/>
  <c r="P1230" i="10"/>
  <c r="J1231" i="10"/>
  <c r="L1231" i="10" s="1"/>
  <c r="K1231" i="10"/>
  <c r="M1231" i="10" s="1"/>
  <c r="O1231" i="10"/>
  <c r="P1231" i="10"/>
  <c r="J1232" i="10"/>
  <c r="L1232" i="10" s="1"/>
  <c r="K1232" i="10"/>
  <c r="M1232" i="10"/>
  <c r="O1232" i="10"/>
  <c r="P1232" i="10" s="1"/>
  <c r="J1233" i="10"/>
  <c r="L1233" i="10"/>
  <c r="K1233" i="10"/>
  <c r="M1233" i="10" s="1"/>
  <c r="O1233" i="10"/>
  <c r="P1233" i="10"/>
  <c r="J1234" i="10"/>
  <c r="L1234" i="10" s="1"/>
  <c r="N1234" i="10" s="1"/>
  <c r="K1234" i="10"/>
  <c r="M1234" i="10"/>
  <c r="O1234" i="10"/>
  <c r="P1234" i="10" s="1"/>
  <c r="J1235" i="10"/>
  <c r="L1235" i="10" s="1"/>
  <c r="K1235" i="10"/>
  <c r="M1235" i="10" s="1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/>
  <c r="O1237" i="10"/>
  <c r="P1237" i="10" s="1"/>
  <c r="J1238" i="10"/>
  <c r="L1238" i="10"/>
  <c r="K1238" i="10"/>
  <c r="M1238" i="10" s="1"/>
  <c r="N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/>
  <c r="K1240" i="10"/>
  <c r="M1240" i="10" s="1"/>
  <c r="O1240" i="10"/>
  <c r="P1240" i="10"/>
  <c r="J1241" i="10"/>
  <c r="L1241" i="10" s="1"/>
  <c r="N1241" i="10" s="1"/>
  <c r="K1241" i="10"/>
  <c r="M1241" i="10" s="1"/>
  <c r="O1241" i="10"/>
  <c r="P1241" i="10" s="1"/>
  <c r="J1242" i="10"/>
  <c r="L1242" i="10"/>
  <c r="N1242" i="10" s="1"/>
  <c r="K1242" i="10"/>
  <c r="M1242" i="10" s="1"/>
  <c r="O1242" i="10"/>
  <c r="P1242" i="10"/>
  <c r="J1243" i="10"/>
  <c r="L1243" i="10" s="1"/>
  <c r="K1243" i="10"/>
  <c r="M1243" i="10" s="1"/>
  <c r="O1243" i="10"/>
  <c r="P1243" i="10" s="1"/>
  <c r="J1244" i="10"/>
  <c r="L1244" i="10" s="1"/>
  <c r="K1244" i="10"/>
  <c r="M1244" i="10" s="1"/>
  <c r="O1244" i="10"/>
  <c r="P1244" i="10"/>
  <c r="J1245" i="10"/>
  <c r="L1245" i="10" s="1"/>
  <c r="K1245" i="10"/>
  <c r="M1245" i="10"/>
  <c r="O1245" i="10"/>
  <c r="P1245" i="10" s="1"/>
  <c r="J1246" i="10"/>
  <c r="L1246" i="10" s="1"/>
  <c r="K1246" i="10"/>
  <c r="M1246" i="10" s="1"/>
  <c r="O1246" i="10"/>
  <c r="P1246" i="10" s="1"/>
  <c r="J1247" i="10"/>
  <c r="L1247" i="10" s="1"/>
  <c r="K1247" i="10"/>
  <c r="M1247" i="10"/>
  <c r="O1247" i="10"/>
  <c r="P1247" i="10" s="1"/>
  <c r="J1248" i="10"/>
  <c r="L1248" i="10" s="1"/>
  <c r="K1248" i="10"/>
  <c r="M1248" i="10"/>
  <c r="N1248" i="10" s="1"/>
  <c r="O1248" i="10"/>
  <c r="P1248" i="10" s="1"/>
  <c r="J1249" i="10"/>
  <c r="L1249" i="10" s="1"/>
  <c r="K1249" i="10"/>
  <c r="M1249" i="10"/>
  <c r="O1249" i="10"/>
  <c r="P1249" i="10" s="1"/>
  <c r="J1250" i="10"/>
  <c r="L1250" i="10"/>
  <c r="K1250" i="10"/>
  <c r="M1250" i="10" s="1"/>
  <c r="N1250" i="10" s="1"/>
  <c r="O1250" i="10"/>
  <c r="P1250" i="10" s="1"/>
  <c r="J1251" i="10"/>
  <c r="L1251" i="10" s="1"/>
  <c r="K1251" i="10"/>
  <c r="M1251" i="10" s="1"/>
  <c r="O1251" i="10"/>
  <c r="P1251" i="10" s="1"/>
  <c r="J1252" i="10"/>
  <c r="L1252" i="10"/>
  <c r="K1252" i="10"/>
  <c r="M1252" i="10" s="1"/>
  <c r="O1252" i="10"/>
  <c r="P1252" i="10"/>
  <c r="J1253" i="10"/>
  <c r="L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/>
  <c r="N1256" i="10" s="1"/>
  <c r="K1256" i="10"/>
  <c r="M1256" i="10" s="1"/>
  <c r="O1256" i="10"/>
  <c r="P1256" i="10"/>
  <c r="J1257" i="10"/>
  <c r="L1257" i="10" s="1"/>
  <c r="K1257" i="10"/>
  <c r="M1257" i="10"/>
  <c r="O1257" i="10"/>
  <c r="P1257" i="10" s="1"/>
  <c r="J1258" i="10"/>
  <c r="L1258" i="10"/>
  <c r="K1258" i="10"/>
  <c r="M1258" i="10" s="1"/>
  <c r="O1258" i="10"/>
  <c r="P1258" i="10"/>
  <c r="J1259" i="10"/>
  <c r="L1259" i="10" s="1"/>
  <c r="K1259" i="10"/>
  <c r="M1259" i="10"/>
  <c r="O1259" i="10"/>
  <c r="P1259" i="10" s="1"/>
  <c r="J1260" i="10"/>
  <c r="L1260" i="10"/>
  <c r="K1260" i="10"/>
  <c r="M1260" i="10" s="1"/>
  <c r="O1260" i="10"/>
  <c r="P1260" i="10"/>
  <c r="J1261" i="10"/>
  <c r="L1261" i="10" s="1"/>
  <c r="K1261" i="10"/>
  <c r="M1261" i="10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/>
  <c r="J1264" i="10"/>
  <c r="L1264" i="10" s="1"/>
  <c r="K1264" i="10"/>
  <c r="M1264" i="10" s="1"/>
  <c r="O1264" i="10"/>
  <c r="P1264" i="10" s="1"/>
  <c r="J1265" i="10"/>
  <c r="L1265" i="10" s="1"/>
  <c r="N1265" i="10" s="1"/>
  <c r="K1265" i="10"/>
  <c r="M1265" i="10" s="1"/>
  <c r="O1265" i="10"/>
  <c r="P1265" i="10"/>
  <c r="J1266" i="10"/>
  <c r="L1266" i="10" s="1"/>
  <c r="K1266" i="10"/>
  <c r="M1266" i="10" s="1"/>
  <c r="O1266" i="10"/>
  <c r="P1266" i="10" s="1"/>
  <c r="J1267" i="10"/>
  <c r="L1267" i="10"/>
  <c r="K1267" i="10"/>
  <c r="M1267" i="10" s="1"/>
  <c r="O1267" i="10"/>
  <c r="P1267" i="10"/>
  <c r="J1268" i="10"/>
  <c r="L1268" i="10" s="1"/>
  <c r="K1268" i="10"/>
  <c r="M1268" i="10"/>
  <c r="O1268" i="10"/>
  <c r="P1268" i="10" s="1"/>
  <c r="J1269" i="10"/>
  <c r="L1269" i="10"/>
  <c r="K1269" i="10"/>
  <c r="M1269" i="10" s="1"/>
  <c r="O1269" i="10"/>
  <c r="P1269" i="10"/>
  <c r="J1270" i="10"/>
  <c r="L1270" i="10" s="1"/>
  <c r="K1270" i="10"/>
  <c r="M1270" i="10"/>
  <c r="O1270" i="10"/>
  <c r="P1270" i="10" s="1"/>
  <c r="J1271" i="10"/>
  <c r="L1271" i="10"/>
  <c r="K1271" i="10"/>
  <c r="M1271" i="10" s="1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 s="1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 s="1"/>
  <c r="O1276" i="10"/>
  <c r="P1276" i="10" s="1"/>
  <c r="J1277" i="10"/>
  <c r="L1277" i="10" s="1"/>
  <c r="K1277" i="10"/>
  <c r="M1277" i="10" s="1"/>
  <c r="O1277" i="10"/>
  <c r="P1277" i="10" s="1"/>
  <c r="J1278" i="10"/>
  <c r="L1278" i="10" s="1"/>
  <c r="K1278" i="10"/>
  <c r="M1278" i="10" s="1"/>
  <c r="O1278" i="10"/>
  <c r="P1278" i="10" s="1"/>
  <c r="J1279" i="10"/>
  <c r="L1279" i="10" s="1"/>
  <c r="K1279" i="10"/>
  <c r="M1279" i="10" s="1"/>
  <c r="O1279" i="10"/>
  <c r="P1279" i="10" s="1"/>
  <c r="J1280" i="10"/>
  <c r="L1280" i="10" s="1"/>
  <c r="N1280" i="10" s="1"/>
  <c r="K1280" i="10"/>
  <c r="M1280" i="10" s="1"/>
  <c r="O1280" i="10"/>
  <c r="P1280" i="10"/>
  <c r="J1281" i="10"/>
  <c r="L1281" i="10" s="1"/>
  <c r="K1281" i="10"/>
  <c r="M1281" i="10"/>
  <c r="O1281" i="10"/>
  <c r="P1281" i="10" s="1"/>
  <c r="J1282" i="10"/>
  <c r="L1282" i="10"/>
  <c r="K1282" i="10"/>
  <c r="M1282" i="10" s="1"/>
  <c r="O1282" i="10"/>
  <c r="P1282" i="10"/>
  <c r="J1283" i="10"/>
  <c r="L1283" i="10" s="1"/>
  <c r="K1283" i="10"/>
  <c r="M1283" i="10"/>
  <c r="O1283" i="10"/>
  <c r="P1283" i="10" s="1"/>
  <c r="J1284" i="10"/>
  <c r="L1284" i="10"/>
  <c r="K1284" i="10"/>
  <c r="M1284" i="10" s="1"/>
  <c r="O1284" i="10"/>
  <c r="P1284" i="10" s="1"/>
  <c r="J1285" i="10"/>
  <c r="L1285" i="10" s="1"/>
  <c r="N1285" i="10" s="1"/>
  <c r="K1285" i="10"/>
  <c r="M1285" i="10" s="1"/>
  <c r="O1285" i="10"/>
  <c r="P1285" i="10" s="1"/>
  <c r="J1286" i="10"/>
  <c r="L1286" i="10" s="1"/>
  <c r="K1286" i="10"/>
  <c r="M1286" i="10" s="1"/>
  <c r="N1286" i="10" s="1"/>
  <c r="O1286" i="10"/>
  <c r="P1286" i="10" s="1"/>
  <c r="J1287" i="10"/>
  <c r="L1287" i="10" s="1"/>
  <c r="K1287" i="10"/>
  <c r="M1287" i="10" s="1"/>
  <c r="O1287" i="10"/>
  <c r="P1287" i="10" s="1"/>
  <c r="J1288" i="10"/>
  <c r="L1288" i="10" s="1"/>
  <c r="K1288" i="10"/>
  <c r="M1288" i="10" s="1"/>
  <c r="O1288" i="10"/>
  <c r="P1288" i="10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 s="1"/>
  <c r="J1303" i="10"/>
  <c r="L1303" i="10" s="1"/>
  <c r="K1303" i="10"/>
  <c r="M1303" i="10" s="1"/>
  <c r="O1303" i="10"/>
  <c r="P1303" i="10" s="1"/>
  <c r="J1304" i="10"/>
  <c r="L1304" i="10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 s="1"/>
  <c r="K1306" i="10"/>
  <c r="M1306" i="10" s="1"/>
  <c r="O1306" i="10"/>
  <c r="P1306" i="10" s="1"/>
  <c r="J1307" i="10"/>
  <c r="L1307" i="10"/>
  <c r="K1307" i="10"/>
  <c r="M1307" i="10" s="1"/>
  <c r="O1307" i="10"/>
  <c r="P1307" i="10" s="1"/>
  <c r="J1308" i="10"/>
  <c r="L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/>
  <c r="J1310" i="10"/>
  <c r="L1310" i="10" s="1"/>
  <c r="N1310" i="10" s="1"/>
  <c r="K1310" i="10"/>
  <c r="M1310" i="10" s="1"/>
  <c r="O1310" i="10"/>
  <c r="P1310" i="10"/>
  <c r="J1311" i="10"/>
  <c r="L1311" i="10" s="1"/>
  <c r="N1311" i="10" s="1"/>
  <c r="K1311" i="10"/>
  <c r="M1311" i="10"/>
  <c r="O1311" i="10"/>
  <c r="P1311" i="10" s="1"/>
  <c r="J1312" i="10"/>
  <c r="L1312" i="10" s="1"/>
  <c r="N1312" i="10" s="1"/>
  <c r="K1312" i="10"/>
  <c r="M1312" i="10" s="1"/>
  <c r="O1312" i="10"/>
  <c r="P1312" i="10" s="1"/>
  <c r="J1313" i="10"/>
  <c r="L1313" i="10" s="1"/>
  <c r="K1313" i="10"/>
  <c r="M1313" i="10"/>
  <c r="N1313" i="10" s="1"/>
  <c r="O1313" i="10"/>
  <c r="P1313" i="10" s="1"/>
  <c r="J1314" i="10"/>
  <c r="L1314" i="10" s="1"/>
  <c r="K1314" i="10"/>
  <c r="M1314" i="10" s="1"/>
  <c r="O1314" i="10"/>
  <c r="P1314" i="10" s="1"/>
  <c r="J1315" i="10"/>
  <c r="L1315" i="10" s="1"/>
  <c r="K1315" i="10"/>
  <c r="M1315" i="10" s="1"/>
  <c r="O1315" i="10"/>
  <c r="P1315" i="10" s="1"/>
  <c r="J1316" i="10"/>
  <c r="L1316" i="10" s="1"/>
  <c r="K1316" i="10"/>
  <c r="M1316" i="10" s="1"/>
  <c r="N1316" i="10" s="1"/>
  <c r="O1316" i="10"/>
  <c r="P1316" i="10" s="1"/>
  <c r="J1317" i="10"/>
  <c r="L1317" i="10" s="1"/>
  <c r="N1317" i="10" s="1"/>
  <c r="K1317" i="10"/>
  <c r="M1317" i="10" s="1"/>
  <c r="O1317" i="10"/>
  <c r="P1317" i="10" s="1"/>
  <c r="J1318" i="10"/>
  <c r="L1318" i="10"/>
  <c r="K1318" i="10"/>
  <c r="M1318" i="10" s="1"/>
  <c r="O1318" i="10"/>
  <c r="P1318" i="10"/>
  <c r="J1319" i="10"/>
  <c r="L1319" i="10" s="1"/>
  <c r="K1319" i="10"/>
  <c r="M1319" i="10"/>
  <c r="O1319" i="10"/>
  <c r="P1319" i="10" s="1"/>
  <c r="J1320" i="10"/>
  <c r="L1320" i="10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 s="1"/>
  <c r="O1325" i="10"/>
  <c r="P1325" i="10" s="1"/>
  <c r="J1326" i="10"/>
  <c r="L1326" i="10" s="1"/>
  <c r="K1326" i="10"/>
  <c r="M1326" i="10" s="1"/>
  <c r="O1326" i="10"/>
  <c r="P1326" i="10" s="1"/>
  <c r="J1327" i="10"/>
  <c r="L1327" i="10"/>
  <c r="K1327" i="10"/>
  <c r="M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K1329" i="10"/>
  <c r="M1329" i="10" s="1"/>
  <c r="O1329" i="10"/>
  <c r="P1329" i="10"/>
  <c r="J1330" i="10"/>
  <c r="L1330" i="10" s="1"/>
  <c r="K1330" i="10"/>
  <c r="M1330" i="10" s="1"/>
  <c r="O1330" i="10"/>
  <c r="P1330" i="10" s="1"/>
  <c r="J1331" i="10"/>
  <c r="L1331" i="10" s="1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N1333" i="10" s="1"/>
  <c r="K1333" i="10"/>
  <c r="M1333" i="10" s="1"/>
  <c r="O1333" i="10"/>
  <c r="P1333" i="10"/>
  <c r="J1334" i="10"/>
  <c r="L1334" i="10" s="1"/>
  <c r="K1334" i="10"/>
  <c r="M1334" i="10" s="1"/>
  <c r="N1334" i="10" s="1"/>
  <c r="O1334" i="10"/>
  <c r="P1334" i="10" s="1"/>
  <c r="J1335" i="10"/>
  <c r="L1335" i="10"/>
  <c r="N1335" i="10" s="1"/>
  <c r="K1335" i="10"/>
  <c r="M1335" i="10" s="1"/>
  <c r="O1335" i="10"/>
  <c r="P1335" i="10" s="1"/>
  <c r="J1336" i="10"/>
  <c r="L1336" i="10" s="1"/>
  <c r="N1336" i="10" s="1"/>
  <c r="K1336" i="10"/>
  <c r="M1336" i="10" s="1"/>
  <c r="O1336" i="10"/>
  <c r="P1336" i="10" s="1"/>
  <c r="J1337" i="10"/>
  <c r="L1337" i="10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/>
  <c r="J1340" i="10"/>
  <c r="L1340" i="10" s="1"/>
  <c r="K1340" i="10"/>
  <c r="M1340" i="10" s="1"/>
  <c r="O1340" i="10"/>
  <c r="P1340" i="10" s="1"/>
  <c r="J1341" i="10"/>
  <c r="L1341" i="10" s="1"/>
  <c r="N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 s="1"/>
  <c r="O1346" i="10"/>
  <c r="P1346" i="10" s="1"/>
  <c r="J1347" i="10"/>
  <c r="L1347" i="10" s="1"/>
  <c r="N1347" i="10" s="1"/>
  <c r="K1347" i="10"/>
  <c r="M1347" i="10" s="1"/>
  <c r="O1347" i="10"/>
  <c r="P1347" i="10" s="1"/>
  <c r="J1348" i="10"/>
  <c r="L1348" i="10" s="1"/>
  <c r="N1348" i="10" s="1"/>
  <c r="K1348" i="10"/>
  <c r="M1348" i="10" s="1"/>
  <c r="O1348" i="10"/>
  <c r="P1348" i="10" s="1"/>
  <c r="J1349" i="10"/>
  <c r="L1349" i="10" s="1"/>
  <c r="K1349" i="10"/>
  <c r="M1349" i="10" s="1"/>
  <c r="O1349" i="10"/>
  <c r="P1349" i="10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/>
  <c r="O1352" i="10"/>
  <c r="P1352" i="10" s="1"/>
  <c r="J1353" i="10"/>
  <c r="L1353" i="10" s="1"/>
  <c r="N1353" i="10" s="1"/>
  <c r="K1353" i="10"/>
  <c r="M1353" i="10" s="1"/>
  <c r="O1353" i="10"/>
  <c r="P1353" i="10" s="1"/>
  <c r="J1354" i="10"/>
  <c r="L1354" i="10" s="1"/>
  <c r="K1354" i="10"/>
  <c r="M1354" i="10" s="1"/>
  <c r="O1354" i="10"/>
  <c r="P1354" i="10" s="1"/>
  <c r="J1355" i="10"/>
  <c r="L1355" i="10" s="1"/>
  <c r="K1355" i="10"/>
  <c r="M1355" i="10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N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 s="1"/>
  <c r="N1360" i="10" s="1"/>
  <c r="K1360" i="10"/>
  <c r="M1360" i="10" s="1"/>
  <c r="O1360" i="10"/>
  <c r="P1360" i="10" s="1"/>
  <c r="J1361" i="10"/>
  <c r="L1361" i="10" s="1"/>
  <c r="N1361" i="10" s="1"/>
  <c r="K1361" i="10"/>
  <c r="M1361" i="10" s="1"/>
  <c r="O1361" i="10"/>
  <c r="P1361" i="10" s="1"/>
  <c r="J1362" i="10"/>
  <c r="L1362" i="10" s="1"/>
  <c r="K1362" i="10"/>
  <c r="M1362" i="10" s="1"/>
  <c r="O1362" i="10"/>
  <c r="P1362" i="10"/>
  <c r="J1363" i="10"/>
  <c r="L1363" i="10" s="1"/>
  <c r="K1363" i="10"/>
  <c r="M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N1365" i="10" s="1"/>
  <c r="K1365" i="10"/>
  <c r="M1365" i="10" s="1"/>
  <c r="O1365" i="10"/>
  <c r="P1365" i="10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O1367" i="10"/>
  <c r="P1367" i="10" s="1"/>
  <c r="J1368" i="10"/>
  <c r="L1368" i="10" s="1"/>
  <c r="K1368" i="10"/>
  <c r="M1368" i="10"/>
  <c r="O1368" i="10"/>
  <c r="P1368" i="10" s="1"/>
  <c r="J1369" i="10"/>
  <c r="L1369" i="10" s="1"/>
  <c r="N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/>
  <c r="J1374" i="10"/>
  <c r="L1374" i="10" s="1"/>
  <c r="N1374" i="10" s="1"/>
  <c r="K1374" i="10"/>
  <c r="M1374" i="10" s="1"/>
  <c r="O1374" i="10"/>
  <c r="P1374" i="10"/>
  <c r="J1375" i="10"/>
  <c r="L1375" i="10" s="1"/>
  <c r="K1375" i="10"/>
  <c r="M1375" i="10"/>
  <c r="O1375" i="10"/>
  <c r="P1375" i="10" s="1"/>
  <c r="J1376" i="10"/>
  <c r="L1376" i="10" s="1"/>
  <c r="N1376" i="10" s="1"/>
  <c r="K1376" i="10"/>
  <c r="M1376" i="10" s="1"/>
  <c r="O1376" i="10"/>
  <c r="P1376" i="10" s="1"/>
  <c r="J1377" i="10"/>
  <c r="L1377" i="10" s="1"/>
  <c r="K1377" i="10"/>
  <c r="M1377" i="10"/>
  <c r="N1377" i="10" s="1"/>
  <c r="O1377" i="10"/>
  <c r="P1377" i="10" s="1"/>
  <c r="J1378" i="10"/>
  <c r="L1378" i="10" s="1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N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N1386" i="10" s="1"/>
  <c r="O1386" i="10"/>
  <c r="P1386" i="10" s="1"/>
  <c r="J1387" i="10"/>
  <c r="L1387" i="10" s="1"/>
  <c r="N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/>
  <c r="O1389" i="10"/>
  <c r="P1389" i="10" s="1"/>
  <c r="J1390" i="10"/>
  <c r="L1390" i="10" s="1"/>
  <c r="K1390" i="10"/>
  <c r="M1390" i="10" s="1"/>
  <c r="N1390" i="10" s="1"/>
  <c r="O1390" i="10"/>
  <c r="P1390" i="10" s="1"/>
  <c r="J1391" i="10"/>
  <c r="L1391" i="10" s="1"/>
  <c r="K1391" i="10"/>
  <c r="M1391" i="10"/>
  <c r="O1391" i="10"/>
  <c r="P1391" i="10" s="1"/>
  <c r="J1392" i="10"/>
  <c r="L1392" i="10"/>
  <c r="K1392" i="10"/>
  <c r="M1392" i="10" s="1"/>
  <c r="O1392" i="10"/>
  <c r="P1392" i="10" s="1"/>
  <c r="J1393" i="10"/>
  <c r="L1393" i="10" s="1"/>
  <c r="K1393" i="10"/>
  <c r="M1393" i="10" s="1"/>
  <c r="N1393" i="10" s="1"/>
  <c r="O1393" i="10"/>
  <c r="P1393" i="10" s="1"/>
  <c r="J1394" i="10"/>
  <c r="L1394" i="10" s="1"/>
  <c r="N1394" i="10" s="1"/>
  <c r="K1394" i="10"/>
  <c r="M1394" i="10" s="1"/>
  <c r="O1394" i="10"/>
  <c r="P1394" i="10" s="1"/>
  <c r="J1395" i="10"/>
  <c r="L1395" i="10"/>
  <c r="K1395" i="10"/>
  <c r="M1395" i="10" s="1"/>
  <c r="O1395" i="10"/>
  <c r="P1395" i="10"/>
  <c r="J1396" i="10"/>
  <c r="L1396" i="10" s="1"/>
  <c r="K1396" i="10"/>
  <c r="M1396" i="10"/>
  <c r="O1396" i="10"/>
  <c r="P1396" i="10" s="1"/>
  <c r="J1397" i="10"/>
  <c r="L1397" i="10"/>
  <c r="K1397" i="10"/>
  <c r="M1397" i="10" s="1"/>
  <c r="O1397" i="10"/>
  <c r="P1397" i="10"/>
  <c r="J1398" i="10"/>
  <c r="L1398" i="10" s="1"/>
  <c r="K1398" i="10"/>
  <c r="M1398" i="10"/>
  <c r="O1398" i="10"/>
  <c r="P1398" i="10" s="1"/>
  <c r="J1399" i="10"/>
  <c r="L1399" i="10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N1406" i="10" s="1"/>
  <c r="O1406" i="10"/>
  <c r="P1406" i="10" s="1"/>
  <c r="J1407" i="10"/>
  <c r="L1407" i="10" s="1"/>
  <c r="K1407" i="10"/>
  <c r="M1407" i="10" s="1"/>
  <c r="O1407" i="10"/>
  <c r="P1407" i="10" s="1"/>
  <c r="J1408" i="10"/>
  <c r="L1408" i="10" s="1"/>
  <c r="K1408" i="10"/>
  <c r="M1408" i="10"/>
  <c r="N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/>
  <c r="K1410" i="10"/>
  <c r="M1410" i="10" s="1"/>
  <c r="O1410" i="10"/>
  <c r="P1410" i="10" s="1"/>
  <c r="J1411" i="10"/>
  <c r="L1411" i="10" s="1"/>
  <c r="N1411" i="10" s="1"/>
  <c r="K1411" i="10"/>
  <c r="M1411" i="10" s="1"/>
  <c r="O1411" i="10"/>
  <c r="P1411" i="10" s="1"/>
  <c r="J1412" i="10"/>
  <c r="L1412" i="10"/>
  <c r="K1412" i="10"/>
  <c r="M1412" i="10" s="1"/>
  <c r="O1412" i="10"/>
  <c r="P1412" i="10"/>
  <c r="J1413" i="10"/>
  <c r="L1413" i="10" s="1"/>
  <c r="K1413" i="10"/>
  <c r="O1413" i="10"/>
  <c r="P1413" i="10"/>
  <c r="J1414" i="10"/>
  <c r="L1414" i="10" s="1"/>
  <c r="K1414" i="10"/>
  <c r="M1414" i="10" s="1"/>
  <c r="O1414" i="10"/>
  <c r="P1414" i="10" s="1"/>
  <c r="J1415" i="10"/>
  <c r="L1415" i="10" s="1"/>
  <c r="K1415" i="10"/>
  <c r="M1415" i="10" s="1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N1417" i="10" s="1"/>
  <c r="K1417" i="10"/>
  <c r="O1417" i="10"/>
  <c r="P1417" i="10"/>
  <c r="J1418" i="10"/>
  <c r="L1418" i="10" s="1"/>
  <c r="K1418" i="10"/>
  <c r="O1418" i="10"/>
  <c r="P1418" i="10"/>
  <c r="J1419" i="10"/>
  <c r="L1419" i="10" s="1"/>
  <c r="N1419" i="10" s="1"/>
  <c r="K1419" i="10"/>
  <c r="M1419" i="10" s="1"/>
  <c r="O1419" i="10"/>
  <c r="P1419" i="10" s="1"/>
  <c r="J1420" i="10"/>
  <c r="L1420" i="10" s="1"/>
  <c r="K1420" i="10"/>
  <c r="M1420" i="10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/>
  <c r="K1424" i="10"/>
  <c r="M1424" i="10" s="1"/>
  <c r="O1424" i="10"/>
  <c r="P1424" i="10" s="1"/>
  <c r="J1425" i="10"/>
  <c r="L1425" i="10" s="1"/>
  <c r="N1425" i="10" s="1"/>
  <c r="K1425" i="10"/>
  <c r="M1425" i="10" s="1"/>
  <c r="O1425" i="10"/>
  <c r="P1425" i="10" s="1"/>
  <c r="J1426" i="10"/>
  <c r="L1426" i="10"/>
  <c r="K1426" i="10"/>
  <c r="M1426" i="10" s="1"/>
  <c r="O1426" i="10"/>
  <c r="P1426" i="10"/>
  <c r="J1427" i="10"/>
  <c r="L1427" i="10" s="1"/>
  <c r="N1427" i="10" s="1"/>
  <c r="K1427" i="10"/>
  <c r="M1427" i="10" s="1"/>
  <c r="O1427" i="10"/>
  <c r="P1427" i="10" s="1"/>
  <c r="J1428" i="10"/>
  <c r="L1428" i="10" s="1"/>
  <c r="K1428" i="10"/>
  <c r="M1428" i="10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 s="1"/>
  <c r="O1430" i="10"/>
  <c r="P1430" i="10" s="1"/>
  <c r="J1431" i="10"/>
  <c r="L1431" i="10"/>
  <c r="K1431" i="10"/>
  <c r="O1431" i="10"/>
  <c r="P1431" i="10" s="1"/>
  <c r="J1432" i="10"/>
  <c r="L1432" i="10"/>
  <c r="K1432" i="10"/>
  <c r="O1432" i="10"/>
  <c r="P1432" i="10" s="1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/>
  <c r="J1435" i="10"/>
  <c r="L1435" i="10" s="1"/>
  <c r="K1435" i="10"/>
  <c r="O1435" i="10"/>
  <c r="P1435" i="10"/>
  <c r="J1436" i="10"/>
  <c r="L1436" i="10" s="1"/>
  <c r="N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/>
  <c r="J1440" i="10"/>
  <c r="L1440" i="10" s="1"/>
  <c r="K1440" i="10"/>
  <c r="M1440" i="10"/>
  <c r="O1440" i="10"/>
  <c r="P1440" i="10" s="1"/>
  <c r="J1441" i="10"/>
  <c r="L1441" i="10" s="1"/>
  <c r="K1441" i="10"/>
  <c r="M1441" i="10" s="1"/>
  <c r="O1441" i="10"/>
  <c r="P1441" i="10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/>
  <c r="O1444" i="10"/>
  <c r="P1444" i="10" s="1"/>
  <c r="J1445" i="10"/>
  <c r="L1445" i="10" s="1"/>
  <c r="N1445" i="10" s="1"/>
  <c r="K1445" i="10"/>
  <c r="M1445" i="10" s="1"/>
  <c r="O1445" i="10"/>
  <c r="P1445" i="10" s="1"/>
  <c r="J1446" i="10"/>
  <c r="L1446" i="10" s="1"/>
  <c r="K1446" i="10"/>
  <c r="M1446" i="10" s="1"/>
  <c r="N1446" i="10" s="1"/>
  <c r="O1446" i="10"/>
  <c r="P1446" i="10" s="1"/>
  <c r="J1447" i="10"/>
  <c r="L1447" i="10"/>
  <c r="K1447" i="10"/>
  <c r="M1447" i="10" s="1"/>
  <c r="O1447" i="10"/>
  <c r="P1447" i="10" s="1"/>
  <c r="J1448" i="10"/>
  <c r="L1448" i="10" s="1"/>
  <c r="K1448" i="10"/>
  <c r="M1448" i="10"/>
  <c r="O1448" i="10"/>
  <c r="P1448" i="10"/>
  <c r="J1449" i="10"/>
  <c r="L1449" i="10" s="1"/>
  <c r="K1449" i="10"/>
  <c r="M1449" i="10" s="1"/>
  <c r="O1449" i="10"/>
  <c r="P1449" i="10" s="1"/>
  <c r="J1450" i="10"/>
  <c r="L1450" i="10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/>
  <c r="K1452" i="10"/>
  <c r="O1452" i="10"/>
  <c r="P1452" i="10" s="1"/>
  <c r="J1453" i="10"/>
  <c r="L1453" i="10"/>
  <c r="K1453" i="10"/>
  <c r="O1453" i="10"/>
  <c r="P1453" i="10" s="1"/>
  <c r="J1454" i="10"/>
  <c r="L1454" i="10" s="1"/>
  <c r="N1454" i="10" s="1"/>
  <c r="K1454" i="10"/>
  <c r="M1454" i="10"/>
  <c r="O1454" i="10"/>
  <c r="P1454" i="10" s="1"/>
  <c r="N1054" i="10"/>
  <c r="N739" i="10"/>
  <c r="N874" i="10"/>
  <c r="N122" i="10"/>
  <c r="N886" i="10"/>
  <c r="N857" i="10"/>
  <c r="N828" i="10"/>
  <c r="N700" i="10"/>
  <c r="N1130" i="10"/>
  <c r="N775" i="10"/>
  <c r="N971" i="10"/>
  <c r="N897" i="10"/>
  <c r="N889" i="10"/>
  <c r="N873" i="10"/>
  <c r="N905" i="10"/>
  <c r="N890" i="10"/>
  <c r="N865" i="10"/>
  <c r="N699" i="10"/>
  <c r="N983" i="10"/>
  <c r="N967" i="10"/>
  <c r="N965" i="10"/>
  <c r="N960" i="10"/>
  <c r="N944" i="10"/>
  <c r="N676" i="10"/>
  <c r="N824" i="10"/>
  <c r="N822" i="10"/>
  <c r="N723" i="10"/>
  <c r="N984" i="10"/>
  <c r="N973" i="10"/>
  <c r="N968" i="10"/>
  <c r="N963" i="10"/>
  <c r="N962" i="10"/>
  <c r="N956" i="10"/>
  <c r="N954" i="10"/>
  <c r="N751" i="10"/>
  <c r="N669" i="10"/>
  <c r="N661" i="10"/>
  <c r="N698" i="10"/>
  <c r="N1143" i="10"/>
  <c r="N966" i="10"/>
  <c r="N912" i="10"/>
  <c r="N1132" i="10"/>
  <c r="N1124" i="10"/>
  <c r="N1020" i="10"/>
  <c r="N970" i="10"/>
  <c r="N958" i="10"/>
  <c r="N952" i="10"/>
  <c r="N928" i="10"/>
  <c r="N863" i="10"/>
  <c r="N855" i="10"/>
  <c r="N838" i="10"/>
  <c r="N831" i="10"/>
  <c r="N815" i="10"/>
  <c r="N798" i="10"/>
  <c r="N664" i="10"/>
  <c r="N986" i="10"/>
  <c r="N922" i="10"/>
  <c r="N921" i="10"/>
  <c r="N908" i="10"/>
  <c r="N892" i="10"/>
  <c r="N884" i="10"/>
  <c r="N876" i="10"/>
  <c r="N868" i="10"/>
  <c r="N763" i="10"/>
  <c r="N645" i="10"/>
  <c r="N633" i="10"/>
  <c r="N993" i="10"/>
  <c r="N964" i="10"/>
  <c r="N941" i="10"/>
  <c r="N1072" i="10"/>
  <c r="N940" i="10"/>
  <c r="N1085" i="10"/>
  <c r="N989" i="10"/>
  <c r="N977" i="10"/>
  <c r="N945" i="10"/>
  <c r="N937" i="10"/>
  <c r="N893" i="10"/>
  <c r="N877" i="10"/>
  <c r="N845" i="10"/>
  <c r="N813" i="10"/>
  <c r="N925" i="10"/>
  <c r="N911" i="10"/>
  <c r="N909" i="10"/>
  <c r="N896" i="10"/>
  <c r="N880" i="10"/>
  <c r="N856" i="10"/>
  <c r="N840" i="10"/>
  <c r="N820" i="10"/>
  <c r="N712" i="10"/>
  <c r="N701" i="10"/>
  <c r="N689" i="10"/>
  <c r="N681" i="10"/>
  <c r="N693" i="10"/>
  <c r="N677" i="10"/>
  <c r="N668" i="10"/>
  <c r="N657" i="10"/>
  <c r="N649" i="10"/>
  <c r="L207" i="10"/>
  <c r="P184" i="10"/>
  <c r="P188" i="10"/>
  <c r="G9" i="39"/>
  <c r="G6" i="39"/>
  <c r="C2" i="41"/>
  <c r="L112" i="10"/>
  <c r="K7" i="10"/>
  <c r="M7" i="10" s="1"/>
  <c r="N7" i="10" s="1"/>
  <c r="L7" i="10"/>
  <c r="L172" i="10"/>
  <c r="L201" i="10"/>
  <c r="L232" i="10"/>
  <c r="L177" i="10"/>
  <c r="L202" i="10"/>
  <c r="L109" i="10"/>
  <c r="L249" i="10"/>
  <c r="L171" i="10"/>
  <c r="L127" i="10"/>
  <c r="E36" i="39"/>
  <c r="D36" i="39"/>
  <c r="H36" i="39" s="1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I14" i="29"/>
  <c r="H14" i="29"/>
  <c r="G14" i="29"/>
  <c r="G15" i="29"/>
  <c r="C2" i="29"/>
  <c r="N1464" i="10"/>
  <c r="N1463" i="10"/>
  <c r="G70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G24" i="11" s="1"/>
  <c r="I24" i="11" s="1"/>
  <c r="K24" i="11" s="1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G55" i="11" s="1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G38" i="11" s="1"/>
  <c r="I38" i="11" s="1"/>
  <c r="K38" i="11" s="1"/>
  <c r="I495" i="10"/>
  <c r="I538" i="10"/>
  <c r="I581" i="10"/>
  <c r="I662" i="10"/>
  <c r="G29" i="11" s="1"/>
  <c r="J29" i="11" s="1"/>
  <c r="K29" i="11" s="1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G59" i="11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G19" i="11"/>
  <c r="I225" i="10"/>
  <c r="I276" i="10"/>
  <c r="I305" i="10"/>
  <c r="I331" i="10"/>
  <c r="I363" i="10"/>
  <c r="I391" i="10"/>
  <c r="I417" i="10"/>
  <c r="I449" i="10"/>
  <c r="I476" i="10"/>
  <c r="I503" i="10"/>
  <c r="I536" i="10"/>
  <c r="G52" i="11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G28" i="11" s="1"/>
  <c r="I28" i="11" s="1"/>
  <c r="K28" i="11" s="1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G47" i="11" s="1"/>
  <c r="H47" i="11" s="1"/>
  <c r="K47" i="11" s="1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G40" i="11" s="1"/>
  <c r="I40" i="11" s="1"/>
  <c r="K40" i="11" s="1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G35" i="11" s="1"/>
  <c r="J35" i="11" s="1"/>
  <c r="K35" i="11" s="1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G48" i="11" s="1"/>
  <c r="J48" i="11" s="1"/>
  <c r="K48" i="11" s="1"/>
  <c r="I953" i="10"/>
  <c r="I999" i="10"/>
  <c r="I1040" i="10"/>
  <c r="I32" i="10"/>
  <c r="I130" i="10"/>
  <c r="I181" i="10"/>
  <c r="I213" i="10"/>
  <c r="I260" i="10"/>
  <c r="I320" i="10"/>
  <c r="I374" i="10"/>
  <c r="I433" i="10"/>
  <c r="G33" i="11" s="1"/>
  <c r="I33" i="11" s="1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G66" i="11"/>
  <c r="I507" i="10"/>
  <c r="I566" i="10"/>
  <c r="I663" i="10"/>
  <c r="I716" i="10"/>
  <c r="I785" i="10"/>
  <c r="I848" i="10"/>
  <c r="I890" i="10"/>
  <c r="I998" i="10"/>
  <c r="I1054" i="10"/>
  <c r="G57" i="11" s="1"/>
  <c r="I1099" i="10"/>
  <c r="I1147" i="10"/>
  <c r="I1211" i="10"/>
  <c r="I1318" i="10"/>
  <c r="I441" i="10"/>
  <c r="G58" i="11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G62" i="11" s="1"/>
  <c r="J62" i="11" s="1"/>
  <c r="K62" i="11" s="1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G32" i="11" s="1"/>
  <c r="I32" i="11" s="1"/>
  <c r="K32" i="11" s="1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G61" i="11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G26" i="11" s="1"/>
  <c r="I26" i="11" s="1"/>
  <c r="K26" i="11" s="1"/>
  <c r="I531" i="10"/>
  <c r="G41" i="11" s="1"/>
  <c r="I41" i="11" s="1"/>
  <c r="K41" i="11" s="1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G27" i="11" s="1"/>
  <c r="I27" i="11" s="1"/>
  <c r="K27" i="11" s="1"/>
  <c r="I565" i="10"/>
  <c r="I667" i="10"/>
  <c r="G53" i="11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G39" i="11" s="1"/>
  <c r="I39" i="11" s="1"/>
  <c r="K39" i="11" s="1"/>
  <c r="I578" i="10"/>
  <c r="I670" i="10"/>
  <c r="G42" i="11" s="1"/>
  <c r="J42" i="11" s="1"/>
  <c r="K42" i="11" s="1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G23" i="11" s="1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G25" i="11" s="1"/>
  <c r="I25" i="11" s="1"/>
  <c r="K25" i="11" s="1"/>
  <c r="I515" i="10"/>
  <c r="G65" i="11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G60" i="11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G64" i="11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G50" i="11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77" i="11"/>
  <c r="I1220" i="10"/>
  <c r="I1219" i="10"/>
  <c r="I9" i="10"/>
  <c r="G54" i="11" s="1"/>
  <c r="P191" i="10"/>
  <c r="P189" i="10"/>
  <c r="P193" i="10"/>
  <c r="P190" i="10"/>
  <c r="P7" i="10"/>
  <c r="P192" i="10"/>
  <c r="P195" i="10"/>
  <c r="P194" i="10"/>
  <c r="L237" i="10"/>
  <c r="L31" i="10"/>
  <c r="N31" i="10" s="1"/>
  <c r="L128" i="10"/>
  <c r="L108" i="10"/>
  <c r="L111" i="10"/>
  <c r="L204" i="10"/>
  <c r="L203" i="10"/>
  <c r="L126" i="10"/>
  <c r="L123" i="10"/>
  <c r="N123" i="10" s="1"/>
  <c r="L200" i="10"/>
  <c r="L176" i="10"/>
  <c r="L205" i="10"/>
  <c r="L224" i="10"/>
  <c r="N224" i="10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O9" i="54"/>
  <c r="G6" i="29"/>
  <c r="G7" i="39"/>
  <c r="G9" i="29"/>
  <c r="N1098" i="10"/>
  <c r="N1080" i="10"/>
  <c r="N1016" i="10"/>
  <c r="L206" i="10"/>
  <c r="L129" i="10"/>
  <c r="L247" i="10"/>
  <c r="N1226" i="10"/>
  <c r="N1192" i="10"/>
  <c r="N1155" i="10"/>
  <c r="N1131" i="10"/>
  <c r="N1099" i="10"/>
  <c r="N1059" i="10"/>
  <c r="G8" i="39"/>
  <c r="I107" i="10"/>
  <c r="I1408" i="10"/>
  <c r="I1411" i="10"/>
  <c r="I1414" i="10"/>
  <c r="M120" i="10"/>
  <c r="M141" i="10"/>
  <c r="M229" i="10"/>
  <c r="M228" i="10"/>
  <c r="M145" i="10"/>
  <c r="M227" i="10"/>
  <c r="M1417" i="10"/>
  <c r="M1405" i="10"/>
  <c r="M146" i="10"/>
  <c r="M223" i="10"/>
  <c r="M144" i="10"/>
  <c r="M140" i="10"/>
  <c r="M243" i="10"/>
  <c r="M271" i="10"/>
  <c r="M142" i="10"/>
  <c r="M197" i="10"/>
  <c r="N197" i="10"/>
  <c r="M230" i="10"/>
  <c r="M192" i="10"/>
  <c r="M119" i="10"/>
  <c r="M1432" i="10"/>
  <c r="M118" i="10"/>
  <c r="M1413" i="10"/>
  <c r="M222" i="10"/>
  <c r="M225" i="10"/>
  <c r="P80" i="10"/>
  <c r="N1298" i="10"/>
  <c r="N1051" i="10"/>
  <c r="N1043" i="10"/>
  <c r="N1096" i="10"/>
  <c r="P13" i="10"/>
  <c r="G8" i="29"/>
  <c r="N1359" i="10"/>
  <c r="N1269" i="10"/>
  <c r="N1060" i="10"/>
  <c r="N1003" i="10"/>
  <c r="N1370" i="10"/>
  <c r="N1052" i="10"/>
  <c r="N1021" i="10"/>
  <c r="N976" i="10"/>
  <c r="N961" i="10"/>
  <c r="N1292" i="10"/>
  <c r="N1267" i="10"/>
  <c r="N1213" i="10"/>
  <c r="N1177" i="10"/>
  <c r="N1175" i="10"/>
  <c r="N1108" i="10"/>
  <c r="N969" i="10"/>
  <c r="N946" i="10"/>
  <c r="N939" i="10"/>
  <c r="N923" i="10"/>
  <c r="N916" i="10"/>
  <c r="N887" i="10"/>
  <c r="N867" i="10"/>
  <c r="N835" i="10"/>
  <c r="N870" i="10"/>
  <c r="N869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10" i="10"/>
  <c r="N906" i="10"/>
  <c r="N902" i="10"/>
  <c r="N901" i="10"/>
  <c r="N894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P202" i="10"/>
  <c r="N1245" i="10"/>
  <c r="L70" i="10"/>
  <c r="N70" i="10" s="1"/>
  <c r="L9" i="10"/>
  <c r="N1346" i="10"/>
  <c r="N1276" i="10"/>
  <c r="N1260" i="10"/>
  <c r="N1139" i="10"/>
  <c r="N1319" i="10"/>
  <c r="L86" i="10"/>
  <c r="N86" i="10"/>
  <c r="L45" i="10"/>
  <c r="L29" i="10"/>
  <c r="N29" i="10" s="1"/>
  <c r="L117" i="10"/>
  <c r="N117" i="10"/>
  <c r="L91" i="10"/>
  <c r="N91" i="10" s="1"/>
  <c r="N1145" i="10"/>
  <c r="N1144" i="10"/>
  <c r="N1041" i="10"/>
  <c r="N972" i="10"/>
  <c r="N851" i="10"/>
  <c r="N842" i="10"/>
  <c r="N1318" i="10"/>
  <c r="N1304" i="10"/>
  <c r="N1268" i="10"/>
  <c r="N1254" i="10"/>
  <c r="N1246" i="10"/>
  <c r="N1111" i="10"/>
  <c r="N1086" i="10"/>
  <c r="N1012" i="10"/>
  <c r="N903" i="10"/>
  <c r="N871" i="10"/>
  <c r="N862" i="10"/>
  <c r="N860" i="10"/>
  <c r="N827" i="10"/>
  <c r="N818" i="10"/>
  <c r="N817" i="10"/>
  <c r="N812" i="10"/>
  <c r="N947" i="10"/>
  <c r="N918" i="10"/>
  <c r="N917" i="10"/>
  <c r="N915" i="10"/>
  <c r="N885" i="10"/>
  <c r="N883" i="10"/>
  <c r="N864" i="10"/>
  <c r="N843" i="10"/>
  <c r="N834" i="10"/>
  <c r="N833" i="10"/>
  <c r="N802" i="10"/>
  <c r="N794" i="10"/>
  <c r="N790" i="10"/>
  <c r="N786" i="10"/>
  <c r="N782" i="10"/>
  <c r="N778" i="10"/>
  <c r="N774" i="10"/>
  <c r="N770" i="10"/>
  <c r="N766" i="10"/>
  <c r="N1103" i="10"/>
  <c r="N1097" i="10"/>
  <c r="N1092" i="10"/>
  <c r="N1084" i="10"/>
  <c r="N694" i="10"/>
  <c r="N682" i="10"/>
  <c r="N678" i="10"/>
  <c r="N670" i="10"/>
  <c r="N666" i="10"/>
  <c r="N662" i="10"/>
  <c r="N650" i="10"/>
  <c r="N646" i="10"/>
  <c r="N1009" i="10"/>
  <c r="N1005" i="10"/>
  <c r="N1001" i="10"/>
  <c r="N998" i="10"/>
  <c r="N990" i="10"/>
  <c r="N980" i="10"/>
  <c r="N975" i="10"/>
  <c r="N974" i="10"/>
  <c r="N959" i="10"/>
  <c r="N943" i="10"/>
  <c r="N936" i="10"/>
  <c r="N927" i="10"/>
  <c r="N920" i="10"/>
  <c r="N904" i="10"/>
  <c r="N895" i="10"/>
  <c r="N872" i="10"/>
  <c r="N852" i="10"/>
  <c r="N848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92" i="10"/>
  <c r="N789" i="10"/>
  <c r="N788" i="10"/>
  <c r="N785" i="10"/>
  <c r="N784" i="10"/>
  <c r="N781" i="10"/>
  <c r="N780" i="10"/>
  <c r="N777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296" i="10"/>
  <c r="N1277" i="10"/>
  <c r="N1168" i="10"/>
  <c r="N1141" i="10"/>
  <c r="N1140" i="10"/>
  <c r="N1137" i="10"/>
  <c r="N1136" i="10"/>
  <c r="N1135" i="10"/>
  <c r="N1134" i="10"/>
  <c r="N1133" i="10"/>
  <c r="N1090" i="10"/>
  <c r="N997" i="10"/>
  <c r="N1214" i="10"/>
  <c r="L80" i="10"/>
  <c r="N80" i="10" s="1"/>
  <c r="L208" i="10"/>
  <c r="L257" i="10"/>
  <c r="L242" i="10"/>
  <c r="L186" i="10"/>
  <c r="N186" i="10" s="1"/>
  <c r="L246" i="10"/>
  <c r="L269" i="10"/>
  <c r="L256" i="10"/>
  <c r="L240" i="10"/>
  <c r="L137" i="10"/>
  <c r="N137" i="10" s="1"/>
  <c r="L93" i="10"/>
  <c r="N93" i="10"/>
  <c r="L90" i="10"/>
  <c r="N90" i="10" s="1"/>
  <c r="L85" i="10"/>
  <c r="N85" i="10" s="1"/>
  <c r="L217" i="10"/>
  <c r="N217" i="10" s="1"/>
  <c r="L233" i="10"/>
  <c r="L135" i="10"/>
  <c r="N135" i="10" s="1"/>
  <c r="L120" i="10"/>
  <c r="N120" i="10" s="1"/>
  <c r="L225" i="10"/>
  <c r="N225" i="10"/>
  <c r="L241" i="10"/>
  <c r="L268" i="10"/>
  <c r="L146" i="10"/>
  <c r="L222" i="10"/>
  <c r="N222" i="10" s="1"/>
  <c r="L235" i="10"/>
  <c r="L181" i="10"/>
  <c r="L141" i="10"/>
  <c r="N141" i="10" s="1"/>
  <c r="L228" i="10"/>
  <c r="N228" i="10" s="1"/>
  <c r="N1270" i="10"/>
  <c r="N1121" i="10"/>
  <c r="N1297" i="10"/>
  <c r="N1173" i="10"/>
  <c r="N1272" i="10"/>
  <c r="N1223" i="10"/>
  <c r="N1129" i="10"/>
  <c r="N1128" i="10"/>
  <c r="N1064" i="10"/>
  <c r="N1049" i="10"/>
  <c r="N1294" i="10"/>
  <c r="N1293" i="10"/>
  <c r="N1171" i="10"/>
  <c r="N1138" i="10"/>
  <c r="N1125" i="10"/>
  <c r="N1110" i="10"/>
  <c r="N1063" i="10"/>
  <c r="N1002" i="10"/>
  <c r="N1257" i="10"/>
  <c r="N1174" i="10"/>
  <c r="N1115" i="10"/>
  <c r="N1035" i="10"/>
  <c r="N1034" i="10"/>
  <c r="N994" i="10"/>
  <c r="P10" i="10"/>
  <c r="P203" i="10"/>
  <c r="P198" i="10"/>
  <c r="P201" i="10"/>
  <c r="M1452" i="10"/>
  <c r="N1452" i="10"/>
  <c r="M98" i="10"/>
  <c r="M606" i="10"/>
  <c r="N606" i="10" s="1"/>
  <c r="M183" i="10"/>
  <c r="M99" i="10"/>
  <c r="M314" i="10"/>
  <c r="N314" i="10" s="1"/>
  <c r="M639" i="10"/>
  <c r="N639" i="10"/>
  <c r="M598" i="10"/>
  <c r="N598" i="10" s="1"/>
  <c r="M193" i="10"/>
  <c r="M106" i="10"/>
  <c r="N106" i="10" s="1"/>
  <c r="M260" i="10"/>
  <c r="M102" i="10"/>
  <c r="M1422" i="10"/>
  <c r="M1431" i="10"/>
  <c r="N1431" i="10"/>
  <c r="M315" i="10"/>
  <c r="N315" i="10" s="1"/>
  <c r="M105" i="10"/>
  <c r="N105" i="10"/>
  <c r="M100" i="10"/>
  <c r="M1438" i="10"/>
  <c r="M272" i="10"/>
  <c r="M607" i="10"/>
  <c r="M188" i="10"/>
  <c r="M103" i="10"/>
  <c r="M361" i="10"/>
  <c r="N361" i="10" s="1"/>
  <c r="M597" i="10"/>
  <c r="N597" i="10"/>
  <c r="M108" i="10"/>
  <c r="M1418" i="10"/>
  <c r="M360" i="10"/>
  <c r="N360" i="10" s="1"/>
  <c r="M104" i="10"/>
  <c r="M97" i="10"/>
  <c r="M556" i="10"/>
  <c r="N556" i="10" s="1"/>
  <c r="M147" i="10"/>
  <c r="M259" i="10"/>
  <c r="M245" i="10"/>
  <c r="M1451" i="10"/>
  <c r="M101" i="10"/>
  <c r="M107" i="10"/>
  <c r="N107" i="10" s="1"/>
  <c r="M273" i="10"/>
  <c r="N273" i="10"/>
  <c r="M557" i="10"/>
  <c r="N557" i="10" s="1"/>
  <c r="M198" i="10"/>
  <c r="N198" i="10"/>
  <c r="M1435" i="10"/>
  <c r="M244" i="10"/>
  <c r="M231" i="10"/>
  <c r="G18" i="11"/>
  <c r="G34" i="11"/>
  <c r="G56" i="11"/>
  <c r="N1357" i="10"/>
  <c r="N1309" i="10"/>
  <c r="N1258" i="10"/>
  <c r="G69" i="11"/>
  <c r="G17" i="11"/>
  <c r="N1368" i="10"/>
  <c r="N1355" i="10"/>
  <c r="N1342" i="10"/>
  <c r="N1259" i="10"/>
  <c r="G51" i="11"/>
  <c r="N1352" i="10"/>
  <c r="N1344" i="10"/>
  <c r="N146" i="10"/>
  <c r="N1378" i="10"/>
  <c r="N1314" i="10"/>
  <c r="N1282" i="10"/>
  <c r="N1322" i="10"/>
  <c r="N1299" i="10"/>
  <c r="N1295" i="10"/>
  <c r="N1275" i="10"/>
  <c r="N1274" i="10"/>
  <c r="N1243" i="10"/>
  <c r="N1233" i="10"/>
  <c r="N1232" i="10"/>
  <c r="N1222" i="10"/>
  <c r="N1221" i="10"/>
  <c r="N1194" i="10"/>
  <c r="N1191" i="10"/>
  <c r="N1182" i="10"/>
  <c r="N1148" i="10"/>
  <c r="N1146" i="10"/>
  <c r="N1142" i="10"/>
  <c r="N1127" i="10"/>
  <c r="N1126" i="10"/>
  <c r="N1123" i="10"/>
  <c r="N1095" i="10"/>
  <c r="N1068" i="10"/>
  <c r="N1017" i="10"/>
  <c r="N955" i="10"/>
  <c r="N858" i="10"/>
  <c r="N1033" i="10"/>
  <c r="N1190" i="10"/>
  <c r="N1151" i="10"/>
  <c r="N1150" i="10"/>
  <c r="N1100" i="10"/>
  <c r="N1082" i="10"/>
  <c r="N1028" i="10"/>
  <c r="N1024" i="10"/>
  <c r="N981" i="10"/>
  <c r="N1281" i="10"/>
  <c r="N1263" i="10"/>
  <c r="N1193" i="10"/>
  <c r="N1170" i="10"/>
  <c r="N1154" i="10"/>
  <c r="N1117" i="10"/>
  <c r="N1116" i="10"/>
  <c r="N1094" i="10"/>
  <c r="N1089" i="10"/>
  <c r="N1067" i="10"/>
  <c r="N1065" i="10"/>
  <c r="N1062" i="10"/>
  <c r="N1061" i="10"/>
  <c r="N1030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/>
  <c r="L78" i="10"/>
  <c r="N78" i="10" s="1"/>
  <c r="L259" i="10"/>
  <c r="N259" i="10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/>
  <c r="L12" i="10"/>
  <c r="N12" i="10" s="1"/>
  <c r="L218" i="10"/>
  <c r="N218" i="10"/>
  <c r="L121" i="10"/>
  <c r="N121" i="10" s="1"/>
  <c r="L38" i="10"/>
  <c r="L66" i="10"/>
  <c r="N66" i="10" s="1"/>
  <c r="L72" i="10"/>
  <c r="N72" i="10"/>
  <c r="L59" i="10"/>
  <c r="N59" i="10" s="1"/>
  <c r="L26" i="10"/>
  <c r="N26" i="10"/>
  <c r="L21" i="10"/>
  <c r="N21" i="10" s="1"/>
  <c r="L67" i="10"/>
  <c r="N67" i="10"/>
  <c r="L40" i="10"/>
  <c r="L47" i="10"/>
  <c r="N47" i="10" s="1"/>
  <c r="L44" i="10"/>
  <c r="L62" i="10"/>
  <c r="N62" i="10" s="1"/>
  <c r="L69" i="10"/>
  <c r="N69" i="10"/>
  <c r="L57" i="10"/>
  <c r="N57" i="10" s="1"/>
  <c r="L24" i="10"/>
  <c r="N24" i="10"/>
  <c r="L15" i="10"/>
  <c r="N15" i="10" s="1"/>
  <c r="L71" i="10"/>
  <c r="N71" i="10"/>
  <c r="L27" i="10"/>
  <c r="N27" i="10" s="1"/>
  <c r="L234" i="10"/>
  <c r="L53" i="10"/>
  <c r="N53" i="10"/>
  <c r="L28" i="10"/>
  <c r="N28" i="10" s="1"/>
  <c r="L51" i="10"/>
  <c r="N51" i="10" s="1"/>
  <c r="L54" i="10"/>
  <c r="N54" i="10" s="1"/>
  <c r="L68" i="10"/>
  <c r="N68" i="10"/>
  <c r="L23" i="10"/>
  <c r="N23" i="10" s="1"/>
  <c r="L87" i="10"/>
  <c r="N87" i="10"/>
  <c r="L221" i="10"/>
  <c r="N221" i="10" s="1"/>
  <c r="P200" i="10"/>
  <c r="L114" i="10"/>
  <c r="N114" i="10" s="1"/>
  <c r="L230" i="10"/>
  <c r="N230" i="10"/>
  <c r="L213" i="10"/>
  <c r="N213" i="10" s="1"/>
  <c r="L116" i="10"/>
  <c r="N116" i="10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181" i="10"/>
  <c r="L73" i="10"/>
  <c r="N73" i="10"/>
  <c r="L81" i="10"/>
  <c r="N81" i="10" s="1"/>
  <c r="L219" i="10"/>
  <c r="N219" i="10"/>
  <c r="L58" i="10"/>
  <c r="N58" i="10" s="1"/>
  <c r="L133" i="10"/>
  <c r="N133" i="10" s="1"/>
  <c r="L8" i="10"/>
  <c r="L143" i="10"/>
  <c r="N143" i="10" s="1"/>
  <c r="L96" i="10"/>
  <c r="N96" i="10" s="1"/>
  <c r="L95" i="10"/>
  <c r="N95" i="10"/>
  <c r="L182" i="10"/>
  <c r="L89" i="10"/>
  <c r="N89" i="10" s="1"/>
  <c r="L82" i="10"/>
  <c r="N82" i="10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L113" i="10"/>
  <c r="N113" i="10"/>
  <c r="L209" i="10"/>
  <c r="L94" i="10"/>
  <c r="N94" i="10" s="1"/>
  <c r="L140" i="10"/>
  <c r="N140" i="10"/>
  <c r="L139" i="10"/>
  <c r="N139" i="10" s="1"/>
  <c r="N607" i="10"/>
  <c r="L84" i="10"/>
  <c r="N84" i="10" s="1"/>
  <c r="L136" i="10"/>
  <c r="N136" i="10"/>
  <c r="L83" i="10"/>
  <c r="N83" i="10" s="1"/>
  <c r="L77" i="10"/>
  <c r="N77" i="10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/>
  <c r="L75" i="10"/>
  <c r="L118" i="10"/>
  <c r="N118" i="10"/>
  <c r="L212" i="10"/>
  <c r="N212" i="10" s="1"/>
  <c r="L124" i="10"/>
  <c r="N124" i="10" s="1"/>
  <c r="L226" i="10"/>
  <c r="N226" i="10" s="1"/>
  <c r="L30" i="10"/>
  <c r="N30" i="10" s="1"/>
  <c r="L16" i="10"/>
  <c r="L55" i="10"/>
  <c r="N55" i="10"/>
  <c r="L248" i="10"/>
  <c r="L63" i="10"/>
  <c r="N63" i="10" s="1"/>
  <c r="L39" i="10"/>
  <c r="N1432" i="10"/>
  <c r="N1178" i="10"/>
  <c r="N1426" i="10"/>
  <c r="N1416" i="10"/>
  <c r="N1414" i="10"/>
  <c r="N1401" i="10"/>
  <c r="N1395" i="10"/>
  <c r="N1392" i="10"/>
  <c r="N1385" i="10"/>
  <c r="N1381" i="10"/>
  <c r="N1379" i="10"/>
  <c r="N1343" i="10"/>
  <c r="N1289" i="10"/>
  <c r="N1273" i="10"/>
  <c r="N1264" i="10"/>
  <c r="N1152" i="10"/>
  <c r="N1147" i="10"/>
  <c r="N1075" i="10"/>
  <c r="N1074" i="10"/>
  <c r="N1044" i="10"/>
  <c r="N1004" i="10"/>
  <c r="N1415" i="10"/>
  <c r="N1364" i="10"/>
  <c r="N1283" i="10"/>
  <c r="N1271" i="10"/>
  <c r="N1244" i="10"/>
  <c r="N1176" i="10"/>
  <c r="L223" i="10"/>
  <c r="N223" i="10" s="1"/>
  <c r="N1440" i="10"/>
  <c r="N1397" i="10"/>
  <c r="N1380" i="10"/>
  <c r="N1371" i="10"/>
  <c r="N1172" i="10"/>
  <c r="N985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/>
  <c r="L244" i="10"/>
  <c r="N244" i="10" s="1"/>
  <c r="L270" i="10"/>
  <c r="L236" i="10"/>
  <c r="N725" i="10"/>
  <c r="N713" i="10"/>
  <c r="L271" i="10"/>
  <c r="N271" i="10"/>
  <c r="N1398" i="10"/>
  <c r="N1396" i="10"/>
  <c r="N1382" i="10"/>
  <c r="C233" i="29"/>
  <c r="D233" i="29" s="1"/>
  <c r="E233" i="29" s="1"/>
  <c r="C227" i="29"/>
  <c r="D227" i="29" s="1"/>
  <c r="N9" i="10"/>
  <c r="C228" i="29"/>
  <c r="D228" i="29" s="1"/>
  <c r="E228" i="29" s="1"/>
  <c r="N1404" i="10"/>
  <c r="N1345" i="10"/>
  <c r="N1224" i="10"/>
  <c r="N1225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L147" i="10"/>
  <c r="N147" i="10" s="1"/>
  <c r="P204" i="10"/>
  <c r="L188" i="10"/>
  <c r="N188" i="10" s="1"/>
  <c r="L183" i="10"/>
  <c r="N183" i="10"/>
  <c r="A11" i="54"/>
  <c r="O11" i="54" s="1"/>
  <c r="O10" i="54"/>
  <c r="B31" i="54"/>
  <c r="B32" i="54"/>
  <c r="C242" i="29"/>
  <c r="D242" i="29" s="1"/>
  <c r="E242" i="29" s="1"/>
  <c r="N8" i="10"/>
  <c r="C224" i="29"/>
  <c r="D224" i="29" s="1"/>
  <c r="C225" i="29"/>
  <c r="D225" i="29" s="1"/>
  <c r="E225" i="29" s="1"/>
  <c r="C226" i="29"/>
  <c r="D226" i="29" s="1"/>
  <c r="N144" i="10"/>
  <c r="A12" i="54"/>
  <c r="O12" i="54" s="1"/>
  <c r="M184" i="10"/>
  <c r="N184" i="10" s="1"/>
  <c r="M191" i="10"/>
  <c r="N191" i="10" s="1"/>
  <c r="M235" i="10"/>
  <c r="N235" i="10"/>
  <c r="M237" i="10"/>
  <c r="N237" i="10"/>
  <c r="M128" i="10"/>
  <c r="N128" i="10"/>
  <c r="M1453" i="10"/>
  <c r="N1453" i="10" s="1"/>
  <c r="M148" i="10"/>
  <c r="M249" i="10"/>
  <c r="N249" i="10"/>
  <c r="M246" i="10"/>
  <c r="N246" i="10"/>
  <c r="M127" i="10"/>
  <c r="N127" i="10"/>
  <c r="M126" i="10"/>
  <c r="N126" i="10" s="1"/>
  <c r="M150" i="10"/>
  <c r="N150" i="10" s="1"/>
  <c r="M261" i="10"/>
  <c r="N261" i="10"/>
  <c r="M203" i="10"/>
  <c r="N203" i="10" s="1"/>
  <c r="M190" i="10"/>
  <c r="N190" i="10" s="1"/>
  <c r="M232" i="10"/>
  <c r="N232" i="10"/>
  <c r="M151" i="10"/>
  <c r="M149" i="10"/>
  <c r="N149" i="10"/>
  <c r="M274" i="10"/>
  <c r="N274" i="10"/>
  <c r="M189" i="10"/>
  <c r="N189" i="10"/>
  <c r="M202" i="10"/>
  <c r="N202" i="10"/>
  <c r="L172" i="29"/>
  <c r="L42" i="39"/>
  <c r="C714" i="41" l="1"/>
  <c r="D714" i="41" s="1"/>
  <c r="E714" i="41" s="1"/>
  <c r="F714" i="41" s="1"/>
  <c r="N1451" i="10"/>
  <c r="N1444" i="10"/>
  <c r="N1441" i="10"/>
  <c r="N1434" i="10"/>
  <c r="N1424" i="10"/>
  <c r="N1418" i="10"/>
  <c r="N1410" i="10"/>
  <c r="N1402" i="10"/>
  <c r="N1375" i="10"/>
  <c r="N1338" i="10"/>
  <c r="N1325" i="10"/>
  <c r="A13" i="54"/>
  <c r="C232" i="29"/>
  <c r="D232" i="29" s="1"/>
  <c r="N1449" i="10"/>
  <c r="N1447" i="10"/>
  <c r="N1438" i="10"/>
  <c r="N1435" i="10"/>
  <c r="N1429" i="10"/>
  <c r="C57" i="39"/>
  <c r="D57" i="39" s="1"/>
  <c r="E57" i="39" s="1"/>
  <c r="F57" i="39" s="1"/>
  <c r="C234" i="29"/>
  <c r="D234" i="29" s="1"/>
  <c r="N108" i="10"/>
  <c r="K14" i="39"/>
  <c r="N1448" i="10"/>
  <c r="N1433" i="10"/>
  <c r="N1413" i="10"/>
  <c r="C239" i="29"/>
  <c r="D239" i="29" s="1"/>
  <c r="N227" i="10"/>
  <c r="N1450" i="10"/>
  <c r="N1443" i="10"/>
  <c r="N1421" i="10"/>
  <c r="N1400" i="10"/>
  <c r="N1328" i="10"/>
  <c r="N1300" i="10"/>
  <c r="N1266" i="10"/>
  <c r="N1442" i="10"/>
  <c r="N1439" i="10"/>
  <c r="N1437" i="10"/>
  <c r="N1430" i="10"/>
  <c r="N1423" i="10"/>
  <c r="N1422" i="10"/>
  <c r="N1409" i="10"/>
  <c r="N1407" i="10"/>
  <c r="N1405" i="10"/>
  <c r="N1403" i="10"/>
  <c r="N1391" i="10"/>
  <c r="N1388" i="10"/>
  <c r="N1332" i="10"/>
  <c r="N1326" i="10"/>
  <c r="N1324" i="10"/>
  <c r="N1306" i="10"/>
  <c r="N1305" i="10"/>
  <c r="N1303" i="10"/>
  <c r="N1301" i="10"/>
  <c r="N1251" i="10"/>
  <c r="N1229" i="10"/>
  <c r="N1227" i="10"/>
  <c r="N1218" i="10"/>
  <c r="N1184" i="10"/>
  <c r="N1101" i="10"/>
  <c r="N1428" i="10"/>
  <c r="N1420" i="10"/>
  <c r="N1412" i="10"/>
  <c r="N1389" i="10"/>
  <c r="N1372" i="10"/>
  <c r="N1362" i="10"/>
  <c r="N1349" i="10"/>
  <c r="N1339" i="10"/>
  <c r="N1329" i="10"/>
  <c r="N1288" i="10"/>
  <c r="N1279" i="10"/>
  <c r="N1262" i="10"/>
  <c r="N1249" i="10"/>
  <c r="N1211" i="10"/>
  <c r="N1202" i="10"/>
  <c r="N1165" i="10"/>
  <c r="N1162" i="10"/>
  <c r="N1160" i="10"/>
  <c r="N1366" i="10"/>
  <c r="N1363" i="10"/>
  <c r="N1350" i="10"/>
  <c r="N1340" i="10"/>
  <c r="N1337" i="10"/>
  <c r="N1330" i="10"/>
  <c r="N1327" i="10"/>
  <c r="N1323" i="10"/>
  <c r="N1321" i="10"/>
  <c r="N1307" i="10"/>
  <c r="N1255" i="10"/>
  <c r="N1252" i="10"/>
  <c r="N1240" i="10"/>
  <c r="N1308" i="10"/>
  <c r="N1302" i="10"/>
  <c r="N1287" i="10"/>
  <c r="N1284" i="10"/>
  <c r="N1253" i="10"/>
  <c r="N1237" i="10"/>
  <c r="N1235" i="10"/>
  <c r="N1219" i="10"/>
  <c r="N1207" i="10"/>
  <c r="N1204" i="10"/>
  <c r="N1199" i="10"/>
  <c r="N1196" i="10"/>
  <c r="N1188" i="10"/>
  <c r="N1185" i="10"/>
  <c r="N1164" i="10"/>
  <c r="N1161" i="10"/>
  <c r="N1037" i="10"/>
  <c r="N1112" i="10"/>
  <c r="N1239" i="10"/>
  <c r="N1236" i="10"/>
  <c r="N1216" i="10"/>
  <c r="N1209" i="10"/>
  <c r="N1206" i="10"/>
  <c r="N1201" i="10"/>
  <c r="N1198" i="10"/>
  <c r="N1187" i="10"/>
  <c r="N1183" i="10"/>
  <c r="N1166" i="10"/>
  <c r="N1163" i="10"/>
  <c r="N1158" i="10"/>
  <c r="N1091" i="10"/>
  <c r="N1078" i="10"/>
  <c r="N1076" i="10"/>
  <c r="N1122" i="10"/>
  <c r="N1120" i="10"/>
  <c r="N1119" i="10"/>
  <c r="N1105" i="10"/>
  <c r="N1029" i="10"/>
  <c r="N1027" i="10"/>
  <c r="N1026" i="10"/>
  <c r="N846" i="10"/>
  <c r="N757" i="10"/>
  <c r="N674" i="10"/>
  <c r="N1055" i="10"/>
  <c r="N1053" i="10"/>
  <c r="N1039" i="10"/>
  <c r="N1011" i="10"/>
  <c r="N1007" i="10"/>
  <c r="N1000" i="10"/>
  <c r="N853" i="10"/>
  <c r="N761" i="10"/>
  <c r="N722" i="10"/>
  <c r="L79" i="10"/>
  <c r="N79" i="10" s="1"/>
  <c r="L65" i="10"/>
  <c r="N65" i="10" s="1"/>
  <c r="L64" i="10"/>
  <c r="N64" i="10" s="1"/>
  <c r="L49" i="10"/>
  <c r="N49" i="10" s="1"/>
  <c r="L142" i="10"/>
  <c r="N142" i="10" s="1"/>
  <c r="L151" i="10"/>
  <c r="N151" i="10" s="1"/>
  <c r="N125" i="10"/>
  <c r="L145" i="10"/>
  <c r="N145" i="10" s="1"/>
  <c r="L148" i="10"/>
  <c r="N148" i="10" s="1"/>
  <c r="L101" i="10"/>
  <c r="N101" i="10" s="1"/>
  <c r="L48" i="10"/>
  <c r="C270" i="29" s="1"/>
  <c r="D270" i="29" s="1"/>
  <c r="L272" i="10"/>
  <c r="N272" i="10" s="1"/>
  <c r="P205" i="10"/>
  <c r="C58" i="39" s="1"/>
  <c r="D58" i="39" s="1"/>
  <c r="L102" i="10"/>
  <c r="N102" i="10" s="1"/>
  <c r="L119" i="10"/>
  <c r="N119" i="10" s="1"/>
  <c r="N75" i="10"/>
  <c r="C311" i="29"/>
  <c r="D311" i="29" s="1"/>
  <c r="E311" i="29" s="1"/>
  <c r="C288" i="29"/>
  <c r="D288" i="29" s="1"/>
  <c r="E288" i="29" s="1"/>
  <c r="C310" i="29"/>
  <c r="D310" i="29" s="1"/>
  <c r="E310" i="29" s="1"/>
  <c r="C282" i="29"/>
  <c r="D282" i="29" s="1"/>
  <c r="F282" i="29" s="1"/>
  <c r="N1291" i="10"/>
  <c r="N16" i="10"/>
  <c r="C238" i="29"/>
  <c r="D238" i="29" s="1"/>
  <c r="F238" i="29" s="1"/>
  <c r="C259" i="29"/>
  <c r="D259" i="29" s="1"/>
  <c r="E259" i="29" s="1"/>
  <c r="C230" i="29"/>
  <c r="D230" i="29" s="1"/>
  <c r="E230" i="29" s="1"/>
  <c r="N1231" i="10"/>
  <c r="N1367" i="10"/>
  <c r="N1354" i="10"/>
  <c r="N1351" i="10"/>
  <c r="N1212" i="10"/>
  <c r="N1114" i="10"/>
  <c r="N1093" i="10"/>
  <c r="N1013" i="10"/>
  <c r="C237" i="29"/>
  <c r="D237" i="29" s="1"/>
  <c r="E237" i="29" s="1"/>
  <c r="C251" i="29"/>
  <c r="D251" i="29" s="1"/>
  <c r="E251" i="29" s="1"/>
  <c r="C250" i="29"/>
  <c r="D250" i="29" s="1"/>
  <c r="F250" i="29" s="1"/>
  <c r="C299" i="29"/>
  <c r="D299" i="29" s="1"/>
  <c r="E299" i="29" s="1"/>
  <c r="C266" i="29"/>
  <c r="D266" i="29" s="1"/>
  <c r="E266" i="29" s="1"/>
  <c r="C284" i="29"/>
  <c r="D284" i="29" s="1"/>
  <c r="F284" i="29" s="1"/>
  <c r="C245" i="29"/>
  <c r="D245" i="29" s="1"/>
  <c r="C273" i="29"/>
  <c r="D273" i="29" s="1"/>
  <c r="F273" i="29" s="1"/>
  <c r="C308" i="29"/>
  <c r="D308" i="29" s="1"/>
  <c r="F308" i="29" s="1"/>
  <c r="C247" i="29"/>
  <c r="D247" i="29" s="1"/>
  <c r="C256" i="29"/>
  <c r="D256" i="29" s="1"/>
  <c r="F256" i="29" s="1"/>
  <c r="C313" i="29"/>
  <c r="D313" i="29" s="1"/>
  <c r="E313" i="29" s="1"/>
  <c r="C276" i="29"/>
  <c r="D276" i="29" s="1"/>
  <c r="F276" i="29" s="1"/>
  <c r="N1331" i="10"/>
  <c r="N1290" i="10"/>
  <c r="N1230" i="10"/>
  <c r="N1195" i="10"/>
  <c r="N1189" i="10"/>
  <c r="N1167" i="10"/>
  <c r="N1104" i="10"/>
  <c r="N1032" i="10"/>
  <c r="C262" i="29"/>
  <c r="D262" i="29" s="1"/>
  <c r="E262" i="29" s="1"/>
  <c r="C255" i="29"/>
  <c r="D255" i="29" s="1"/>
  <c r="F255" i="29" s="1"/>
  <c r="C248" i="29"/>
  <c r="D248" i="29" s="1"/>
  <c r="E248" i="29" s="1"/>
  <c r="C307" i="29"/>
  <c r="D307" i="29" s="1"/>
  <c r="F307" i="29" s="1"/>
  <c r="C59" i="39"/>
  <c r="D59" i="39" s="1"/>
  <c r="E59" i="39" s="1"/>
  <c r="C246" i="29"/>
  <c r="D246" i="29" s="1"/>
  <c r="F246" i="29" s="1"/>
  <c r="C236" i="29"/>
  <c r="D236" i="29" s="1"/>
  <c r="F236" i="29" s="1"/>
  <c r="C235" i="29"/>
  <c r="D235" i="29" s="1"/>
  <c r="F235" i="29" s="1"/>
  <c r="C296" i="29"/>
  <c r="D296" i="29" s="1"/>
  <c r="E296" i="29" s="1"/>
  <c r="C314" i="29"/>
  <c r="D314" i="29" s="1"/>
  <c r="E314" i="29" s="1"/>
  <c r="C277" i="29"/>
  <c r="D277" i="29" s="1"/>
  <c r="E277" i="29" s="1"/>
  <c r="C243" i="29"/>
  <c r="D243" i="29" s="1"/>
  <c r="F243" i="29" s="1"/>
  <c r="C267" i="29"/>
  <c r="D267" i="29" s="1"/>
  <c r="E267" i="29" s="1"/>
  <c r="C279" i="29"/>
  <c r="D279" i="29" s="1"/>
  <c r="F279" i="29" s="1"/>
  <c r="C254" i="29"/>
  <c r="D254" i="29" s="1"/>
  <c r="F254" i="29" s="1"/>
  <c r="C244" i="29"/>
  <c r="D244" i="29" s="1"/>
  <c r="F244" i="29" s="1"/>
  <c r="C280" i="29"/>
  <c r="D280" i="29" s="1"/>
  <c r="F280" i="29" s="1"/>
  <c r="C300" i="29"/>
  <c r="D300" i="29" s="1"/>
  <c r="E300" i="29" s="1"/>
  <c r="C285" i="29"/>
  <c r="D285" i="29" s="1"/>
  <c r="F285" i="29" s="1"/>
  <c r="C292" i="29"/>
  <c r="D292" i="29" s="1"/>
  <c r="E292" i="29" s="1"/>
  <c r="C274" i="29"/>
  <c r="D274" i="29" s="1"/>
  <c r="N1399" i="10"/>
  <c r="N1383" i="10"/>
  <c r="N1320" i="10"/>
  <c r="N1315" i="10"/>
  <c r="N1278" i="10"/>
  <c r="N1261" i="10"/>
  <c r="N1156" i="10"/>
  <c r="N1088" i="10"/>
  <c r="C301" i="29"/>
  <c r="D301" i="29" s="1"/>
  <c r="E301" i="29" s="1"/>
  <c r="C291" i="29"/>
  <c r="D291" i="29" s="1"/>
  <c r="E291" i="29" s="1"/>
  <c r="C231" i="29"/>
  <c r="D231" i="29" s="1"/>
  <c r="E231" i="29" s="1"/>
  <c r="C241" i="29"/>
  <c r="D241" i="29" s="1"/>
  <c r="F241" i="29" s="1"/>
  <c r="C272" i="29"/>
  <c r="D272" i="29" s="1"/>
  <c r="F272" i="29" s="1"/>
  <c r="C263" i="29"/>
  <c r="D263" i="29" s="1"/>
  <c r="F263" i="29" s="1"/>
  <c r="C287" i="29"/>
  <c r="D287" i="29" s="1"/>
  <c r="F287" i="29" s="1"/>
  <c r="C278" i="29"/>
  <c r="D278" i="29" s="1"/>
  <c r="F278" i="29" s="1"/>
  <c r="C275" i="29"/>
  <c r="D275" i="29" s="1"/>
  <c r="E275" i="29" s="1"/>
  <c r="C252" i="29"/>
  <c r="D252" i="29" s="1"/>
  <c r="F252" i="29" s="1"/>
  <c r="C315" i="29"/>
  <c r="D315" i="29" s="1"/>
  <c r="E315" i="29" s="1"/>
  <c r="C253" i="29"/>
  <c r="D253" i="29" s="1"/>
  <c r="E253" i="29" s="1"/>
  <c r="C290" i="29"/>
  <c r="D290" i="29" s="1"/>
  <c r="E290" i="29" s="1"/>
  <c r="C309" i="29"/>
  <c r="D309" i="29" s="1"/>
  <c r="F309" i="29" s="1"/>
  <c r="C283" i="29"/>
  <c r="D283" i="29" s="1"/>
  <c r="E283" i="29" s="1"/>
  <c r="C240" i="29"/>
  <c r="D240" i="29" s="1"/>
  <c r="E240" i="29" s="1"/>
  <c r="C281" i="29"/>
  <c r="D281" i="29" s="1"/>
  <c r="F281" i="29" s="1"/>
  <c r="C249" i="29"/>
  <c r="D249" i="29" s="1"/>
  <c r="F249" i="29" s="1"/>
  <c r="C303" i="29"/>
  <c r="D303" i="29" s="1"/>
  <c r="E303" i="29" s="1"/>
  <c r="C229" i="29"/>
  <c r="D229" i="29" s="1"/>
  <c r="F229" i="29" s="1"/>
  <c r="K14" i="29"/>
  <c r="K15" i="39"/>
  <c r="N1247" i="10"/>
  <c r="N1180" i="10"/>
  <c r="N1102" i="10"/>
  <c r="N1057" i="10"/>
  <c r="N926" i="10"/>
  <c r="N854" i="10"/>
  <c r="N806" i="10"/>
  <c r="N907" i="10"/>
  <c r="N898" i="10"/>
  <c r="N837" i="10"/>
  <c r="N810" i="10"/>
  <c r="N716" i="10"/>
  <c r="N685" i="10"/>
  <c r="N891" i="10"/>
  <c r="N765" i="10"/>
  <c r="N706" i="10"/>
  <c r="N665" i="10"/>
  <c r="N659" i="10"/>
  <c r="N691" i="10"/>
  <c r="L138" i="10"/>
  <c r="C341" i="29" s="1"/>
  <c r="D341" i="29" s="1"/>
  <c r="E341" i="29" s="1"/>
  <c r="B41" i="39"/>
  <c r="B171" i="29"/>
  <c r="H65" i="11"/>
  <c r="I65" i="11"/>
  <c r="J65" i="11"/>
  <c r="H64" i="11"/>
  <c r="I64" i="11"/>
  <c r="J64" i="11"/>
  <c r="J55" i="11"/>
  <c r="I55" i="11"/>
  <c r="H55" i="11"/>
  <c r="C65" i="39"/>
  <c r="D65" i="39" s="1"/>
  <c r="E65" i="39" s="1"/>
  <c r="C70" i="39"/>
  <c r="D70" i="39" s="1"/>
  <c r="E70" i="39" s="1"/>
  <c r="C68" i="39"/>
  <c r="D68" i="39" s="1"/>
  <c r="E68" i="39" s="1"/>
  <c r="C63" i="39"/>
  <c r="D63" i="39" s="1"/>
  <c r="E63" i="39" s="1"/>
  <c r="C67" i="39"/>
  <c r="D67" i="39" s="1"/>
  <c r="E67" i="39" s="1"/>
  <c r="C66" i="39"/>
  <c r="D66" i="39" s="1"/>
  <c r="E66" i="39" s="1"/>
  <c r="C72" i="39"/>
  <c r="D72" i="39" s="1"/>
  <c r="E72" i="39" s="1"/>
  <c r="C71" i="39"/>
  <c r="D71" i="39" s="1"/>
  <c r="E71" i="39" s="1"/>
  <c r="C73" i="39"/>
  <c r="D73" i="39" s="1"/>
  <c r="E73" i="39" s="1"/>
  <c r="C64" i="39"/>
  <c r="D64" i="39" s="1"/>
  <c r="E64" i="39" s="1"/>
  <c r="C76" i="39"/>
  <c r="D76" i="39" s="1"/>
  <c r="E76" i="39" s="1"/>
  <c r="C69" i="39"/>
  <c r="D69" i="39" s="1"/>
  <c r="E69" i="39" s="1"/>
  <c r="C74" i="39"/>
  <c r="D74" i="39" s="1"/>
  <c r="E74" i="39" s="1"/>
  <c r="C75" i="39"/>
  <c r="D75" i="39" s="1"/>
  <c r="E75" i="39" s="1"/>
  <c r="H59" i="11"/>
  <c r="J57" i="11"/>
  <c r="H53" i="11"/>
  <c r="K9" i="60"/>
  <c r="K16" i="60" s="1"/>
  <c r="K20" i="60" s="1"/>
  <c r="C8" i="54"/>
  <c r="I8" i="54" s="1"/>
  <c r="C7" i="54"/>
  <c r="I7" i="54" s="1"/>
  <c r="D9" i="60"/>
  <c r="H60" i="11"/>
  <c r="I59" i="11"/>
  <c r="I49" i="11"/>
  <c r="I66" i="11"/>
  <c r="J66" i="11"/>
  <c r="I57" i="11"/>
  <c r="H56" i="11"/>
  <c r="I56" i="11"/>
  <c r="J36" i="39"/>
  <c r="I52" i="11"/>
  <c r="H33" i="11"/>
  <c r="H34" i="11"/>
  <c r="I60" i="11"/>
  <c r="H57" i="11"/>
  <c r="J33" i="11"/>
  <c r="I58" i="11"/>
  <c r="H67" i="11"/>
  <c r="I34" i="11"/>
  <c r="F237" i="29"/>
  <c r="H54" i="11"/>
  <c r="F225" i="29"/>
  <c r="I70" i="11"/>
  <c r="I51" i="11"/>
  <c r="H22" i="11"/>
  <c r="I53" i="11"/>
  <c r="F227" i="29"/>
  <c r="E227" i="29"/>
  <c r="I19" i="11"/>
  <c r="J19" i="11"/>
  <c r="H17" i="11"/>
  <c r="F242" i="29"/>
  <c r="E276" i="29"/>
  <c r="J70" i="11"/>
  <c r="F59" i="39"/>
  <c r="I17" i="11"/>
  <c r="F247" i="29"/>
  <c r="E247" i="29"/>
  <c r="J59" i="11"/>
  <c r="J51" i="11"/>
  <c r="E274" i="29"/>
  <c r="F274" i="29"/>
  <c r="E238" i="29"/>
  <c r="E282" i="29"/>
  <c r="I50" i="11"/>
  <c r="J34" i="11"/>
  <c r="J50" i="11"/>
  <c r="E224" i="29"/>
  <c r="F224" i="29" s="1"/>
  <c r="H20" i="11"/>
  <c r="J20" i="11"/>
  <c r="I20" i="11"/>
  <c r="F245" i="29"/>
  <c r="E245" i="29"/>
  <c r="J18" i="11"/>
  <c r="H18" i="11"/>
  <c r="I61" i="11"/>
  <c r="H61" i="11"/>
  <c r="E226" i="29"/>
  <c r="I23" i="11"/>
  <c r="J23" i="11"/>
  <c r="H23" i="11"/>
  <c r="E280" i="29"/>
  <c r="I54" i="11"/>
  <c r="J61" i="11"/>
  <c r="H21" i="11"/>
  <c r="H15" i="11"/>
  <c r="I18" i="11"/>
  <c r="J22" i="11"/>
  <c r="E239" i="29"/>
  <c r="I36" i="39"/>
  <c r="J49" i="11"/>
  <c r="F36" i="39"/>
  <c r="F267" i="29"/>
  <c r="E232" i="29"/>
  <c r="F232" i="29"/>
  <c r="F301" i="29"/>
  <c r="E234" i="29"/>
  <c r="F234" i="29"/>
  <c r="I15" i="11"/>
  <c r="K15" i="29"/>
  <c r="J68" i="11"/>
  <c r="I68" i="11"/>
  <c r="H58" i="11"/>
  <c r="J58" i="11"/>
  <c r="J53" i="11"/>
  <c r="I21" i="11"/>
  <c r="I67" i="11"/>
  <c r="J52" i="11"/>
  <c r="F240" i="29" l="1"/>
  <c r="F253" i="29"/>
  <c r="F248" i="29"/>
  <c r="E58" i="39"/>
  <c r="F58" i="39"/>
  <c r="E270" i="29"/>
  <c r="F270" i="29"/>
  <c r="C321" i="29"/>
  <c r="D321" i="29" s="1"/>
  <c r="E321" i="29" s="1"/>
  <c r="C336" i="29"/>
  <c r="D336" i="29" s="1"/>
  <c r="E336" i="29" s="1"/>
  <c r="C268" i="29"/>
  <c r="D268" i="29" s="1"/>
  <c r="C264" i="29"/>
  <c r="D264" i="29" s="1"/>
  <c r="C294" i="29"/>
  <c r="D294" i="29" s="1"/>
  <c r="C297" i="29"/>
  <c r="D297" i="29" s="1"/>
  <c r="C351" i="29"/>
  <c r="D351" i="29" s="1"/>
  <c r="E351" i="29" s="1"/>
  <c r="C325" i="29"/>
  <c r="D325" i="29" s="1"/>
  <c r="F325" i="29" s="1"/>
  <c r="C265" i="29"/>
  <c r="D265" i="29" s="1"/>
  <c r="C260" i="29"/>
  <c r="D260" i="29" s="1"/>
  <c r="C269" i="29"/>
  <c r="D269" i="29" s="1"/>
  <c r="C305" i="29"/>
  <c r="D305" i="29" s="1"/>
  <c r="C337" i="29"/>
  <c r="D337" i="29" s="1"/>
  <c r="F337" i="29" s="1"/>
  <c r="C343" i="29"/>
  <c r="D343" i="29" s="1"/>
  <c r="E343" i="29" s="1"/>
  <c r="C271" i="29"/>
  <c r="D271" i="29" s="1"/>
  <c r="E271" i="29" s="1"/>
  <c r="C289" i="29"/>
  <c r="D289" i="29" s="1"/>
  <c r="E289" i="29" s="1"/>
  <c r="C302" i="29"/>
  <c r="D302" i="29" s="1"/>
  <c r="E302" i="29" s="1"/>
  <c r="C298" i="29"/>
  <c r="D298" i="29" s="1"/>
  <c r="E298" i="29" s="1"/>
  <c r="C258" i="29"/>
  <c r="D258" i="29" s="1"/>
  <c r="E258" i="29" s="1"/>
  <c r="C295" i="29"/>
  <c r="D295" i="29" s="1"/>
  <c r="E295" i="29" s="1"/>
  <c r="C364" i="29"/>
  <c r="D364" i="29" s="1"/>
  <c r="E364" i="29" s="1"/>
  <c r="C293" i="29"/>
  <c r="D293" i="29" s="1"/>
  <c r="E293" i="29" s="1"/>
  <c r="C312" i="29"/>
  <c r="D312" i="29" s="1"/>
  <c r="E312" i="29" s="1"/>
  <c r="C350" i="29"/>
  <c r="D350" i="29" s="1"/>
  <c r="E350" i="29" s="1"/>
  <c r="C261" i="29"/>
  <c r="D261" i="29" s="1"/>
  <c r="C60" i="39"/>
  <c r="D60" i="39" s="1"/>
  <c r="C355" i="29"/>
  <c r="D355" i="29" s="1"/>
  <c r="E355" i="29" s="1"/>
  <c r="C339" i="29"/>
  <c r="D339" i="29" s="1"/>
  <c r="E339" i="29" s="1"/>
  <c r="C370" i="29"/>
  <c r="D370" i="29" s="1"/>
  <c r="E370" i="29" s="1"/>
  <c r="C304" i="29"/>
  <c r="D304" i="29" s="1"/>
  <c r="C286" i="29"/>
  <c r="D286" i="29" s="1"/>
  <c r="C306" i="29"/>
  <c r="D306" i="29" s="1"/>
  <c r="C61" i="39"/>
  <c r="D61" i="39" s="1"/>
  <c r="C62" i="39"/>
  <c r="D62" i="39" s="1"/>
  <c r="A14" i="54"/>
  <c r="O13" i="54"/>
  <c r="C322" i="29"/>
  <c r="D322" i="29" s="1"/>
  <c r="F322" i="29" s="1"/>
  <c r="C361" i="29"/>
  <c r="D361" i="29" s="1"/>
  <c r="E361" i="29" s="1"/>
  <c r="C333" i="29"/>
  <c r="D333" i="29" s="1"/>
  <c r="E333" i="29" s="1"/>
  <c r="C324" i="29"/>
  <c r="D324" i="29" s="1"/>
  <c r="E324" i="29" s="1"/>
  <c r="N48" i="10"/>
  <c r="C257" i="29"/>
  <c r="D257" i="29" s="1"/>
  <c r="E243" i="29"/>
  <c r="E272" i="29"/>
  <c r="E325" i="29"/>
  <c r="E278" i="29"/>
  <c r="E279" i="29"/>
  <c r="F259" i="29"/>
  <c r="F310" i="29"/>
  <c r="F311" i="29"/>
  <c r="E281" i="29"/>
  <c r="F288" i="29"/>
  <c r="F258" i="29"/>
  <c r="F341" i="29"/>
  <c r="E246" i="29"/>
  <c r="F324" i="29"/>
  <c r="E250" i="29"/>
  <c r="E229" i="29"/>
  <c r="F233" i="29" s="1"/>
  <c r="F251" i="29"/>
  <c r="E309" i="29"/>
  <c r="F299" i="29"/>
  <c r="E263" i="29"/>
  <c r="F302" i="29"/>
  <c r="E308" i="29"/>
  <c r="F262" i="29"/>
  <c r="E287" i="29"/>
  <c r="F231" i="29"/>
  <c r="E284" i="29"/>
  <c r="E254" i="29"/>
  <c r="F271" i="29"/>
  <c r="F303" i="29"/>
  <c r="F298" i="29"/>
  <c r="F283" i="29"/>
  <c r="E236" i="29"/>
  <c r="E252" i="29"/>
  <c r="F295" i="29"/>
  <c r="E235" i="29"/>
  <c r="F355" i="29"/>
  <c r="E307" i="29"/>
  <c r="E249" i="29"/>
  <c r="F289" i="29"/>
  <c r="E244" i="29"/>
  <c r="E337" i="29"/>
  <c r="F292" i="29"/>
  <c r="E241" i="29"/>
  <c r="E256" i="29"/>
  <c r="F277" i="29"/>
  <c r="F350" i="29"/>
  <c r="N138" i="10"/>
  <c r="C363" i="29"/>
  <c r="D363" i="29" s="1"/>
  <c r="E363" i="29" s="1"/>
  <c r="C345" i="29"/>
  <c r="D345" i="29" s="1"/>
  <c r="E345" i="29" s="1"/>
  <c r="C369" i="29"/>
  <c r="D369" i="29" s="1"/>
  <c r="E369" i="29" s="1"/>
  <c r="C335" i="29"/>
  <c r="D335" i="29" s="1"/>
  <c r="C327" i="29"/>
  <c r="D327" i="29" s="1"/>
  <c r="E327" i="29" s="1"/>
  <c r="C372" i="29"/>
  <c r="D372" i="29" s="1"/>
  <c r="E372" i="29" s="1"/>
  <c r="C344" i="29"/>
  <c r="D344" i="29" s="1"/>
  <c r="K6" i="10"/>
  <c r="C323" i="29"/>
  <c r="D323" i="29" s="1"/>
  <c r="E323" i="29" s="1"/>
  <c r="C353" i="29"/>
  <c r="D353" i="29" s="1"/>
  <c r="C347" i="29"/>
  <c r="D347" i="29" s="1"/>
  <c r="E347" i="29" s="1"/>
  <c r="C367" i="29"/>
  <c r="D367" i="29" s="1"/>
  <c r="E367" i="29" s="1"/>
  <c r="C368" i="29"/>
  <c r="D368" i="29" s="1"/>
  <c r="E368" i="29" s="1"/>
  <c r="C373" i="29"/>
  <c r="D373" i="29" s="1"/>
  <c r="E373" i="29" s="1"/>
  <c r="C360" i="29"/>
  <c r="D360" i="29" s="1"/>
  <c r="C357" i="29"/>
  <c r="D357" i="29" s="1"/>
  <c r="F275" i="29"/>
  <c r="E273" i="29"/>
  <c r="C352" i="29"/>
  <c r="D352" i="29" s="1"/>
  <c r="C346" i="29"/>
  <c r="D346" i="29" s="1"/>
  <c r="E346" i="29" s="1"/>
  <c r="C348" i="29"/>
  <c r="D348" i="29" s="1"/>
  <c r="E348" i="29" s="1"/>
  <c r="C334" i="29"/>
  <c r="D334" i="29" s="1"/>
  <c r="E334" i="29" s="1"/>
  <c r="C358" i="29"/>
  <c r="D358" i="29" s="1"/>
  <c r="C362" i="29"/>
  <c r="D362" i="29" s="1"/>
  <c r="E362" i="29" s="1"/>
  <c r="C356" i="29"/>
  <c r="D356" i="29" s="1"/>
  <c r="C330" i="29"/>
  <c r="D330" i="29" s="1"/>
  <c r="C342" i="29"/>
  <c r="D342" i="29" s="1"/>
  <c r="C326" i="29"/>
  <c r="D326" i="29" s="1"/>
  <c r="C371" i="29"/>
  <c r="D371" i="29" s="1"/>
  <c r="E371" i="29" s="1"/>
  <c r="F343" i="29"/>
  <c r="F266" i="29"/>
  <c r="E255" i="29"/>
  <c r="E285" i="29"/>
  <c r="F333" i="29"/>
  <c r="F339" i="29"/>
  <c r="F321" i="29"/>
  <c r="C318" i="29"/>
  <c r="D318" i="29" s="1"/>
  <c r="C328" i="29"/>
  <c r="D328" i="29" s="1"/>
  <c r="C340" i="29"/>
  <c r="D340" i="29" s="1"/>
  <c r="C338" i="29"/>
  <c r="D338" i="29" s="1"/>
  <c r="E338" i="29" s="1"/>
  <c r="C317" i="29"/>
  <c r="D317" i="29" s="1"/>
  <c r="C319" i="29"/>
  <c r="D319" i="29" s="1"/>
  <c r="E319" i="29" s="1"/>
  <c r="C365" i="29"/>
  <c r="D365" i="29" s="1"/>
  <c r="E365" i="29" s="1"/>
  <c r="C359" i="29"/>
  <c r="D359" i="29" s="1"/>
  <c r="C332" i="29"/>
  <c r="D332" i="29" s="1"/>
  <c r="E332" i="29" s="1"/>
  <c r="C316" i="29"/>
  <c r="D316" i="29" s="1"/>
  <c r="C354" i="29"/>
  <c r="D354" i="29" s="1"/>
  <c r="C331" i="29"/>
  <c r="D331" i="29" s="1"/>
  <c r="C366" i="29"/>
  <c r="D366" i="29" s="1"/>
  <c r="E366" i="29" s="1"/>
  <c r="C320" i="29"/>
  <c r="D320" i="29" s="1"/>
  <c r="C349" i="29"/>
  <c r="D349" i="29" s="1"/>
  <c r="E349" i="29" s="1"/>
  <c r="C329" i="29"/>
  <c r="D329" i="29" s="1"/>
  <c r="K64" i="11"/>
  <c r="K65" i="11"/>
  <c r="F351" i="29"/>
  <c r="F336" i="29"/>
  <c r="F315" i="29"/>
  <c r="K55" i="11"/>
  <c r="F293" i="29"/>
  <c r="F300" i="29"/>
  <c r="F226" i="29"/>
  <c r="F239" i="29"/>
  <c r="F67" i="39"/>
  <c r="F291" i="29"/>
  <c r="F290" i="29"/>
  <c r="F228" i="29"/>
  <c r="F313" i="29"/>
  <c r="K59" i="11"/>
  <c r="H7" i="54"/>
  <c r="D7" i="54"/>
  <c r="H8" i="54"/>
  <c r="D8" i="54"/>
  <c r="E8" i="54" s="1"/>
  <c r="C9" i="54"/>
  <c r="K60" i="11"/>
  <c r="F65" i="39"/>
  <c r="F69" i="39"/>
  <c r="K49" i="11"/>
  <c r="K66" i="11"/>
  <c r="K57" i="11"/>
  <c r="K56" i="11"/>
  <c r="K36" i="39"/>
  <c r="K22" i="11"/>
  <c r="F314" i="29"/>
  <c r="F296" i="29"/>
  <c r="F230" i="29"/>
  <c r="K33" i="11"/>
  <c r="K52" i="11"/>
  <c r="K67" i="11"/>
  <c r="K54" i="11"/>
  <c r="K50" i="11"/>
  <c r="K34" i="11"/>
  <c r="K17" i="11"/>
  <c r="K53" i="11"/>
  <c r="F70" i="39"/>
  <c r="F63" i="39"/>
  <c r="F66" i="39"/>
  <c r="F76" i="39"/>
  <c r="F68" i="39"/>
  <c r="F73" i="39"/>
  <c r="F71" i="39"/>
  <c r="F72" i="39"/>
  <c r="F74" i="39"/>
  <c r="K70" i="11"/>
  <c r="F75" i="39"/>
  <c r="F64" i="39"/>
  <c r="K21" i="11"/>
  <c r="K51" i="11"/>
  <c r="K19" i="11"/>
  <c r="K18" i="11"/>
  <c r="K58" i="11"/>
  <c r="K61" i="11"/>
  <c r="K23" i="11"/>
  <c r="K68" i="11"/>
  <c r="K20" i="11"/>
  <c r="H72" i="11"/>
  <c r="F312" i="29"/>
  <c r="I72" i="11"/>
  <c r="K15" i="11"/>
  <c r="F361" i="29" l="1"/>
  <c r="F323" i="29"/>
  <c r="E306" i="29"/>
  <c r="F306" i="29"/>
  <c r="E305" i="29"/>
  <c r="F305" i="29"/>
  <c r="F264" i="29"/>
  <c r="E264" i="29"/>
  <c r="E322" i="29"/>
  <c r="O14" i="54"/>
  <c r="A15" i="54"/>
  <c r="E286" i="29"/>
  <c r="F286" i="29"/>
  <c r="F269" i="29"/>
  <c r="E269" i="29"/>
  <c r="F268" i="29"/>
  <c r="E268" i="29"/>
  <c r="E61" i="39"/>
  <c r="F61" i="39"/>
  <c r="F370" i="29"/>
  <c r="F364" i="29"/>
  <c r="F257" i="29"/>
  <c r="E257" i="29"/>
  <c r="E62" i="39"/>
  <c r="F62" i="39"/>
  <c r="E304" i="29"/>
  <c r="F304" i="29"/>
  <c r="E60" i="39"/>
  <c r="F60" i="39"/>
  <c r="F260" i="29"/>
  <c r="E260" i="29"/>
  <c r="F297" i="29"/>
  <c r="E297" i="29"/>
  <c r="E261" i="29"/>
  <c r="F261" i="29"/>
  <c r="F265" i="29"/>
  <c r="E265" i="29"/>
  <c r="F294" i="29"/>
  <c r="E294" i="29"/>
  <c r="F368" i="29"/>
  <c r="F319" i="29"/>
  <c r="F327" i="29"/>
  <c r="F345" i="29"/>
  <c r="F363" i="29"/>
  <c r="F338" i="29"/>
  <c r="F373" i="29"/>
  <c r="F372" i="29"/>
  <c r="F334" i="29"/>
  <c r="F362" i="29"/>
  <c r="F367" i="29"/>
  <c r="F347" i="29"/>
  <c r="F366" i="29"/>
  <c r="F365" i="29"/>
  <c r="F332" i="29"/>
  <c r="F371" i="29"/>
  <c r="F369" i="29"/>
  <c r="F349" i="29"/>
  <c r="M270" i="10"/>
  <c r="N270" i="10" s="1"/>
  <c r="M180" i="10"/>
  <c r="N180" i="10" s="1"/>
  <c r="M258" i="10"/>
  <c r="N258" i="10" s="1"/>
  <c r="M248" i="10"/>
  <c r="N248" i="10" s="1"/>
  <c r="M242" i="10"/>
  <c r="N242" i="10" s="1"/>
  <c r="M115" i="10"/>
  <c r="N115" i="10" s="1"/>
  <c r="M42" i="10"/>
  <c r="N42" i="10" s="1"/>
  <c r="M110" i="10"/>
  <c r="N110" i="10" s="1"/>
  <c r="M182" i="10"/>
  <c r="N182" i="10" s="1"/>
  <c r="M209" i="10"/>
  <c r="N209" i="10" s="1"/>
  <c r="M111" i="10"/>
  <c r="N111" i="10" s="1"/>
  <c r="M207" i="10"/>
  <c r="N207" i="10" s="1"/>
  <c r="M43" i="10"/>
  <c r="N43" i="10" s="1"/>
  <c r="M39" i="10"/>
  <c r="N39" i="10" s="1"/>
  <c r="M109" i="10"/>
  <c r="N109" i="10" s="1"/>
  <c r="M181" i="10"/>
  <c r="N181" i="10" s="1"/>
  <c r="M206" i="10"/>
  <c r="N206" i="10" s="1"/>
  <c r="M625" i="10"/>
  <c r="N625" i="10" s="1"/>
  <c r="M592" i="10"/>
  <c r="N592" i="10" s="1"/>
  <c r="M351" i="10"/>
  <c r="N351" i="10" s="1"/>
  <c r="M619" i="10"/>
  <c r="N619" i="10" s="1"/>
  <c r="M587" i="10"/>
  <c r="N587" i="10" s="1"/>
  <c r="M338" i="10"/>
  <c r="N338" i="10" s="1"/>
  <c r="M563" i="10"/>
  <c r="N563" i="10" s="1"/>
  <c r="M456" i="10"/>
  <c r="N456" i="10" s="1"/>
  <c r="M594" i="10"/>
  <c r="N594" i="10" s="1"/>
  <c r="M407" i="10"/>
  <c r="N407" i="10" s="1"/>
  <c r="M329" i="10"/>
  <c r="N329" i="10" s="1"/>
  <c r="M463" i="10"/>
  <c r="N463" i="10" s="1"/>
  <c r="M169" i="10"/>
  <c r="N169" i="10" s="1"/>
  <c r="M200" i="10"/>
  <c r="N200" i="10" s="1"/>
  <c r="M559" i="10"/>
  <c r="N559" i="10" s="1"/>
  <c r="M419" i="10"/>
  <c r="N419" i="10" s="1"/>
  <c r="M549" i="10"/>
  <c r="N549" i="10" s="1"/>
  <c r="M628" i="10"/>
  <c r="N628" i="10" s="1"/>
  <c r="M322" i="10"/>
  <c r="N322" i="10" s="1"/>
  <c r="M155" i="10"/>
  <c r="N155" i="10" s="1"/>
  <c r="M473" i="10"/>
  <c r="N473" i="10" s="1"/>
  <c r="M525" i="10"/>
  <c r="N525" i="10" s="1"/>
  <c r="M536" i="10"/>
  <c r="N536" i="10" s="1"/>
  <c r="M367" i="10"/>
  <c r="N367" i="10" s="1"/>
  <c r="M167" i="10"/>
  <c r="N167" i="10" s="1"/>
  <c r="M291" i="10"/>
  <c r="N291" i="10" s="1"/>
  <c r="M545" i="10"/>
  <c r="N545" i="10" s="1"/>
  <c r="M464" i="10"/>
  <c r="N464" i="10" s="1"/>
  <c r="M381" i="10"/>
  <c r="N381" i="10" s="1"/>
  <c r="M250" i="10"/>
  <c r="N250" i="10" s="1"/>
  <c r="M267" i="10"/>
  <c r="N267" i="10" s="1"/>
  <c r="M36" i="10"/>
  <c r="N36" i="10" s="1"/>
  <c r="M366" i="10"/>
  <c r="N366" i="10" s="1"/>
  <c r="M402" i="10"/>
  <c r="N402" i="10" s="1"/>
  <c r="M342" i="10"/>
  <c r="N342" i="10" s="1"/>
  <c r="M177" i="10"/>
  <c r="N177" i="10" s="1"/>
  <c r="M201" i="10"/>
  <c r="N201" i="10" s="1"/>
  <c r="M277" i="10"/>
  <c r="N277" i="10" s="1"/>
  <c r="M520" i="10"/>
  <c r="N520" i="10" s="1"/>
  <c r="M593" i="10"/>
  <c r="N593" i="10" s="1"/>
  <c r="M350" i="10"/>
  <c r="N350" i="10" s="1"/>
  <c r="M257" i="10"/>
  <c r="N257" i="10" s="1"/>
  <c r="M308" i="10"/>
  <c r="N308" i="10" s="1"/>
  <c r="M543" i="10"/>
  <c r="N543" i="10" s="1"/>
  <c r="M309" i="10"/>
  <c r="N309" i="10" s="1"/>
  <c r="M347" i="10"/>
  <c r="N347" i="10" s="1"/>
  <c r="M35" i="10"/>
  <c r="N35" i="10" s="1"/>
  <c r="M266" i="10"/>
  <c r="N266" i="10" s="1"/>
  <c r="M590" i="10"/>
  <c r="N590" i="10" s="1"/>
  <c r="M518" i="10"/>
  <c r="N518" i="10" s="1"/>
  <c r="M515" i="10"/>
  <c r="N515" i="10" s="1"/>
  <c r="M433" i="10"/>
  <c r="N433" i="10" s="1"/>
  <c r="M478" i="10"/>
  <c r="N478" i="10" s="1"/>
  <c r="M178" i="10"/>
  <c r="N178" i="10" s="1"/>
  <c r="M326" i="10"/>
  <c r="N326" i="10" s="1"/>
  <c r="M262" i="10"/>
  <c r="N262" i="10" s="1"/>
  <c r="M330" i="10"/>
  <c r="N330" i="10" s="1"/>
  <c r="M457" i="10"/>
  <c r="N457" i="10" s="1"/>
  <c r="M514" i="10"/>
  <c r="N514" i="10" s="1"/>
  <c r="M538" i="10"/>
  <c r="N538" i="10" s="1"/>
  <c r="M424" i="10"/>
  <c r="N424" i="10" s="1"/>
  <c r="M415" i="10"/>
  <c r="N415" i="10" s="1"/>
  <c r="M341" i="10"/>
  <c r="N341" i="10" s="1"/>
  <c r="M472" i="10"/>
  <c r="N472" i="10" s="1"/>
  <c r="M368" i="10"/>
  <c r="N368" i="10" s="1"/>
  <c r="M447" i="10"/>
  <c r="N447" i="10" s="1"/>
  <c r="M526" i="10"/>
  <c r="N526" i="10" s="1"/>
  <c r="M512" i="10"/>
  <c r="N512" i="10" s="1"/>
  <c r="M290" i="10"/>
  <c r="N290" i="10" s="1"/>
  <c r="M581" i="10"/>
  <c r="N581" i="10" s="1"/>
  <c r="M173" i="10"/>
  <c r="N173" i="10" s="1"/>
  <c r="M561" i="10"/>
  <c r="N561" i="10" s="1"/>
  <c r="M418" i="10"/>
  <c r="N418" i="10" s="1"/>
  <c r="M422" i="10"/>
  <c r="N422" i="10" s="1"/>
  <c r="M496" i="10"/>
  <c r="N496" i="10" s="1"/>
  <c r="M602" i="10"/>
  <c r="N602" i="10" s="1"/>
  <c r="M359" i="10"/>
  <c r="N359" i="10" s="1"/>
  <c r="M481" i="10"/>
  <c r="N481" i="10" s="1"/>
  <c r="M488" i="10"/>
  <c r="N488" i="10" s="1"/>
  <c r="M505" i="10"/>
  <c r="N505" i="10" s="1"/>
  <c r="M589" i="10"/>
  <c r="N589" i="10" s="1"/>
  <c r="M163" i="10"/>
  <c r="N163" i="10" s="1"/>
  <c r="M363" i="10"/>
  <c r="N363" i="10" s="1"/>
  <c r="M599" i="10"/>
  <c r="N599" i="10" s="1"/>
  <c r="M626" i="10"/>
  <c r="N626" i="10" s="1"/>
  <c r="M431" i="10"/>
  <c r="N431" i="10" s="1"/>
  <c r="M554" i="10"/>
  <c r="N554" i="10" s="1"/>
  <c r="M164" i="10"/>
  <c r="N164" i="10" s="1"/>
  <c r="M390" i="10"/>
  <c r="N390" i="10" s="1"/>
  <c r="M334" i="10"/>
  <c r="N334" i="10" s="1"/>
  <c r="M299" i="10"/>
  <c r="N299" i="10" s="1"/>
  <c r="M264" i="10"/>
  <c r="N264" i="10" s="1"/>
  <c r="M547" i="10"/>
  <c r="N547" i="10" s="1"/>
  <c r="M511" i="10"/>
  <c r="N511" i="10" s="1"/>
  <c r="M437" i="10"/>
  <c r="N437" i="10" s="1"/>
  <c r="M278" i="10"/>
  <c r="N278" i="10" s="1"/>
  <c r="M175" i="10"/>
  <c r="N175" i="10" s="1"/>
  <c r="M510" i="10"/>
  <c r="N510" i="10" s="1"/>
  <c r="M553" i="10"/>
  <c r="N553" i="10" s="1"/>
  <c r="M528" i="10"/>
  <c r="N528" i="10" s="1"/>
  <c r="M573" i="10"/>
  <c r="N573" i="10" s="1"/>
  <c r="M372" i="10"/>
  <c r="N372" i="10" s="1"/>
  <c r="M403" i="10"/>
  <c r="N403" i="10" s="1"/>
  <c r="M323" i="10"/>
  <c r="N323" i="10" s="1"/>
  <c r="M530" i="10"/>
  <c r="N530" i="10" s="1"/>
  <c r="M595" i="10"/>
  <c r="N595" i="10" s="1"/>
  <c r="M474" i="10"/>
  <c r="N474" i="10" s="1"/>
  <c r="M254" i="10"/>
  <c r="N254" i="10" s="1"/>
  <c r="M629" i="10"/>
  <c r="N629" i="10" s="1"/>
  <c r="M33" i="10"/>
  <c r="N33" i="10" s="1"/>
  <c r="M383" i="10"/>
  <c r="N383" i="10" s="1"/>
  <c r="M477" i="10"/>
  <c r="N477" i="10" s="1"/>
  <c r="M618" i="10"/>
  <c r="N618" i="10" s="1"/>
  <c r="M324" i="10"/>
  <c r="N324" i="10" s="1"/>
  <c r="M172" i="10"/>
  <c r="N172" i="10" s="1"/>
  <c r="M453" i="10"/>
  <c r="N453" i="10" s="1"/>
  <c r="M498" i="10"/>
  <c r="N498" i="10" s="1"/>
  <c r="M174" i="10"/>
  <c r="N174" i="10" s="1"/>
  <c r="M38" i="10"/>
  <c r="N38" i="10" s="1"/>
  <c r="M236" i="10"/>
  <c r="N236" i="10" s="1"/>
  <c r="M234" i="10"/>
  <c r="N234" i="10" s="1"/>
  <c r="M211" i="10"/>
  <c r="N211" i="10" s="1"/>
  <c r="M45" i="10"/>
  <c r="N45" i="10" s="1"/>
  <c r="M44" i="10"/>
  <c r="N44" i="10" s="1"/>
  <c r="M129" i="10"/>
  <c r="N129" i="10" s="1"/>
  <c r="M40" i="10"/>
  <c r="N40" i="10" s="1"/>
  <c r="M204" i="10"/>
  <c r="N204" i="10" s="1"/>
  <c r="M642" i="10"/>
  <c r="N642" i="10" s="1"/>
  <c r="M241" i="10"/>
  <c r="N241" i="10" s="1"/>
  <c r="M269" i="10"/>
  <c r="N269" i="10" s="1"/>
  <c r="M490" i="10"/>
  <c r="N490" i="10" s="1"/>
  <c r="M476" i="10"/>
  <c r="N476" i="10" s="1"/>
  <c r="M604" i="10"/>
  <c r="N604" i="10" s="1"/>
  <c r="M413" i="10"/>
  <c r="N413" i="10" s="1"/>
  <c r="M333" i="10"/>
  <c r="N333" i="10" s="1"/>
  <c r="M162" i="10"/>
  <c r="N162" i="10" s="1"/>
  <c r="M608" i="10"/>
  <c r="N608" i="10" s="1"/>
  <c r="M578" i="10"/>
  <c r="N578" i="10" s="1"/>
  <c r="M471" i="10"/>
  <c r="N471" i="10" s="1"/>
  <c r="M506" i="10"/>
  <c r="N506" i="10" s="1"/>
  <c r="M268" i="10"/>
  <c r="N268" i="10" s="1"/>
  <c r="M369" i="10"/>
  <c r="N369" i="10" s="1"/>
  <c r="M414" i="10"/>
  <c r="N414" i="10" s="1"/>
  <c r="M521" i="10"/>
  <c r="N521" i="10" s="1"/>
  <c r="M529" i="10"/>
  <c r="N529" i="10" s="1"/>
  <c r="M391" i="10"/>
  <c r="N391" i="10" s="1"/>
  <c r="M194" i="10"/>
  <c r="N194" i="10" s="1"/>
  <c r="M495" i="10"/>
  <c r="N495" i="10" s="1"/>
  <c r="M281" i="10"/>
  <c r="N281" i="10" s="1"/>
  <c r="M524" i="10"/>
  <c r="N524" i="10" s="1"/>
  <c r="M552" i="10"/>
  <c r="N552" i="10" s="1"/>
  <c r="M462" i="10"/>
  <c r="N462" i="10" s="1"/>
  <c r="M388" i="10"/>
  <c r="N388" i="10" s="1"/>
  <c r="M295" i="10"/>
  <c r="N295" i="10" s="1"/>
  <c r="M158" i="10"/>
  <c r="N158" i="10" s="1"/>
  <c r="M630" i="10"/>
  <c r="N630" i="10" s="1"/>
  <c r="M305" i="10"/>
  <c r="N305" i="10" s="1"/>
  <c r="M362" i="10"/>
  <c r="N362" i="10" s="1"/>
  <c r="M493" i="10"/>
  <c r="N493" i="10" s="1"/>
  <c r="M519" i="10"/>
  <c r="N519" i="10" s="1"/>
  <c r="M405" i="10"/>
  <c r="N405" i="10" s="1"/>
  <c r="M416" i="10"/>
  <c r="N416" i="10" s="1"/>
  <c r="M438" i="10"/>
  <c r="N438" i="10" s="1"/>
  <c r="M199" i="10"/>
  <c r="N199" i="10" s="1"/>
  <c r="M410" i="10"/>
  <c r="N410" i="10" s="1"/>
  <c r="M302" i="10"/>
  <c r="N302" i="10" s="1"/>
  <c r="M239" i="10"/>
  <c r="N239" i="10" s="1"/>
  <c r="M400" i="10"/>
  <c r="N400" i="10" s="1"/>
  <c r="M440" i="10"/>
  <c r="N440" i="10" s="1"/>
  <c r="M564" i="10"/>
  <c r="N564" i="10" s="1"/>
  <c r="M307" i="10"/>
  <c r="N307" i="10" s="1"/>
  <c r="M382" i="10"/>
  <c r="N382" i="10" s="1"/>
  <c r="M303" i="10"/>
  <c r="N303" i="10" s="1"/>
  <c r="M425" i="10"/>
  <c r="N425" i="10" s="1"/>
  <c r="M487" i="10"/>
  <c r="N487" i="10" s="1"/>
  <c r="M411" i="10"/>
  <c r="N411" i="10" s="1"/>
  <c r="M401" i="10"/>
  <c r="N401" i="10" s="1"/>
  <c r="M492" i="10"/>
  <c r="N492" i="10" s="1"/>
  <c r="M483" i="10"/>
  <c r="N483" i="10" s="1"/>
  <c r="M294" i="10"/>
  <c r="N294" i="10" s="1"/>
  <c r="M467" i="10"/>
  <c r="N467" i="10" s="1"/>
  <c r="M486" i="10"/>
  <c r="N486" i="10" s="1"/>
  <c r="M343" i="10"/>
  <c r="N343" i="10" s="1"/>
  <c r="M475" i="10"/>
  <c r="N475" i="10" s="1"/>
  <c r="M345" i="10"/>
  <c r="N345" i="10" s="1"/>
  <c r="M551" i="10"/>
  <c r="N551" i="10" s="1"/>
  <c r="M160" i="10"/>
  <c r="N160" i="10" s="1"/>
  <c r="M426" i="10"/>
  <c r="N426" i="10" s="1"/>
  <c r="M508" i="10"/>
  <c r="N508" i="10" s="1"/>
  <c r="M389" i="10"/>
  <c r="N389" i="10" s="1"/>
  <c r="M461" i="10"/>
  <c r="N461" i="10" s="1"/>
  <c r="M616" i="10"/>
  <c r="N616" i="10" s="1"/>
  <c r="M288" i="10"/>
  <c r="N288" i="10" s="1"/>
  <c r="M571" i="10"/>
  <c r="N571" i="10" s="1"/>
  <c r="M406" i="10"/>
  <c r="N406" i="10" s="1"/>
  <c r="M285" i="10"/>
  <c r="N285" i="10" s="1"/>
  <c r="M398" i="10"/>
  <c r="N398" i="10" s="1"/>
  <c r="M582" i="10"/>
  <c r="N582" i="10" s="1"/>
  <c r="M408" i="10"/>
  <c r="N408" i="10" s="1"/>
  <c r="M468" i="10"/>
  <c r="N468" i="10" s="1"/>
  <c r="M591" i="10"/>
  <c r="N591" i="10" s="1"/>
  <c r="M370" i="10"/>
  <c r="N370" i="10" s="1"/>
  <c r="M502" i="10"/>
  <c r="N502" i="10" s="1"/>
  <c r="M460" i="10"/>
  <c r="N460" i="10" s="1"/>
  <c r="M612" i="10"/>
  <c r="N612" i="10" s="1"/>
  <c r="M420" i="10"/>
  <c r="N420" i="10" s="1"/>
  <c r="M550" i="10"/>
  <c r="N550" i="10" s="1"/>
  <c r="M445" i="10"/>
  <c r="N445" i="10" s="1"/>
  <c r="M386" i="10"/>
  <c r="N386" i="10" s="1"/>
  <c r="M427" i="10"/>
  <c r="N427" i="10" s="1"/>
  <c r="M568" i="10"/>
  <c r="N568" i="10" s="1"/>
  <c r="M353" i="10"/>
  <c r="N353" i="10" s="1"/>
  <c r="M459" i="10"/>
  <c r="N459" i="10" s="1"/>
  <c r="M287" i="10"/>
  <c r="N287" i="10" s="1"/>
  <c r="M613" i="10"/>
  <c r="N613" i="10" s="1"/>
  <c r="M576" i="10"/>
  <c r="N576" i="10" s="1"/>
  <c r="M393" i="10"/>
  <c r="N393" i="10" s="1"/>
  <c r="M296" i="10"/>
  <c r="N296" i="10" s="1"/>
  <c r="M435" i="10"/>
  <c r="N435" i="10" s="1"/>
  <c r="M539" i="10"/>
  <c r="N539" i="10" s="1"/>
  <c r="M436" i="10"/>
  <c r="N436" i="10" s="1"/>
  <c r="M542" i="10"/>
  <c r="N542" i="10" s="1"/>
  <c r="M450" i="10"/>
  <c r="N450" i="10" s="1"/>
  <c r="M265" i="10"/>
  <c r="N265" i="10" s="1"/>
  <c r="M586" i="10"/>
  <c r="N586" i="10" s="1"/>
  <c r="M614" i="10"/>
  <c r="N614" i="10" s="1"/>
  <c r="M327" i="10"/>
  <c r="N327" i="10" s="1"/>
  <c r="M283" i="10"/>
  <c r="N283" i="10" s="1"/>
  <c r="M392" i="10"/>
  <c r="N392" i="10" s="1"/>
  <c r="M328" i="10"/>
  <c r="N328" i="10" s="1"/>
  <c r="M168" i="10"/>
  <c r="N168" i="10" s="1"/>
  <c r="M584" i="10"/>
  <c r="N584" i="10" s="1"/>
  <c r="M429" i="10"/>
  <c r="N429" i="10" s="1"/>
  <c r="M603" i="10"/>
  <c r="N603" i="10" s="1"/>
  <c r="M394" i="10"/>
  <c r="N394" i="10" s="1"/>
  <c r="M156" i="10"/>
  <c r="N156" i="10" s="1"/>
  <c r="M301" i="10"/>
  <c r="N301" i="10" s="1"/>
  <c r="M601" i="10"/>
  <c r="N601" i="10" s="1"/>
  <c r="M348" i="10"/>
  <c r="N348" i="10" s="1"/>
  <c r="M17" i="10"/>
  <c r="N17" i="10" s="1"/>
  <c r="M340" i="10"/>
  <c r="N340" i="10" s="1"/>
  <c r="M442" i="10"/>
  <c r="N442" i="10" s="1"/>
  <c r="M434" i="10"/>
  <c r="N434" i="10" s="1"/>
  <c r="M395" i="10"/>
  <c r="N395" i="10" s="1"/>
  <c r="M318" i="10"/>
  <c r="N318" i="10" s="1"/>
  <c r="M311" i="10"/>
  <c r="N311" i="10" s="1"/>
  <c r="M387" i="10"/>
  <c r="N387" i="10" s="1"/>
  <c r="M319" i="10"/>
  <c r="N319" i="10" s="1"/>
  <c r="M610" i="10"/>
  <c r="N610" i="10" s="1"/>
  <c r="M157" i="10"/>
  <c r="N157" i="10" s="1"/>
  <c r="M312" i="10"/>
  <c r="N312" i="10" s="1"/>
  <c r="M432" i="10"/>
  <c r="N432" i="10" s="1"/>
  <c r="M32" i="10"/>
  <c r="N32" i="10" s="1"/>
  <c r="M358" i="10"/>
  <c r="N358" i="10" s="1"/>
  <c r="M412" i="10"/>
  <c r="N412" i="10" s="1"/>
  <c r="M292" i="10"/>
  <c r="N292" i="10" s="1"/>
  <c r="M332" i="10"/>
  <c r="N332" i="10" s="1"/>
  <c r="M479" i="10"/>
  <c r="N479" i="10" s="1"/>
  <c r="M280" i="10"/>
  <c r="N280" i="10" s="1"/>
  <c r="M153" i="10"/>
  <c r="N153" i="10" s="1"/>
  <c r="M349" i="10"/>
  <c r="N349" i="10" s="1"/>
  <c r="M317" i="10"/>
  <c r="N317" i="10" s="1"/>
  <c r="M284" i="10"/>
  <c r="N284" i="10" s="1"/>
  <c r="M533" i="10"/>
  <c r="N533" i="10" s="1"/>
  <c r="M627" i="10"/>
  <c r="N627" i="10" s="1"/>
  <c r="M454" i="10"/>
  <c r="N454" i="10" s="1"/>
  <c r="M373" i="10"/>
  <c r="N373" i="10" s="1"/>
  <c r="M208" i="10"/>
  <c r="N208" i="10" s="1"/>
  <c r="M233" i="10"/>
  <c r="N233" i="10" s="1"/>
  <c r="M336" i="10"/>
  <c r="N336" i="10" s="1"/>
  <c r="M374" i="10"/>
  <c r="N374" i="10" s="1"/>
  <c r="M355" i="10"/>
  <c r="N355" i="10" s="1"/>
  <c r="M378" i="10"/>
  <c r="N378" i="10" s="1"/>
  <c r="M448" i="10"/>
  <c r="N448" i="10" s="1"/>
  <c r="M428" i="10"/>
  <c r="N428" i="10" s="1"/>
  <c r="M572" i="10"/>
  <c r="N572" i="10" s="1"/>
  <c r="M335" i="10"/>
  <c r="N335" i="10" s="1"/>
  <c r="M380" i="10"/>
  <c r="N380" i="10" s="1"/>
  <c r="M154" i="10"/>
  <c r="N154" i="10" s="1"/>
  <c r="M404" i="10"/>
  <c r="N404" i="10" s="1"/>
  <c r="M499" i="10"/>
  <c r="N499" i="10" s="1"/>
  <c r="M444" i="10"/>
  <c r="N444" i="10" s="1"/>
  <c r="M337" i="10"/>
  <c r="N337" i="10" s="1"/>
  <c r="M112" i="10"/>
  <c r="N112" i="10" s="1"/>
  <c r="M494" i="10"/>
  <c r="N494" i="10" s="1"/>
  <c r="M397" i="10"/>
  <c r="N397" i="10" s="1"/>
  <c r="M522" i="10"/>
  <c r="N522" i="10" s="1"/>
  <c r="M566" i="10"/>
  <c r="N566" i="10" s="1"/>
  <c r="M310" i="10"/>
  <c r="N310" i="10" s="1"/>
  <c r="M500" i="10"/>
  <c r="N500" i="10" s="1"/>
  <c r="M304" i="10"/>
  <c r="N304" i="10" s="1"/>
  <c r="M152" i="10"/>
  <c r="N152" i="10" s="1"/>
  <c r="M282" i="10"/>
  <c r="N282" i="10" s="1"/>
  <c r="M465" i="10"/>
  <c r="N465" i="10" s="1"/>
  <c r="M527" i="10"/>
  <c r="N527" i="10" s="1"/>
  <c r="M491" i="10"/>
  <c r="N491" i="10" s="1"/>
  <c r="M251" i="10"/>
  <c r="N251" i="10" s="1"/>
  <c r="M497" i="10"/>
  <c r="N497" i="10" s="1"/>
  <c r="M617" i="10"/>
  <c r="N617" i="10" s="1"/>
  <c r="M37" i="10"/>
  <c r="N37" i="10" s="1"/>
  <c r="M509" i="10"/>
  <c r="N509" i="10" s="1"/>
  <c r="M513" i="10"/>
  <c r="N513" i="10" s="1"/>
  <c r="M377" i="10"/>
  <c r="N377" i="10" s="1"/>
  <c r="M441" i="10"/>
  <c r="N441" i="10" s="1"/>
  <c r="M313" i="10"/>
  <c r="N313" i="10" s="1"/>
  <c r="M364" i="10"/>
  <c r="N364" i="10" s="1"/>
  <c r="M379" i="10"/>
  <c r="N379" i="10" s="1"/>
  <c r="M484" i="10"/>
  <c r="N484" i="10" s="1"/>
  <c r="M624" i="10"/>
  <c r="N624" i="10" s="1"/>
  <c r="M583" i="10"/>
  <c r="N583" i="10" s="1"/>
  <c r="M643" i="10"/>
  <c r="N643" i="10" s="1"/>
  <c r="M196" i="10"/>
  <c r="N196" i="10" s="1"/>
  <c r="M631" i="10"/>
  <c r="N631" i="10" s="1"/>
  <c r="M622" i="10"/>
  <c r="N622" i="10" s="1"/>
  <c r="M632" i="10"/>
  <c r="N632" i="10" s="1"/>
  <c r="M131" i="10"/>
  <c r="N131" i="10" s="1"/>
  <c r="M385" i="10"/>
  <c r="N385" i="10" s="1"/>
  <c r="M466" i="10"/>
  <c r="N466" i="10" s="1"/>
  <c r="M605" i="10"/>
  <c r="N605" i="10" s="1"/>
  <c r="M451" i="10"/>
  <c r="N451" i="10" s="1"/>
  <c r="M517" i="10"/>
  <c r="N517" i="10" s="1"/>
  <c r="M321" i="10"/>
  <c r="N321" i="10" s="1"/>
  <c r="M289" i="10"/>
  <c r="N289" i="10" s="1"/>
  <c r="M567" i="10"/>
  <c r="N567" i="10" s="1"/>
  <c r="M446" i="10"/>
  <c r="N446" i="10" s="1"/>
  <c r="M325" i="10"/>
  <c r="N325" i="10" s="1"/>
  <c r="M205" i="10"/>
  <c r="N205" i="10" s="1"/>
  <c r="M130" i="10"/>
  <c r="N130" i="10" s="1"/>
  <c r="M621" i="10"/>
  <c r="N621" i="10" s="1"/>
  <c r="M165" i="10"/>
  <c r="N165" i="10" s="1"/>
  <c r="M469" i="10"/>
  <c r="N469" i="10" s="1"/>
  <c r="M159" i="10"/>
  <c r="N159" i="10" s="1"/>
  <c r="M365" i="10"/>
  <c r="N365" i="10" s="1"/>
  <c r="M620" i="10"/>
  <c r="N620" i="10" s="1"/>
  <c r="M252" i="10"/>
  <c r="N252" i="10" s="1"/>
  <c r="M34" i="10"/>
  <c r="N34" i="10" s="1"/>
  <c r="M569" i="10"/>
  <c r="N569" i="10" s="1"/>
  <c r="M161" i="10"/>
  <c r="N161" i="10" s="1"/>
  <c r="M346" i="10"/>
  <c r="N346" i="10" s="1"/>
  <c r="M537" i="10"/>
  <c r="N537" i="10" s="1"/>
  <c r="M615" i="10"/>
  <c r="N615" i="10" s="1"/>
  <c r="M570" i="10"/>
  <c r="N570" i="10" s="1"/>
  <c r="M588" i="10"/>
  <c r="N588" i="10" s="1"/>
  <c r="M470" i="10"/>
  <c r="N470" i="10" s="1"/>
  <c r="M541" i="10"/>
  <c r="N541" i="10" s="1"/>
  <c r="M176" i="10"/>
  <c r="N176" i="10" s="1"/>
  <c r="M504" i="10"/>
  <c r="N504" i="10" s="1"/>
  <c r="M482" i="10"/>
  <c r="N482" i="10" s="1"/>
  <c r="M409" i="10"/>
  <c r="N409" i="10" s="1"/>
  <c r="M565" i="10"/>
  <c r="N565" i="10" s="1"/>
  <c r="M195" i="10"/>
  <c r="N195" i="10" s="1"/>
  <c r="M532" i="10"/>
  <c r="N532" i="10" s="1"/>
  <c r="M455" i="10"/>
  <c r="N455" i="10" s="1"/>
  <c r="M574" i="10"/>
  <c r="N574" i="10" s="1"/>
  <c r="M10" i="10"/>
  <c r="M417" i="10"/>
  <c r="N417" i="10" s="1"/>
  <c r="M298" i="10"/>
  <c r="N298" i="10" s="1"/>
  <c r="M600" i="10"/>
  <c r="N600" i="10" s="1"/>
  <c r="M320" i="10"/>
  <c r="N320" i="10" s="1"/>
  <c r="M443" i="10"/>
  <c r="N443" i="10" s="1"/>
  <c r="M611" i="10"/>
  <c r="N611" i="10" s="1"/>
  <c r="M356" i="10"/>
  <c r="N356" i="10" s="1"/>
  <c r="M331" i="10"/>
  <c r="N331" i="10" s="1"/>
  <c r="M585" i="10"/>
  <c r="N585" i="10" s="1"/>
  <c r="M507" i="10"/>
  <c r="N507" i="10" s="1"/>
  <c r="M452" i="10"/>
  <c r="N452" i="10" s="1"/>
  <c r="M185" i="10"/>
  <c r="N185" i="10" s="1"/>
  <c r="M41" i="10"/>
  <c r="N41" i="10" s="1"/>
  <c r="M279" i="10"/>
  <c r="N279" i="10" s="1"/>
  <c r="M354" i="10"/>
  <c r="N354" i="10" s="1"/>
  <c r="M421" i="10"/>
  <c r="N421" i="10" s="1"/>
  <c r="M238" i="10"/>
  <c r="N238" i="10" s="1"/>
  <c r="M256" i="10"/>
  <c r="N256" i="10" s="1"/>
  <c r="M489" i="10"/>
  <c r="N489" i="10" s="1"/>
  <c r="M276" i="10"/>
  <c r="N276" i="10" s="1"/>
  <c r="M423" i="10"/>
  <c r="N423" i="10" s="1"/>
  <c r="M458" i="10"/>
  <c r="N458" i="10" s="1"/>
  <c r="M548" i="10"/>
  <c r="N548" i="10" s="1"/>
  <c r="M396" i="10"/>
  <c r="N396" i="10" s="1"/>
  <c r="M531" i="10"/>
  <c r="N531" i="10" s="1"/>
  <c r="M555" i="10"/>
  <c r="N555" i="10" s="1"/>
  <c r="M546" i="10"/>
  <c r="N546" i="10" s="1"/>
  <c r="M316" i="10"/>
  <c r="N316" i="10" s="1"/>
  <c r="M171" i="10"/>
  <c r="N171" i="10" s="1"/>
  <c r="M577" i="10"/>
  <c r="N577" i="10" s="1"/>
  <c r="M558" i="10"/>
  <c r="N558" i="10" s="1"/>
  <c r="M580" i="10"/>
  <c r="N580" i="10" s="1"/>
  <c r="M535" i="10"/>
  <c r="N535" i="10" s="1"/>
  <c r="M339" i="10"/>
  <c r="N339" i="10" s="1"/>
  <c r="M534" i="10"/>
  <c r="N534" i="10" s="1"/>
  <c r="M255" i="10"/>
  <c r="N255" i="10" s="1"/>
  <c r="M247" i="10"/>
  <c r="N247" i="10" s="1"/>
  <c r="M384" i="10"/>
  <c r="N384" i="10" s="1"/>
  <c r="M439" i="10"/>
  <c r="N439" i="10" s="1"/>
  <c r="M286" i="10"/>
  <c r="N286" i="10" s="1"/>
  <c r="M376" i="10"/>
  <c r="N376" i="10" s="1"/>
  <c r="M562" i="10"/>
  <c r="N562" i="10" s="1"/>
  <c r="M300" i="10"/>
  <c r="N300" i="10" s="1"/>
  <c r="M501" i="10"/>
  <c r="N501" i="10" s="1"/>
  <c r="M357" i="10"/>
  <c r="N357" i="10" s="1"/>
  <c r="M579" i="10"/>
  <c r="N579" i="10" s="1"/>
  <c r="M560" i="10"/>
  <c r="N560" i="10" s="1"/>
  <c r="M375" i="10"/>
  <c r="N375" i="10" s="1"/>
  <c r="M540" i="10"/>
  <c r="N540" i="10" s="1"/>
  <c r="M399" i="10"/>
  <c r="N399" i="10" s="1"/>
  <c r="M449" i="10"/>
  <c r="N449" i="10" s="1"/>
  <c r="M352" i="10"/>
  <c r="N352" i="10" s="1"/>
  <c r="M596" i="10"/>
  <c r="N596" i="10" s="1"/>
  <c r="M306" i="10"/>
  <c r="N306" i="10" s="1"/>
  <c r="M166" i="10"/>
  <c r="N166" i="10" s="1"/>
  <c r="M644" i="10"/>
  <c r="N644" i="10" s="1"/>
  <c r="M544" i="10"/>
  <c r="N544" i="10" s="1"/>
  <c r="M653" i="10"/>
  <c r="N653" i="10" s="1"/>
  <c r="M640" i="10"/>
  <c r="N640" i="10" s="1"/>
  <c r="M641" i="10"/>
  <c r="N641" i="10" s="1"/>
  <c r="M623" i="10"/>
  <c r="N623" i="10" s="1"/>
  <c r="M179" i="10"/>
  <c r="N179" i="10" s="1"/>
  <c r="M293" i="10"/>
  <c r="N293" i="10" s="1"/>
  <c r="M240" i="10"/>
  <c r="N240" i="10" s="1"/>
  <c r="M503" i="10"/>
  <c r="N503" i="10" s="1"/>
  <c r="M371" i="10"/>
  <c r="N371" i="10" s="1"/>
  <c r="M297" i="10"/>
  <c r="N297" i="10" s="1"/>
  <c r="M609" i="10"/>
  <c r="N609" i="10" s="1"/>
  <c r="M523" i="10"/>
  <c r="N523" i="10" s="1"/>
  <c r="M344" i="10"/>
  <c r="N344" i="10" s="1"/>
  <c r="M263" i="10"/>
  <c r="N263" i="10" s="1"/>
  <c r="M275" i="10"/>
  <c r="N275" i="10" s="1"/>
  <c r="M430" i="10"/>
  <c r="N430" i="10" s="1"/>
  <c r="M575" i="10"/>
  <c r="N575" i="10" s="1"/>
  <c r="M516" i="10"/>
  <c r="N516" i="10" s="1"/>
  <c r="M170" i="10"/>
  <c r="N170" i="10" s="1"/>
  <c r="M485" i="10"/>
  <c r="N485" i="10" s="1"/>
  <c r="M253" i="10"/>
  <c r="N253" i="10" s="1"/>
  <c r="M480" i="10"/>
  <c r="N480" i="10" s="1"/>
  <c r="F342" i="29"/>
  <c r="E342" i="29"/>
  <c r="E358" i="29"/>
  <c r="F358" i="29"/>
  <c r="E352" i="29"/>
  <c r="F352" i="29"/>
  <c r="F360" i="29"/>
  <c r="E360" i="29"/>
  <c r="E344" i="29"/>
  <c r="E316" i="29"/>
  <c r="F316" i="29"/>
  <c r="F328" i="29"/>
  <c r="E328" i="29"/>
  <c r="E357" i="29"/>
  <c r="F357" i="29"/>
  <c r="F335" i="29"/>
  <c r="E335" i="29"/>
  <c r="E317" i="29"/>
  <c r="F317" i="29"/>
  <c r="F346" i="29"/>
  <c r="E329" i="29"/>
  <c r="F329" i="29"/>
  <c r="F331" i="29"/>
  <c r="E331" i="29"/>
  <c r="E359" i="29"/>
  <c r="F359" i="29"/>
  <c r="F330" i="29"/>
  <c r="E330" i="29"/>
  <c r="E353" i="29"/>
  <c r="F353" i="29"/>
  <c r="F320" i="29"/>
  <c r="E320" i="29"/>
  <c r="F326" i="29"/>
  <c r="E326" i="29"/>
  <c r="E318" i="29"/>
  <c r="F318" i="29"/>
  <c r="F354" i="29"/>
  <c r="E354" i="29"/>
  <c r="F340" i="29"/>
  <c r="E340" i="29"/>
  <c r="F356" i="29"/>
  <c r="E356" i="29"/>
  <c r="I9" i="54"/>
  <c r="H9" i="54"/>
  <c r="C10" i="54"/>
  <c r="D9" i="54"/>
  <c r="L8" i="54"/>
  <c r="M8" i="54" s="1"/>
  <c r="E7" i="54"/>
  <c r="L7" i="54" s="1"/>
  <c r="M7" i="54" s="1"/>
  <c r="C19" i="39"/>
  <c r="D19" i="39" s="1"/>
  <c r="C17" i="39"/>
  <c r="B17" i="39" s="1"/>
  <c r="E17" i="39" s="1"/>
  <c r="F12" i="41"/>
  <c r="F16" i="29"/>
  <c r="F28" i="39"/>
  <c r="C33" i="39"/>
  <c r="D33" i="39" s="1"/>
  <c r="C16" i="29"/>
  <c r="G16" i="29" s="1"/>
  <c r="C12" i="41"/>
  <c r="F16" i="39"/>
  <c r="F32" i="39"/>
  <c r="H73" i="11"/>
  <c r="H74" i="11" s="1"/>
  <c r="F17" i="29"/>
  <c r="I73" i="11"/>
  <c r="I74" i="11" s="1"/>
  <c r="C17" i="29"/>
  <c r="J69" i="11"/>
  <c r="F31" i="39" l="1"/>
  <c r="F33" i="39"/>
  <c r="F18" i="39"/>
  <c r="F25" i="39"/>
  <c r="C34" i="39"/>
  <c r="B34" i="39" s="1"/>
  <c r="E34" i="39" s="1"/>
  <c r="F23" i="39"/>
  <c r="F26" i="39"/>
  <c r="C27" i="39"/>
  <c r="G27" i="39" s="1"/>
  <c r="F21" i="39"/>
  <c r="C30" i="39"/>
  <c r="D30" i="39" s="1"/>
  <c r="J30" i="39" s="1"/>
  <c r="C26" i="39"/>
  <c r="B26" i="39" s="1"/>
  <c r="E26" i="39" s="1"/>
  <c r="C25" i="39"/>
  <c r="D25" i="39" s="1"/>
  <c r="F27" i="39"/>
  <c r="C16" i="39"/>
  <c r="C21" i="39"/>
  <c r="B21" i="39" s="1"/>
  <c r="E21" i="39" s="1"/>
  <c r="C24" i="39"/>
  <c r="G24" i="39" s="1"/>
  <c r="F29" i="39"/>
  <c r="F19" i="39"/>
  <c r="F30" i="39"/>
  <c r="F20" i="39"/>
  <c r="C35" i="39"/>
  <c r="B35" i="39" s="1"/>
  <c r="E35" i="39" s="1"/>
  <c r="F17" i="39"/>
  <c r="F24" i="39"/>
  <c r="C32" i="39"/>
  <c r="D32" i="39" s="1"/>
  <c r="C23" i="39"/>
  <c r="G23" i="39" s="1"/>
  <c r="C28" i="39"/>
  <c r="G28" i="39" s="1"/>
  <c r="F22" i="39"/>
  <c r="F35" i="39"/>
  <c r="C22" i="39"/>
  <c r="G22" i="39" s="1"/>
  <c r="C18" i="39"/>
  <c r="B18" i="39" s="1"/>
  <c r="E18" i="39" s="1"/>
  <c r="C29" i="39"/>
  <c r="D29" i="39" s="1"/>
  <c r="F34" i="39"/>
  <c r="C31" i="39"/>
  <c r="B31" i="39" s="1"/>
  <c r="E31" i="39" s="1"/>
  <c r="C20" i="39"/>
  <c r="B20" i="39" s="1"/>
  <c r="E20" i="39" s="1"/>
  <c r="O15" i="54"/>
  <c r="A16" i="54"/>
  <c r="F344" i="29"/>
  <c r="C51" i="29" s="1"/>
  <c r="D51" i="29" s="1"/>
  <c r="G20" i="39"/>
  <c r="F348" i="29"/>
  <c r="F70" i="29"/>
  <c r="F81" i="29"/>
  <c r="C148" i="29"/>
  <c r="G148" i="29" s="1"/>
  <c r="C46" i="29"/>
  <c r="B46" i="29" s="1"/>
  <c r="E46" i="29" s="1"/>
  <c r="C126" i="29"/>
  <c r="B126" i="29" s="1"/>
  <c r="E126" i="29" s="1"/>
  <c r="F107" i="29"/>
  <c r="F74" i="29"/>
  <c r="C36" i="29"/>
  <c r="B36" i="29" s="1"/>
  <c r="E36" i="29" s="1"/>
  <c r="F61" i="29"/>
  <c r="C161" i="29"/>
  <c r="B161" i="29" s="1"/>
  <c r="E161" i="29" s="1"/>
  <c r="F66" i="29"/>
  <c r="C120" i="29"/>
  <c r="B120" i="29" s="1"/>
  <c r="E120" i="29" s="1"/>
  <c r="C128" i="29"/>
  <c r="G128" i="29" s="1"/>
  <c r="F143" i="29"/>
  <c r="C144" i="29"/>
  <c r="G144" i="29" s="1"/>
  <c r="C139" i="29"/>
  <c r="G139" i="29" s="1"/>
  <c r="F35" i="29"/>
  <c r="M6" i="10"/>
  <c r="N10" i="10"/>
  <c r="B24" i="39"/>
  <c r="E24" i="39" s="1"/>
  <c r="D26" i="39"/>
  <c r="I26" i="39" s="1"/>
  <c r="G25" i="39"/>
  <c r="G26" i="39"/>
  <c r="D24" i="39"/>
  <c r="J24" i="39" s="1"/>
  <c r="B27" i="39"/>
  <c r="E27" i="39" s="1"/>
  <c r="D27" i="39"/>
  <c r="H27" i="39" s="1"/>
  <c r="G19" i="39"/>
  <c r="B16" i="29"/>
  <c r="E16" i="29" s="1"/>
  <c r="G35" i="39"/>
  <c r="B19" i="39"/>
  <c r="E19" i="39" s="1"/>
  <c r="D21" i="39"/>
  <c r="J21" i="39" s="1"/>
  <c r="G21" i="39"/>
  <c r="E9" i="54"/>
  <c r="L9" i="54" s="1"/>
  <c r="M9" i="54" s="1"/>
  <c r="I10" i="54"/>
  <c r="D10" i="54"/>
  <c r="C11" i="54"/>
  <c r="H10" i="54"/>
  <c r="B28" i="39"/>
  <c r="E28" i="39" s="1"/>
  <c r="G33" i="39"/>
  <c r="D28" i="39"/>
  <c r="J28" i="39" s="1"/>
  <c r="B32" i="39"/>
  <c r="E32" i="39" s="1"/>
  <c r="D16" i="29"/>
  <c r="H16" i="29" s="1"/>
  <c r="B25" i="39"/>
  <c r="E25" i="39" s="1"/>
  <c r="D20" i="39"/>
  <c r="I20" i="39" s="1"/>
  <c r="H30" i="39"/>
  <c r="B29" i="39"/>
  <c r="E29" i="39" s="1"/>
  <c r="D23" i="39"/>
  <c r="I23" i="39" s="1"/>
  <c r="G29" i="39"/>
  <c r="G18" i="39"/>
  <c r="D18" i="39"/>
  <c r="H18" i="39" s="1"/>
  <c r="I30" i="39"/>
  <c r="G30" i="39"/>
  <c r="D31" i="39"/>
  <c r="J31" i="39" s="1"/>
  <c r="G17" i="39"/>
  <c r="D17" i="39"/>
  <c r="B30" i="39"/>
  <c r="E30" i="39" s="1"/>
  <c r="G32" i="39"/>
  <c r="D16" i="39"/>
  <c r="B16" i="39"/>
  <c r="E16" i="39" s="1"/>
  <c r="G16" i="39"/>
  <c r="D12" i="41"/>
  <c r="L12" i="41"/>
  <c r="B12" i="41"/>
  <c r="G12" i="41"/>
  <c r="B33" i="39"/>
  <c r="E33" i="39" s="1"/>
  <c r="K69" i="11"/>
  <c r="K72" i="11" s="1"/>
  <c r="J72" i="11"/>
  <c r="D17" i="29"/>
  <c r="G17" i="29"/>
  <c r="B17" i="29"/>
  <c r="E17" i="29" s="1"/>
  <c r="J29" i="39"/>
  <c r="H29" i="39"/>
  <c r="I29" i="39"/>
  <c r="H25" i="39"/>
  <c r="I25" i="39"/>
  <c r="J25" i="39"/>
  <c r="I33" i="39"/>
  <c r="H33" i="39"/>
  <c r="J33" i="39"/>
  <c r="J32" i="39"/>
  <c r="I32" i="39"/>
  <c r="H32" i="39"/>
  <c r="H19" i="39"/>
  <c r="J19" i="39"/>
  <c r="I19" i="39"/>
  <c r="D126" i="29"/>
  <c r="C158" i="29" l="1"/>
  <c r="G158" i="29" s="1"/>
  <c r="F116" i="29"/>
  <c r="C95" i="29"/>
  <c r="G95" i="29" s="1"/>
  <c r="C123" i="29"/>
  <c r="D123" i="29" s="1"/>
  <c r="H123" i="29" s="1"/>
  <c r="C149" i="29"/>
  <c r="D149" i="29" s="1"/>
  <c r="F109" i="29"/>
  <c r="F105" i="29"/>
  <c r="C74" i="29"/>
  <c r="G74" i="29" s="1"/>
  <c r="C153" i="29"/>
  <c r="D153" i="29" s="1"/>
  <c r="F51" i="29"/>
  <c r="C152" i="29"/>
  <c r="G152" i="29" s="1"/>
  <c r="B158" i="29"/>
  <c r="E158" i="29" s="1"/>
  <c r="B128" i="29"/>
  <c r="E128" i="29" s="1"/>
  <c r="B148" i="29"/>
  <c r="E148" i="29" s="1"/>
  <c r="D35" i="39"/>
  <c r="J35" i="39" s="1"/>
  <c r="D22" i="39"/>
  <c r="H22" i="39" s="1"/>
  <c r="G34" i="39"/>
  <c r="C107" i="29"/>
  <c r="D107" i="29" s="1"/>
  <c r="C81" i="29"/>
  <c r="F110" i="29"/>
  <c r="F53" i="29"/>
  <c r="C163" i="29"/>
  <c r="C93" i="29"/>
  <c r="F126" i="29"/>
  <c r="C150" i="29"/>
  <c r="C60" i="29"/>
  <c r="F155" i="29"/>
  <c r="F136" i="29"/>
  <c r="C157" i="29"/>
  <c r="C103" i="29"/>
  <c r="F38" i="29"/>
  <c r="C135" i="29"/>
  <c r="F102" i="29"/>
  <c r="C79" i="29"/>
  <c r="F142" i="29"/>
  <c r="F90" i="29"/>
  <c r="C85" i="29"/>
  <c r="C61" i="29"/>
  <c r="F22" i="29"/>
  <c r="C140" i="29"/>
  <c r="C118" i="29"/>
  <c r="D118" i="29" s="1"/>
  <c r="F78" i="29"/>
  <c r="C151" i="29"/>
  <c r="G151" i="29" s="1"/>
  <c r="F44" i="29"/>
  <c r="C75" i="29"/>
  <c r="B75" i="29" s="1"/>
  <c r="E75" i="29" s="1"/>
  <c r="D158" i="29"/>
  <c r="B23" i="39"/>
  <c r="E23" i="39" s="1"/>
  <c r="C142" i="29"/>
  <c r="D142" i="29" s="1"/>
  <c r="C127" i="29"/>
  <c r="B127" i="29" s="1"/>
  <c r="E127" i="29" s="1"/>
  <c r="F73" i="29"/>
  <c r="C111" i="29"/>
  <c r="D111" i="29" s="1"/>
  <c r="F60" i="29"/>
  <c r="C82" i="29"/>
  <c r="B82" i="29" s="1"/>
  <c r="E82" i="29" s="1"/>
  <c r="F76" i="29"/>
  <c r="C117" i="29"/>
  <c r="G117" i="29" s="1"/>
  <c r="F83" i="29"/>
  <c r="C134" i="29"/>
  <c r="D134" i="29" s="1"/>
  <c r="F43" i="29"/>
  <c r="F106" i="29"/>
  <c r="F122" i="29"/>
  <c r="C119" i="29"/>
  <c r="G119" i="29" s="1"/>
  <c r="C47" i="29"/>
  <c r="B47" i="29" s="1"/>
  <c r="E47" i="29" s="1"/>
  <c r="C80" i="29"/>
  <c r="B80" i="29" s="1"/>
  <c r="E80" i="29" s="1"/>
  <c r="F132" i="29"/>
  <c r="C90" i="29"/>
  <c r="D90" i="29" s="1"/>
  <c r="C32" i="29"/>
  <c r="D32" i="29" s="1"/>
  <c r="C92" i="29"/>
  <c r="G92" i="29" s="1"/>
  <c r="C41" i="29"/>
  <c r="D41" i="29" s="1"/>
  <c r="J41" i="29" s="1"/>
  <c r="F97" i="29"/>
  <c r="F96" i="29"/>
  <c r="C99" i="29"/>
  <c r="G99" i="29" s="1"/>
  <c r="C18" i="29"/>
  <c r="B18" i="29" s="1"/>
  <c r="E18" i="29" s="1"/>
  <c r="C110" i="29"/>
  <c r="B110" i="29" s="1"/>
  <c r="E110" i="29" s="1"/>
  <c r="C43" i="29"/>
  <c r="B43" i="29" s="1"/>
  <c r="E43" i="29" s="1"/>
  <c r="G126" i="29"/>
  <c r="G149" i="29"/>
  <c r="D46" i="29"/>
  <c r="G31" i="39"/>
  <c r="B22" i="39"/>
  <c r="E22" i="39" s="1"/>
  <c r="D34" i="39"/>
  <c r="J34" i="39" s="1"/>
  <c r="C86" i="29"/>
  <c r="G86" i="29" s="1"/>
  <c r="F130" i="29"/>
  <c r="C23" i="29"/>
  <c r="B23" i="29" s="1"/>
  <c r="E23" i="29" s="1"/>
  <c r="F71" i="29"/>
  <c r="C59" i="29"/>
  <c r="D59" i="29" s="1"/>
  <c r="F153" i="29"/>
  <c r="F72" i="29"/>
  <c r="C68" i="29"/>
  <c r="B68" i="29" s="1"/>
  <c r="E68" i="29" s="1"/>
  <c r="C83" i="29"/>
  <c r="C112" i="29"/>
  <c r="D112" i="29" s="1"/>
  <c r="F59" i="29"/>
  <c r="C78" i="29"/>
  <c r="D78" i="29" s="1"/>
  <c r="F92" i="29"/>
  <c r="F68" i="29"/>
  <c r="F151" i="29"/>
  <c r="F145" i="29"/>
  <c r="C55" i="29"/>
  <c r="B55" i="29" s="1"/>
  <c r="E55" i="29" s="1"/>
  <c r="F30" i="29"/>
  <c r="C45" i="29"/>
  <c r="D45" i="29" s="1"/>
  <c r="F34" i="29"/>
  <c r="C63" i="29"/>
  <c r="F42" i="29"/>
  <c r="F101" i="29"/>
  <c r="F111" i="29"/>
  <c r="F118" i="29"/>
  <c r="C20" i="29"/>
  <c r="D20" i="29" s="1"/>
  <c r="F154" i="29"/>
  <c r="C125" i="29"/>
  <c r="G125" i="29" s="1"/>
  <c r="F147" i="29"/>
  <c r="C48" i="29"/>
  <c r="F28" i="29"/>
  <c r="F31" i="29"/>
  <c r="C84" i="29"/>
  <c r="C94" i="29"/>
  <c r="F49" i="29"/>
  <c r="C35" i="29"/>
  <c r="F62" i="29"/>
  <c r="C65" i="29"/>
  <c r="C28" i="29"/>
  <c r="F58" i="29"/>
  <c r="C105" i="29"/>
  <c r="C159" i="29"/>
  <c r="F50" i="29"/>
  <c r="F37" i="29"/>
  <c r="C29" i="29"/>
  <c r="F63" i="29"/>
  <c r="F98" i="29"/>
  <c r="C102" i="29"/>
  <c r="F125" i="29"/>
  <c r="F128" i="29"/>
  <c r="F75" i="29"/>
  <c r="F94" i="29"/>
  <c r="F133" i="29"/>
  <c r="C160" i="29"/>
  <c r="B160" i="29" s="1"/>
  <c r="E160" i="29" s="1"/>
  <c r="C129" i="29"/>
  <c r="B129" i="29" s="1"/>
  <c r="E129" i="29" s="1"/>
  <c r="C52" i="29"/>
  <c r="B52" i="29" s="1"/>
  <c r="E52" i="29" s="1"/>
  <c r="C155" i="29"/>
  <c r="D155" i="29" s="1"/>
  <c r="C131" i="29"/>
  <c r="D131" i="29" s="1"/>
  <c r="F47" i="29"/>
  <c r="C66" i="29"/>
  <c r="C97" i="29"/>
  <c r="D97" i="29" s="1"/>
  <c r="I97" i="29" s="1"/>
  <c r="C130" i="29"/>
  <c r="B130" i="29" s="1"/>
  <c r="E130" i="29" s="1"/>
  <c r="F95" i="29"/>
  <c r="F119" i="29"/>
  <c r="F46" i="29"/>
  <c r="F137" i="29"/>
  <c r="C19" i="29"/>
  <c r="B19" i="29" s="1"/>
  <c r="E19" i="29" s="1"/>
  <c r="C145" i="29"/>
  <c r="G145" i="29" s="1"/>
  <c r="F82" i="29"/>
  <c r="C73" i="29"/>
  <c r="B73" i="29" s="1"/>
  <c r="E73" i="29" s="1"/>
  <c r="F150" i="29"/>
  <c r="C42" i="29"/>
  <c r="B42" i="29" s="1"/>
  <c r="E42" i="29" s="1"/>
  <c r="C30" i="29"/>
  <c r="D30" i="29" s="1"/>
  <c r="F131" i="29"/>
  <c r="C38" i="29"/>
  <c r="G38" i="29" s="1"/>
  <c r="F159" i="29"/>
  <c r="F23" i="29"/>
  <c r="F141" i="29"/>
  <c r="F91" i="29"/>
  <c r="C76" i="29"/>
  <c r="G76" i="29" s="1"/>
  <c r="C24" i="29"/>
  <c r="B24" i="29" s="1"/>
  <c r="E24" i="29" s="1"/>
  <c r="F24" i="29"/>
  <c r="F158" i="29"/>
  <c r="C136" i="29"/>
  <c r="C67" i="29"/>
  <c r="C31" i="29"/>
  <c r="C22" i="29"/>
  <c r="F54" i="29"/>
  <c r="F117" i="29"/>
  <c r="C108" i="29"/>
  <c r="C87" i="29"/>
  <c r="C113" i="29"/>
  <c r="B113" i="29" s="1"/>
  <c r="E113" i="29" s="1"/>
  <c r="F33" i="29"/>
  <c r="C34" i="29"/>
  <c r="B34" i="29" s="1"/>
  <c r="E34" i="29" s="1"/>
  <c r="C141" i="29"/>
  <c r="B141" i="29" s="1"/>
  <c r="E141" i="29" s="1"/>
  <c r="F32" i="29"/>
  <c r="C89" i="29"/>
  <c r="G89" i="29" s="1"/>
  <c r="F113" i="29"/>
  <c r="F64" i="29"/>
  <c r="C88" i="29"/>
  <c r="C133" i="29"/>
  <c r="C49" i="29"/>
  <c r="C116" i="29"/>
  <c r="F19" i="29"/>
  <c r="C164" i="29"/>
  <c r="F146" i="29"/>
  <c r="C50" i="29"/>
  <c r="F165" i="29"/>
  <c r="C114" i="29"/>
  <c r="F36" i="29"/>
  <c r="F52" i="29"/>
  <c r="F88" i="29"/>
  <c r="C165" i="29"/>
  <c r="F26" i="29"/>
  <c r="C40" i="29"/>
  <c r="C122" i="29"/>
  <c r="C138" i="29"/>
  <c r="C137" i="29"/>
  <c r="G129" i="29"/>
  <c r="F164" i="29"/>
  <c r="C115" i="29"/>
  <c r="G115" i="29" s="1"/>
  <c r="F93" i="29"/>
  <c r="F104" i="29"/>
  <c r="F77" i="29"/>
  <c r="F114" i="29"/>
  <c r="F103" i="29"/>
  <c r="F115" i="29"/>
  <c r="F127" i="29"/>
  <c r="C143" i="29"/>
  <c r="C26" i="29"/>
  <c r="F108" i="29"/>
  <c r="C124" i="29"/>
  <c r="F29" i="29"/>
  <c r="A17" i="54"/>
  <c r="O16" i="54"/>
  <c r="D128" i="29"/>
  <c r="B144" i="29"/>
  <c r="E144" i="29" s="1"/>
  <c r="D36" i="29"/>
  <c r="D75" i="29"/>
  <c r="G51" i="29"/>
  <c r="D139" i="29"/>
  <c r="G160" i="29"/>
  <c r="D144" i="29"/>
  <c r="G161" i="29"/>
  <c r="G120" i="29"/>
  <c r="B149" i="29"/>
  <c r="E149" i="29" s="1"/>
  <c r="B119" i="29"/>
  <c r="E119" i="29" s="1"/>
  <c r="G47" i="29"/>
  <c r="G36" i="29"/>
  <c r="D161" i="29"/>
  <c r="J161" i="29" s="1"/>
  <c r="G88" i="29"/>
  <c r="D120" i="29"/>
  <c r="D148" i="29"/>
  <c r="G46" i="29"/>
  <c r="G113" i="29"/>
  <c r="D34" i="29"/>
  <c r="I34" i="29" s="1"/>
  <c r="B139" i="29"/>
  <c r="E139" i="29" s="1"/>
  <c r="D113" i="29"/>
  <c r="J113" i="29" s="1"/>
  <c r="G34" i="29"/>
  <c r="F140" i="29"/>
  <c r="G153" i="29"/>
  <c r="D99" i="29"/>
  <c r="G110" i="29"/>
  <c r="G112" i="29"/>
  <c r="I41" i="29"/>
  <c r="G59" i="29"/>
  <c r="D110" i="29"/>
  <c r="J110" i="29" s="1"/>
  <c r="B118" i="29"/>
  <c r="E118" i="29" s="1"/>
  <c r="G32" i="29"/>
  <c r="G78" i="29"/>
  <c r="I123" i="29"/>
  <c r="B20" i="29"/>
  <c r="E20" i="29" s="1"/>
  <c r="B41" i="29"/>
  <c r="E41" i="29" s="1"/>
  <c r="B123" i="29"/>
  <c r="E123" i="29" s="1"/>
  <c r="D152" i="29"/>
  <c r="H152" i="29" s="1"/>
  <c r="G118" i="29"/>
  <c r="B74" i="29"/>
  <c r="E74" i="29" s="1"/>
  <c r="D18" i="29"/>
  <c r="G19" i="29"/>
  <c r="G82" i="29"/>
  <c r="D52" i="29"/>
  <c r="I52" i="29" s="1"/>
  <c r="D145" i="29"/>
  <c r="G134" i="29"/>
  <c r="B142" i="29"/>
  <c r="E142" i="29" s="1"/>
  <c r="G90" i="29"/>
  <c r="D130" i="29"/>
  <c r="J130" i="29" s="1"/>
  <c r="D127" i="29"/>
  <c r="I127" i="29" s="1"/>
  <c r="B117" i="29"/>
  <c r="E117" i="29" s="1"/>
  <c r="B152" i="29"/>
  <c r="E152" i="29" s="1"/>
  <c r="D74" i="29"/>
  <c r="I74" i="29" s="1"/>
  <c r="B95" i="29"/>
  <c r="E95" i="29" s="1"/>
  <c r="B32" i="29"/>
  <c r="E32" i="29" s="1"/>
  <c r="G55" i="29"/>
  <c r="H41" i="29"/>
  <c r="B78" i="29"/>
  <c r="E78" i="29" s="1"/>
  <c r="G68" i="29"/>
  <c r="B153" i="29"/>
  <c r="E153" i="29" s="1"/>
  <c r="J123" i="29"/>
  <c r="B125" i="29"/>
  <c r="E125" i="29" s="1"/>
  <c r="G41" i="29"/>
  <c r="B112" i="29"/>
  <c r="E112" i="29" s="1"/>
  <c r="D95" i="29"/>
  <c r="J95" i="29" s="1"/>
  <c r="D55" i="29"/>
  <c r="I55" i="29" s="1"/>
  <c r="G18" i="29"/>
  <c r="D68" i="29"/>
  <c r="I68" i="29" s="1"/>
  <c r="D125" i="29"/>
  <c r="H125" i="29" s="1"/>
  <c r="G20" i="29"/>
  <c r="B134" i="29"/>
  <c r="E134" i="29" s="1"/>
  <c r="D119" i="29"/>
  <c r="J119" i="29" s="1"/>
  <c r="G75" i="29"/>
  <c r="G131" i="29"/>
  <c r="D42" i="29"/>
  <c r="H42" i="29" s="1"/>
  <c r="B76" i="29"/>
  <c r="E76" i="29" s="1"/>
  <c r="B51" i="29"/>
  <c r="E51" i="29" s="1"/>
  <c r="B90" i="29"/>
  <c r="E90" i="29" s="1"/>
  <c r="D82" i="29"/>
  <c r="J82" i="29" s="1"/>
  <c r="D38" i="29"/>
  <c r="J38" i="29" s="1"/>
  <c r="G127" i="29"/>
  <c r="B145" i="29"/>
  <c r="E145" i="29" s="1"/>
  <c r="D19" i="29"/>
  <c r="J19" i="29" s="1"/>
  <c r="D73" i="29"/>
  <c r="J73" i="29" s="1"/>
  <c r="G155" i="29"/>
  <c r="D47" i="29"/>
  <c r="H47" i="29" s="1"/>
  <c r="G142" i="29"/>
  <c r="G24" i="29"/>
  <c r="D76" i="29"/>
  <c r="J76" i="29" s="1"/>
  <c r="G52" i="29"/>
  <c r="G73" i="29"/>
  <c r="G130" i="29"/>
  <c r="B131" i="29"/>
  <c r="E131" i="29" s="1"/>
  <c r="G42" i="29"/>
  <c r="D129" i="29"/>
  <c r="H129" i="29" s="1"/>
  <c r="D66" i="29"/>
  <c r="J66" i="29" s="1"/>
  <c r="G48" i="29"/>
  <c r="D48" i="29"/>
  <c r="J48" i="29" s="1"/>
  <c r="B48" i="29"/>
  <c r="E48" i="29" s="1"/>
  <c r="B107" i="29"/>
  <c r="E107" i="29" s="1"/>
  <c r="F163" i="29"/>
  <c r="F120" i="29"/>
  <c r="C70" i="29"/>
  <c r="F40" i="29"/>
  <c r="F156" i="29"/>
  <c r="C147" i="29"/>
  <c r="C106" i="29"/>
  <c r="C156" i="29"/>
  <c r="C162" i="29"/>
  <c r="G107" i="29"/>
  <c r="C132" i="29"/>
  <c r="F18" i="29"/>
  <c r="F135" i="29"/>
  <c r="F86" i="29"/>
  <c r="F67" i="29"/>
  <c r="C71" i="29"/>
  <c r="F48" i="29"/>
  <c r="F84" i="29"/>
  <c r="C104" i="29"/>
  <c r="C72" i="29"/>
  <c r="F65" i="29"/>
  <c r="C101" i="29"/>
  <c r="F138" i="29"/>
  <c r="F56" i="29"/>
  <c r="F157" i="29"/>
  <c r="F121" i="29"/>
  <c r="C33" i="29"/>
  <c r="F99" i="29"/>
  <c r="C57" i="29"/>
  <c r="F21" i="29"/>
  <c r="F20" i="29"/>
  <c r="F39" i="29"/>
  <c r="F41" i="29"/>
  <c r="C53" i="29"/>
  <c r="C69" i="29"/>
  <c r="F134" i="29"/>
  <c r="F112" i="29"/>
  <c r="C154" i="29"/>
  <c r="F124" i="29"/>
  <c r="C21" i="29"/>
  <c r="F89" i="29"/>
  <c r="F160" i="29"/>
  <c r="C54" i="29"/>
  <c r="C100" i="29"/>
  <c r="C77" i="29"/>
  <c r="F25" i="29"/>
  <c r="C64" i="29"/>
  <c r="F87" i="29"/>
  <c r="C91" i="29"/>
  <c r="F80" i="29"/>
  <c r="F45" i="29"/>
  <c r="C25" i="29"/>
  <c r="C58" i="29"/>
  <c r="F55" i="29"/>
  <c r="F69" i="29"/>
  <c r="F152" i="29"/>
  <c r="F162" i="29"/>
  <c r="C146" i="29"/>
  <c r="F139" i="29"/>
  <c r="F123" i="29"/>
  <c r="F148" i="29"/>
  <c r="F144" i="29"/>
  <c r="C37" i="29"/>
  <c r="C44" i="29"/>
  <c r="F100" i="29"/>
  <c r="F149" i="29"/>
  <c r="F57" i="29"/>
  <c r="C96" i="29"/>
  <c r="C121" i="29"/>
  <c r="C27" i="29"/>
  <c r="C98" i="29"/>
  <c r="F79" i="29"/>
  <c r="C39" i="29"/>
  <c r="F85" i="29"/>
  <c r="C62" i="29"/>
  <c r="F129" i="29"/>
  <c r="C109" i="29"/>
  <c r="F27" i="29"/>
  <c r="C56" i="29"/>
  <c r="F161" i="29"/>
  <c r="B59" i="29"/>
  <c r="E59" i="29" s="1"/>
  <c r="D160" i="29"/>
  <c r="J160" i="29" s="1"/>
  <c r="D86" i="29"/>
  <c r="H86" i="29" s="1"/>
  <c r="D43" i="29"/>
  <c r="J43" i="29" s="1"/>
  <c r="G83" i="29"/>
  <c r="G45" i="29"/>
  <c r="C1201" i="41"/>
  <c r="D1201" i="41" s="1"/>
  <c r="C1192" i="41"/>
  <c r="D1192" i="41" s="1"/>
  <c r="C1285" i="41"/>
  <c r="D1285" i="41" s="1"/>
  <c r="C1116" i="41"/>
  <c r="D1116" i="41" s="1"/>
  <c r="C1059" i="41"/>
  <c r="D1059" i="41" s="1"/>
  <c r="C985" i="41"/>
  <c r="D985" i="41" s="1"/>
  <c r="C1060" i="41"/>
  <c r="D1060" i="41" s="1"/>
  <c r="C1115" i="41"/>
  <c r="D1115" i="41" s="1"/>
  <c r="C1130" i="41"/>
  <c r="D1130" i="41" s="1"/>
  <c r="C764" i="41"/>
  <c r="D764" i="41" s="1"/>
  <c r="C970" i="41"/>
  <c r="D970" i="41" s="1"/>
  <c r="C1172" i="41"/>
  <c r="D1172" i="41" s="1"/>
  <c r="C813" i="41"/>
  <c r="D813" i="41" s="1"/>
  <c r="C1222" i="41"/>
  <c r="D1222" i="41" s="1"/>
  <c r="C1194" i="41"/>
  <c r="D1194" i="41" s="1"/>
  <c r="C1055" i="41"/>
  <c r="D1055" i="41" s="1"/>
  <c r="C1105" i="41"/>
  <c r="D1105" i="41" s="1"/>
  <c r="C1287" i="41"/>
  <c r="D1287" i="41" s="1"/>
  <c r="C1174" i="41"/>
  <c r="D1174" i="41" s="1"/>
  <c r="C1205" i="41"/>
  <c r="D1205" i="41" s="1"/>
  <c r="C1183" i="41"/>
  <c r="D1183" i="41" s="1"/>
  <c r="C1319" i="41"/>
  <c r="D1319" i="41" s="1"/>
  <c r="C913" i="41"/>
  <c r="D913" i="41" s="1"/>
  <c r="C949" i="41"/>
  <c r="D949" i="41" s="1"/>
  <c r="C716" i="41"/>
  <c r="D716" i="41" s="1"/>
  <c r="C1217" i="41"/>
  <c r="D1217" i="41" s="1"/>
  <c r="C1314" i="41"/>
  <c r="D1314" i="41" s="1"/>
  <c r="C968" i="41"/>
  <c r="D968" i="41" s="1"/>
  <c r="C1127" i="41"/>
  <c r="D1127" i="41" s="1"/>
  <c r="C1008" i="41"/>
  <c r="D1008" i="41" s="1"/>
  <c r="C753" i="41"/>
  <c r="D753" i="41" s="1"/>
  <c r="C832" i="41"/>
  <c r="D832" i="41" s="1"/>
  <c r="C1017" i="41"/>
  <c r="D1017" i="41" s="1"/>
  <c r="C1075" i="41"/>
  <c r="D1075" i="41" s="1"/>
  <c r="C803" i="41"/>
  <c r="D803" i="41" s="1"/>
  <c r="C1029" i="41"/>
  <c r="D1029" i="41" s="1"/>
  <c r="C1046" i="41"/>
  <c r="D1046" i="41" s="1"/>
  <c r="C1155" i="41"/>
  <c r="D1155" i="41" s="1"/>
  <c r="C899" i="41"/>
  <c r="D899" i="41" s="1"/>
  <c r="C1282" i="41"/>
  <c r="D1282" i="41" s="1"/>
  <c r="C1241" i="41"/>
  <c r="D1241" i="41" s="1"/>
  <c r="C905" i="41"/>
  <c r="D905" i="41" s="1"/>
  <c r="C868" i="41"/>
  <c r="D868" i="41" s="1"/>
  <c r="C1069" i="41"/>
  <c r="D1069" i="41" s="1"/>
  <c r="C1097" i="41"/>
  <c r="D1097" i="41" s="1"/>
  <c r="C1191" i="41"/>
  <c r="D1191" i="41" s="1"/>
  <c r="C984" i="41"/>
  <c r="D984" i="41" s="1"/>
  <c r="C975" i="41"/>
  <c r="D975" i="41" s="1"/>
  <c r="C921" i="41"/>
  <c r="D921" i="41" s="1"/>
  <c r="C786" i="41"/>
  <c r="D786" i="41" s="1"/>
  <c r="C932" i="41"/>
  <c r="D932" i="41" s="1"/>
  <c r="C1198" i="41"/>
  <c r="D1198" i="41" s="1"/>
  <c r="C765" i="41"/>
  <c r="D765" i="41" s="1"/>
  <c r="C861" i="41"/>
  <c r="D861" i="41" s="1"/>
  <c r="C1265" i="41"/>
  <c r="D1265" i="41" s="1"/>
  <c r="C907" i="41"/>
  <c r="D907" i="41" s="1"/>
  <c r="C768" i="41"/>
  <c r="D768" i="41" s="1"/>
  <c r="C998" i="41"/>
  <c r="D998" i="41" s="1"/>
  <c r="C1315" i="41"/>
  <c r="D1315" i="41" s="1"/>
  <c r="C1302" i="41"/>
  <c r="D1302" i="41" s="1"/>
  <c r="C1305" i="41"/>
  <c r="D1305" i="41" s="1"/>
  <c r="C1257" i="41"/>
  <c r="D1257" i="41" s="1"/>
  <c r="C745" i="41"/>
  <c r="D745" i="41" s="1"/>
  <c r="C791" i="41"/>
  <c r="D791" i="41" s="1"/>
  <c r="C1234" i="41"/>
  <c r="D1234" i="41" s="1"/>
  <c r="C922" i="41"/>
  <c r="D922" i="41" s="1"/>
  <c r="C1118" i="41"/>
  <c r="D1118" i="41" s="1"/>
  <c r="C1038" i="41"/>
  <c r="D1038" i="41" s="1"/>
  <c r="C1316" i="41"/>
  <c r="D1316" i="41" s="1"/>
  <c r="C1199" i="41"/>
  <c r="D1199" i="41" s="1"/>
  <c r="C946" i="41"/>
  <c r="D946" i="41" s="1"/>
  <c r="C1295" i="41"/>
  <c r="D1295" i="41" s="1"/>
  <c r="C847" i="41"/>
  <c r="D847" i="41" s="1"/>
  <c r="C911" i="41"/>
  <c r="D911" i="41" s="1"/>
  <c r="C1293" i="41"/>
  <c r="D1293" i="41" s="1"/>
  <c r="C865" i="41"/>
  <c r="D865" i="41" s="1"/>
  <c r="C1073" i="41"/>
  <c r="D1073" i="41" s="1"/>
  <c r="C891" i="41"/>
  <c r="D891" i="41" s="1"/>
  <c r="C917" i="41"/>
  <c r="D917" i="41" s="1"/>
  <c r="C1035" i="41"/>
  <c r="D1035" i="41" s="1"/>
  <c r="C995" i="41"/>
  <c r="D995" i="41" s="1"/>
  <c r="C850" i="41"/>
  <c r="D850" i="41" s="1"/>
  <c r="C960" i="41"/>
  <c r="D960" i="41" s="1"/>
  <c r="C888" i="41"/>
  <c r="D888" i="41" s="1"/>
  <c r="C1263" i="41"/>
  <c r="D1263" i="41" s="1"/>
  <c r="C1136" i="41"/>
  <c r="D1136" i="41" s="1"/>
  <c r="C776" i="41"/>
  <c r="D776" i="41" s="1"/>
  <c r="C1299" i="41"/>
  <c r="D1299" i="41" s="1"/>
  <c r="C825" i="41"/>
  <c r="D825" i="41" s="1"/>
  <c r="C804" i="41"/>
  <c r="D804" i="41" s="1"/>
  <c r="C956" i="41"/>
  <c r="D956" i="41" s="1"/>
  <c r="C1150" i="41"/>
  <c r="D1150" i="41" s="1"/>
  <c r="C1014" i="41"/>
  <c r="D1014" i="41" s="1"/>
  <c r="C1027" i="41"/>
  <c r="D1027" i="41" s="1"/>
  <c r="C947" i="41"/>
  <c r="D947" i="41" s="1"/>
  <c r="C1159" i="41"/>
  <c r="D1159" i="41" s="1"/>
  <c r="C885" i="41"/>
  <c r="D885" i="41" s="1"/>
  <c r="C1012" i="41"/>
  <c r="D1012" i="41" s="1"/>
  <c r="C1066" i="41"/>
  <c r="D1066" i="41" s="1"/>
  <c r="C909" i="41"/>
  <c r="D909" i="41" s="1"/>
  <c r="C1251" i="41"/>
  <c r="D1251" i="41" s="1"/>
  <c r="C1009" i="41"/>
  <c r="D1009" i="41" s="1"/>
  <c r="C1261" i="41"/>
  <c r="D1261" i="41" s="1"/>
  <c r="C1182" i="41"/>
  <c r="D1182" i="41" s="1"/>
  <c r="C1221" i="41"/>
  <c r="D1221" i="41" s="1"/>
  <c r="C1054" i="41"/>
  <c r="D1054" i="41" s="1"/>
  <c r="C1070" i="41"/>
  <c r="D1070" i="41" s="1"/>
  <c r="C1292" i="41"/>
  <c r="D1292" i="41" s="1"/>
  <c r="C1040" i="41"/>
  <c r="D1040" i="41" s="1"/>
  <c r="C1225" i="41"/>
  <c r="D1225" i="41" s="1"/>
  <c r="C843" i="41"/>
  <c r="D843" i="41" s="1"/>
  <c r="C1168" i="41"/>
  <c r="D1168" i="41" s="1"/>
  <c r="C1297" i="41"/>
  <c r="D1297" i="41" s="1"/>
  <c r="C1132" i="41"/>
  <c r="D1132" i="41" s="1"/>
  <c r="C823" i="41"/>
  <c r="D823" i="41" s="1"/>
  <c r="C1146" i="41"/>
  <c r="D1146" i="41" s="1"/>
  <c r="C1156" i="41"/>
  <c r="D1156" i="41" s="1"/>
  <c r="C1147" i="41"/>
  <c r="D1147" i="41" s="1"/>
  <c r="C1184" i="41"/>
  <c r="D1184" i="41" s="1"/>
  <c r="C864" i="41"/>
  <c r="D864" i="41" s="1"/>
  <c r="C729" i="41"/>
  <c r="D729" i="41" s="1"/>
  <c r="C1071" i="41"/>
  <c r="D1071" i="41" s="1"/>
  <c r="C944" i="41"/>
  <c r="D944" i="41" s="1"/>
  <c r="C1016" i="41"/>
  <c r="D1016" i="41" s="1"/>
  <c r="C790" i="41"/>
  <c r="D790" i="41" s="1"/>
  <c r="C1149" i="41"/>
  <c r="D1149" i="41" s="1"/>
  <c r="C1161" i="41"/>
  <c r="D1161" i="41" s="1"/>
  <c r="C787" i="41"/>
  <c r="D787" i="41" s="1"/>
  <c r="C981" i="41"/>
  <c r="D981" i="41" s="1"/>
  <c r="C840" i="41"/>
  <c r="D840" i="41" s="1"/>
  <c r="C983" i="41"/>
  <c r="D983" i="41" s="1"/>
  <c r="C1230" i="41"/>
  <c r="D1230" i="41" s="1"/>
  <c r="C893" i="41"/>
  <c r="D893" i="41" s="1"/>
  <c r="C1106" i="41"/>
  <c r="D1106" i="41" s="1"/>
  <c r="C1111" i="41"/>
  <c r="D1111" i="41" s="1"/>
  <c r="C793" i="41"/>
  <c r="D793" i="41" s="1"/>
  <c r="C1254" i="41"/>
  <c r="D1254" i="41" s="1"/>
  <c r="C1043" i="41"/>
  <c r="D1043" i="41" s="1"/>
  <c r="C881" i="41"/>
  <c r="D881" i="41" s="1"/>
  <c r="C1119" i="41"/>
  <c r="D1119" i="41" s="1"/>
  <c r="C1286" i="41"/>
  <c r="D1286" i="41" s="1"/>
  <c r="C1179" i="41"/>
  <c r="D1179" i="41" s="1"/>
  <c r="C912" i="41"/>
  <c r="D912" i="41" s="1"/>
  <c r="C878" i="41"/>
  <c r="D878" i="41" s="1"/>
  <c r="C930" i="41"/>
  <c r="D930" i="41" s="1"/>
  <c r="C1047" i="41"/>
  <c r="D1047" i="41" s="1"/>
  <c r="C1091" i="41"/>
  <c r="D1091" i="41" s="1"/>
  <c r="C775" i="41"/>
  <c r="D775" i="41" s="1"/>
  <c r="C977" i="41"/>
  <c r="D977" i="41" s="1"/>
  <c r="C928" i="41"/>
  <c r="D928" i="41" s="1"/>
  <c r="C812" i="41"/>
  <c r="D812" i="41" s="1"/>
  <c r="C1294" i="41"/>
  <c r="D1294" i="41" s="1"/>
  <c r="C743" i="41"/>
  <c r="D743" i="41" s="1"/>
  <c r="C929" i="41"/>
  <c r="D929" i="41" s="1"/>
  <c r="C842" i="41"/>
  <c r="D842" i="41" s="1"/>
  <c r="C900" i="41"/>
  <c r="D900" i="41" s="1"/>
  <c r="C797" i="41"/>
  <c r="D797" i="41" s="1"/>
  <c r="C988" i="41"/>
  <c r="D988" i="41" s="1"/>
  <c r="C794" i="41"/>
  <c r="D794" i="41" s="1"/>
  <c r="C795" i="41"/>
  <c r="D795" i="41" s="1"/>
  <c r="C740" i="41"/>
  <c r="D740" i="41" s="1"/>
  <c r="C720" i="41"/>
  <c r="D720" i="41" s="1"/>
  <c r="C935" i="41"/>
  <c r="D935" i="41" s="1"/>
  <c r="C1267" i="41"/>
  <c r="D1267" i="41" s="1"/>
  <c r="C736" i="41"/>
  <c r="D736" i="41" s="1"/>
  <c r="C874" i="41"/>
  <c r="D874" i="41" s="1"/>
  <c r="C1099" i="41"/>
  <c r="D1099" i="41" s="1"/>
  <c r="C754" i="41"/>
  <c r="D754" i="41" s="1"/>
  <c r="C966" i="41"/>
  <c r="D966" i="41" s="1"/>
  <c r="C1180" i="41"/>
  <c r="D1180" i="41" s="1"/>
  <c r="C1094" i="41"/>
  <c r="D1094" i="41" s="1"/>
  <c r="C994" i="41"/>
  <c r="D994" i="41" s="1"/>
  <c r="C1208" i="41"/>
  <c r="D1208" i="41" s="1"/>
  <c r="C1021" i="41"/>
  <c r="D1021" i="41" s="1"/>
  <c r="C1213" i="41"/>
  <c r="D1213" i="41" s="1"/>
  <c r="C860" i="41"/>
  <c r="D860" i="41" s="1"/>
  <c r="C902" i="41"/>
  <c r="D902" i="41" s="1"/>
  <c r="C1204" i="41"/>
  <c r="D1204" i="41" s="1"/>
  <c r="C1087" i="41"/>
  <c r="D1087" i="41" s="1"/>
  <c r="C1010" i="41"/>
  <c r="D1010" i="41" s="1"/>
  <c r="C1112" i="41"/>
  <c r="D1112" i="41" s="1"/>
  <c r="C724" i="41"/>
  <c r="D724" i="41" s="1"/>
  <c r="C927" i="41"/>
  <c r="D927" i="41" s="1"/>
  <c r="C737" i="41"/>
  <c r="D737" i="41" s="1"/>
  <c r="C819" i="41"/>
  <c r="D819" i="41" s="1"/>
  <c r="C1154" i="41"/>
  <c r="D1154" i="41" s="1"/>
  <c r="C1218" i="41"/>
  <c r="D1218" i="41" s="1"/>
  <c r="C1121" i="41"/>
  <c r="D1121" i="41" s="1"/>
  <c r="C934" i="41"/>
  <c r="D934" i="41" s="1"/>
  <c r="C1020" i="41"/>
  <c r="D1020" i="41" s="1"/>
  <c r="C760" i="41"/>
  <c r="D760" i="41" s="1"/>
  <c r="C839" i="41"/>
  <c r="D839" i="41" s="1"/>
  <c r="C1081" i="41"/>
  <c r="D1081" i="41" s="1"/>
  <c r="C979" i="41"/>
  <c r="D979" i="41" s="1"/>
  <c r="C1072" i="41"/>
  <c r="D1072" i="41" s="1"/>
  <c r="C1186" i="41"/>
  <c r="D1186" i="41" s="1"/>
  <c r="C1244" i="41"/>
  <c r="D1244" i="41" s="1"/>
  <c r="C785" i="41"/>
  <c r="D785" i="41" s="1"/>
  <c r="C1307" i="41"/>
  <c r="D1307" i="41" s="1"/>
  <c r="C744" i="41"/>
  <c r="D744" i="41" s="1"/>
  <c r="C1028" i="41"/>
  <c r="D1028" i="41" s="1"/>
  <c r="C762" i="41"/>
  <c r="D762" i="41" s="1"/>
  <c r="C862" i="41"/>
  <c r="D862" i="41" s="1"/>
  <c r="C920" i="41"/>
  <c r="D920" i="41" s="1"/>
  <c r="C1065" i="41"/>
  <c r="D1065" i="41" s="1"/>
  <c r="C845" i="41"/>
  <c r="D845" i="41" s="1"/>
  <c r="C1235" i="41"/>
  <c r="D1235" i="41" s="1"/>
  <c r="C731" i="41"/>
  <c r="D731" i="41" s="1"/>
  <c r="C916" i="41"/>
  <c r="D916" i="41" s="1"/>
  <c r="C1284" i="41"/>
  <c r="D1284" i="41" s="1"/>
  <c r="C747" i="41"/>
  <c r="D747" i="41" s="1"/>
  <c r="C951" i="41"/>
  <c r="D951" i="41" s="1"/>
  <c r="C769" i="41"/>
  <c r="D769" i="41" s="1"/>
  <c r="C1057" i="41"/>
  <c r="D1057" i="41" s="1"/>
  <c r="C831" i="41"/>
  <c r="D831" i="41" s="1"/>
  <c r="C766" i="41"/>
  <c r="D766" i="41" s="1"/>
  <c r="C1270" i="41"/>
  <c r="D1270" i="41" s="1"/>
  <c r="C1048" i="41"/>
  <c r="D1048" i="41" s="1"/>
  <c r="C1160" i="41"/>
  <c r="D1160" i="41" s="1"/>
  <c r="C992" i="41"/>
  <c r="D992" i="41" s="1"/>
  <c r="C897" i="41"/>
  <c r="D897" i="41" s="1"/>
  <c r="C1001" i="41"/>
  <c r="D1001" i="41" s="1"/>
  <c r="C836" i="41"/>
  <c r="D836" i="41" s="1"/>
  <c r="C938" i="41"/>
  <c r="D938" i="41" s="1"/>
  <c r="C1024" i="41"/>
  <c r="D1024" i="41" s="1"/>
  <c r="C882" i="41"/>
  <c r="D882" i="41" s="1"/>
  <c r="C1227" i="41"/>
  <c r="D1227" i="41" s="1"/>
  <c r="C1243" i="41"/>
  <c r="D1243" i="41" s="1"/>
  <c r="C936" i="41"/>
  <c r="D936" i="41" s="1"/>
  <c r="C890" i="41"/>
  <c r="D890" i="41" s="1"/>
  <c r="C955" i="41"/>
  <c r="D955" i="41" s="1"/>
  <c r="C963" i="41"/>
  <c r="D963" i="41" s="1"/>
  <c r="C859" i="41"/>
  <c r="D859" i="41" s="1"/>
  <c r="C853" i="41"/>
  <c r="D853" i="41" s="1"/>
  <c r="C895" i="41"/>
  <c r="D895" i="41" s="1"/>
  <c r="C869" i="41"/>
  <c r="D869" i="41" s="1"/>
  <c r="C950" i="41"/>
  <c r="D950" i="41" s="1"/>
  <c r="C1269" i="41"/>
  <c r="D1269" i="41" s="1"/>
  <c r="C1231" i="41"/>
  <c r="D1231" i="41" s="1"/>
  <c r="C1022" i="41"/>
  <c r="D1022" i="41" s="1"/>
  <c r="C1279" i="41"/>
  <c r="D1279" i="41" s="1"/>
  <c r="C958" i="41"/>
  <c r="D958" i="41" s="1"/>
  <c r="C1050" i="41"/>
  <c r="D1050" i="41" s="1"/>
  <c r="C1303" i="41"/>
  <c r="D1303" i="41" s="1"/>
  <c r="C1039" i="41"/>
  <c r="D1039" i="41" s="1"/>
  <c r="C1031" i="41"/>
  <c r="D1031" i="41" s="1"/>
  <c r="C1079" i="41"/>
  <c r="D1079" i="41" s="1"/>
  <c r="C1011" i="41"/>
  <c r="D1011" i="41" s="1"/>
  <c r="C1169" i="41"/>
  <c r="D1169" i="41" s="1"/>
  <c r="C1131" i="41"/>
  <c r="D1131" i="41" s="1"/>
  <c r="C734" i="41"/>
  <c r="D734" i="41" s="1"/>
  <c r="C1187" i="41"/>
  <c r="D1187" i="41" s="1"/>
  <c r="C1247" i="41"/>
  <c r="D1247" i="41" s="1"/>
  <c r="C1125" i="41"/>
  <c r="D1125" i="41" s="1"/>
  <c r="C1220" i="41"/>
  <c r="D1220" i="41" s="1"/>
  <c r="C1301" i="41"/>
  <c r="D1301" i="41" s="1"/>
  <c r="C822" i="41"/>
  <c r="D822" i="41" s="1"/>
  <c r="C871" i="41"/>
  <c r="D871" i="41" s="1"/>
  <c r="C1152" i="41"/>
  <c r="D1152" i="41" s="1"/>
  <c r="C1209" i="41"/>
  <c r="D1209" i="41" s="1"/>
  <c r="C915" i="41"/>
  <c r="D915" i="41" s="1"/>
  <c r="C894" i="41"/>
  <c r="D894" i="41" s="1"/>
  <c r="C1080" i="41"/>
  <c r="D1080" i="41" s="1"/>
  <c r="C1041" i="41"/>
  <c r="D1041" i="41" s="1"/>
  <c r="C1123" i="41"/>
  <c r="D1123" i="41" s="1"/>
  <c r="C1170" i="41"/>
  <c r="D1170" i="41" s="1"/>
  <c r="C1226" i="41"/>
  <c r="D1226" i="41" s="1"/>
  <c r="C1173" i="41"/>
  <c r="D1173" i="41" s="1"/>
  <c r="C1117" i="41"/>
  <c r="D1117" i="41" s="1"/>
  <c r="C974" i="41"/>
  <c r="D974" i="41" s="1"/>
  <c r="C1249" i="41"/>
  <c r="D1249" i="41" s="1"/>
  <c r="C796" i="41"/>
  <c r="D796" i="41" s="1"/>
  <c r="C1110" i="41"/>
  <c r="D1110" i="41" s="1"/>
  <c r="C1207" i="41"/>
  <c r="D1207" i="41" s="1"/>
  <c r="C1289" i="41"/>
  <c r="D1289" i="41" s="1"/>
  <c r="C806" i="41"/>
  <c r="D806" i="41" s="1"/>
  <c r="C1197" i="41"/>
  <c r="D1197" i="41" s="1"/>
  <c r="C1311" i="41"/>
  <c r="D1311" i="41" s="1"/>
  <c r="C837" i="41"/>
  <c r="D837" i="41" s="1"/>
  <c r="C1266" i="41"/>
  <c r="D1266" i="41" s="1"/>
  <c r="C810" i="41"/>
  <c r="D810" i="41" s="1"/>
  <c r="C1255" i="41"/>
  <c r="D1255" i="41" s="1"/>
  <c r="C1306" i="41"/>
  <c r="D1306" i="41" s="1"/>
  <c r="C827" i="41"/>
  <c r="D827" i="41" s="1"/>
  <c r="C855" i="41"/>
  <c r="D855" i="41" s="1"/>
  <c r="C1026" i="41"/>
  <c r="D1026" i="41" s="1"/>
  <c r="C728" i="41"/>
  <c r="D728" i="41" s="1"/>
  <c r="C896" i="41"/>
  <c r="D896" i="41" s="1"/>
  <c r="C1025" i="41"/>
  <c r="D1025" i="41" s="1"/>
  <c r="C1045" i="41"/>
  <c r="D1045" i="41" s="1"/>
  <c r="C1000" i="41"/>
  <c r="D1000" i="41" s="1"/>
  <c r="C849" i="41"/>
  <c r="D849" i="41" s="1"/>
  <c r="C1278" i="41"/>
  <c r="D1278" i="41" s="1"/>
  <c r="C815" i="41"/>
  <c r="D815" i="41" s="1"/>
  <c r="C851" i="41"/>
  <c r="D851" i="41" s="1"/>
  <c r="C1128" i="41"/>
  <c r="D1128" i="41" s="1"/>
  <c r="C989" i="41"/>
  <c r="D989" i="41" s="1"/>
  <c r="C1113" i="41"/>
  <c r="D1113" i="41" s="1"/>
  <c r="C948" i="41"/>
  <c r="D948" i="41" s="1"/>
  <c r="C756" i="41"/>
  <c r="D756" i="41" s="1"/>
  <c r="C1082" i="41"/>
  <c r="D1082" i="41" s="1"/>
  <c r="C726" i="41"/>
  <c r="D726" i="41" s="1"/>
  <c r="C1126" i="41"/>
  <c r="D1126" i="41" s="1"/>
  <c r="C773" i="41"/>
  <c r="D773" i="41" s="1"/>
  <c r="C1272" i="41"/>
  <c r="D1272" i="41" s="1"/>
  <c r="C1313" i="41"/>
  <c r="D1313" i="41" s="1"/>
  <c r="C884" i="41"/>
  <c r="D884" i="41" s="1"/>
  <c r="C1142" i="41"/>
  <c r="D1142" i="41" s="1"/>
  <c r="C1089" i="41"/>
  <c r="D1089" i="41" s="1"/>
  <c r="C749" i="41"/>
  <c r="D749" i="41" s="1"/>
  <c r="C1245" i="41"/>
  <c r="D1245" i="41" s="1"/>
  <c r="C763" i="41"/>
  <c r="D763" i="41" s="1"/>
  <c r="C880" i="41"/>
  <c r="D880" i="41" s="1"/>
  <c r="C892" i="41"/>
  <c r="D892" i="41" s="1"/>
  <c r="C908" i="41"/>
  <c r="D908" i="41" s="1"/>
  <c r="C904" i="41"/>
  <c r="D904" i="41" s="1"/>
  <c r="C1143" i="41"/>
  <c r="D1143" i="41" s="1"/>
  <c r="C937" i="41"/>
  <c r="D937" i="41" s="1"/>
  <c r="C876" i="41"/>
  <c r="D876" i="41" s="1"/>
  <c r="C1005" i="41"/>
  <c r="D1005" i="41" s="1"/>
  <c r="C924" i="41"/>
  <c r="D924" i="41" s="1"/>
  <c r="C1077" i="41"/>
  <c r="D1077" i="41" s="1"/>
  <c r="C722" i="41"/>
  <c r="D722" i="41" s="1"/>
  <c r="C883" i="41"/>
  <c r="D883" i="41" s="1"/>
  <c r="C821" i="41"/>
  <c r="D821" i="41" s="1"/>
  <c r="C816" i="41"/>
  <c r="D816" i="41" s="1"/>
  <c r="C1062" i="41"/>
  <c r="D1062" i="41" s="1"/>
  <c r="C1034" i="41"/>
  <c r="D1034" i="41" s="1"/>
  <c r="C1018" i="41"/>
  <c r="D1018" i="41" s="1"/>
  <c r="C777" i="41"/>
  <c r="D777" i="41" s="1"/>
  <c r="C1318" i="41"/>
  <c r="D1318" i="41" s="1"/>
  <c r="C1138" i="41"/>
  <c r="D1138" i="41" s="1"/>
  <c r="C1148" i="41"/>
  <c r="D1148" i="41" s="1"/>
  <c r="C889" i="41"/>
  <c r="D889" i="41" s="1"/>
  <c r="C1139" i="41"/>
  <c r="D1139" i="41" s="1"/>
  <c r="C1246" i="41"/>
  <c r="D1246" i="41" s="1"/>
  <c r="C783" i="41"/>
  <c r="D783" i="41" s="1"/>
  <c r="C965" i="41"/>
  <c r="D965" i="41" s="1"/>
  <c r="C1178" i="41"/>
  <c r="D1178" i="41" s="1"/>
  <c r="C1262" i="41"/>
  <c r="D1262" i="41" s="1"/>
  <c r="C971" i="41"/>
  <c r="D971" i="41" s="1"/>
  <c r="C725" i="41"/>
  <c r="D725" i="41" s="1"/>
  <c r="C838" i="41"/>
  <c r="D838" i="41" s="1"/>
  <c r="C1304" i="41"/>
  <c r="D1304" i="41" s="1"/>
  <c r="C1236" i="41"/>
  <c r="D1236" i="41" s="1"/>
  <c r="C1032" i="41"/>
  <c r="D1032" i="41" s="1"/>
  <c r="C1122" i="41"/>
  <c r="D1122" i="41" s="1"/>
  <c r="C954" i="41"/>
  <c r="D954" i="41" s="1"/>
  <c r="C820" i="41"/>
  <c r="D820" i="41" s="1"/>
  <c r="C1271" i="41"/>
  <c r="D1271" i="41" s="1"/>
  <c r="C1003" i="41"/>
  <c r="D1003" i="41" s="1"/>
  <c r="C1238" i="41"/>
  <c r="D1238" i="41" s="1"/>
  <c r="C1102" i="41"/>
  <c r="D1102" i="41" s="1"/>
  <c r="C748" i="41"/>
  <c r="D748" i="41" s="1"/>
  <c r="C856" i="41"/>
  <c r="D856" i="41" s="1"/>
  <c r="C986" i="41"/>
  <c r="D986" i="41" s="1"/>
  <c r="C1030" i="41"/>
  <c r="D1030" i="41" s="1"/>
  <c r="C1181" i="41"/>
  <c r="D1181" i="41" s="1"/>
  <c r="C834" i="41"/>
  <c r="D834" i="41" s="1"/>
  <c r="C1250" i="41"/>
  <c r="D1250" i="41" s="1"/>
  <c r="C1078" i="41"/>
  <c r="D1078" i="41" s="1"/>
  <c r="C942" i="41"/>
  <c r="D942" i="41" s="1"/>
  <c r="C1023" i="41"/>
  <c r="D1023" i="41" s="1"/>
  <c r="C798" i="41"/>
  <c r="D798" i="41" s="1"/>
  <c r="C952" i="41"/>
  <c r="D952" i="41" s="1"/>
  <c r="C1042" i="41"/>
  <c r="D1042" i="41" s="1"/>
  <c r="C1067" i="41"/>
  <c r="D1067" i="41" s="1"/>
  <c r="C1310" i="41"/>
  <c r="D1310" i="41" s="1"/>
  <c r="C784" i="41"/>
  <c r="D784" i="41" s="1"/>
  <c r="C961" i="41"/>
  <c r="D961" i="41" s="1"/>
  <c r="C780" i="41"/>
  <c r="D780" i="41" s="1"/>
  <c r="C721" i="41"/>
  <c r="D721" i="41" s="1"/>
  <c r="C901" i="41"/>
  <c r="D901" i="41" s="1"/>
  <c r="C1308" i="41"/>
  <c r="D1308" i="41" s="1"/>
  <c r="C857" i="41"/>
  <c r="D857" i="41" s="1"/>
  <c r="C1058" i="41"/>
  <c r="D1058" i="41" s="1"/>
  <c r="C789" i="41"/>
  <c r="D789" i="41" s="1"/>
  <c r="C1056" i="41"/>
  <c r="D1056" i="41" s="1"/>
  <c r="C1002" i="41"/>
  <c r="D1002" i="41" s="1"/>
  <c r="C1036" i="41"/>
  <c r="D1036" i="41" s="1"/>
  <c r="C1175" i="41"/>
  <c r="D1175" i="41" s="1"/>
  <c r="C1114" i="41"/>
  <c r="D1114" i="41" s="1"/>
  <c r="C1162" i="41"/>
  <c r="D1162" i="41" s="1"/>
  <c r="C1004" i="41"/>
  <c r="D1004" i="41" s="1"/>
  <c r="C750" i="41"/>
  <c r="D750" i="41" s="1"/>
  <c r="C1260" i="41"/>
  <c r="D1260" i="41" s="1"/>
  <c r="C779" i="41"/>
  <c r="D779" i="41" s="1"/>
  <c r="C990" i="41"/>
  <c r="D990" i="41" s="1"/>
  <c r="C943" i="41"/>
  <c r="D943" i="41" s="1"/>
  <c r="C808" i="41"/>
  <c r="D808" i="41" s="1"/>
  <c r="C1006" i="41"/>
  <c r="D1006" i="41" s="1"/>
  <c r="C980" i="41"/>
  <c r="D980" i="41" s="1"/>
  <c r="C1049" i="41"/>
  <c r="D1049" i="41" s="1"/>
  <c r="C982" i="41"/>
  <c r="D982" i="41" s="1"/>
  <c r="C1291" i="41"/>
  <c r="D1291" i="41" s="1"/>
  <c r="C1019" i="41"/>
  <c r="D1019" i="41" s="1"/>
  <c r="C814" i="41"/>
  <c r="D814" i="41" s="1"/>
  <c r="C1076" i="41"/>
  <c r="D1076" i="41" s="1"/>
  <c r="C1133" i="41"/>
  <c r="D1133" i="41" s="1"/>
  <c r="C1092" i="41"/>
  <c r="D1092" i="41" s="1"/>
  <c r="C755" i="41"/>
  <c r="D755" i="41" s="1"/>
  <c r="C844" i="41"/>
  <c r="D844" i="41" s="1"/>
  <c r="C1140" i="41"/>
  <c r="D1140" i="41" s="1"/>
  <c r="C1165" i="41"/>
  <c r="D1165" i="41" s="1"/>
  <c r="C1212" i="41"/>
  <c r="D1212" i="41" s="1"/>
  <c r="C858" i="41"/>
  <c r="D858" i="41" s="1"/>
  <c r="C1061" i="41"/>
  <c r="D1061" i="41" s="1"/>
  <c r="C1108" i="41"/>
  <c r="D1108" i="41" s="1"/>
  <c r="C717" i="41"/>
  <c r="D717" i="41" s="1"/>
  <c r="C1223" i="41"/>
  <c r="D1223" i="41" s="1"/>
  <c r="C1256" i="41"/>
  <c r="D1256" i="41" s="1"/>
  <c r="C1167" i="41"/>
  <c r="D1167" i="41" s="1"/>
  <c r="C1248" i="41"/>
  <c r="D1248" i="41" s="1"/>
  <c r="C875" i="41"/>
  <c r="D875" i="41" s="1"/>
  <c r="C811" i="41"/>
  <c r="D811" i="41" s="1"/>
  <c r="C1051" i="41"/>
  <c r="D1051" i="41" s="1"/>
  <c r="C1074" i="41"/>
  <c r="D1074" i="41" s="1"/>
  <c r="C941" i="41"/>
  <c r="D941" i="41" s="1"/>
  <c r="C866" i="41"/>
  <c r="D866" i="41" s="1"/>
  <c r="C761" i="41"/>
  <c r="D761" i="41" s="1"/>
  <c r="C1107" i="41"/>
  <c r="D1107" i="41" s="1"/>
  <c r="C738" i="41"/>
  <c r="D738" i="41" s="1"/>
  <c r="C1163" i="41"/>
  <c r="D1163" i="41" s="1"/>
  <c r="C751" i="41"/>
  <c r="D751" i="41" s="1"/>
  <c r="C914" i="41"/>
  <c r="D914" i="41" s="1"/>
  <c r="C967" i="41"/>
  <c r="D967" i="41" s="1"/>
  <c r="C1312" i="41"/>
  <c r="D1312" i="41" s="1"/>
  <c r="C1104" i="41"/>
  <c r="D1104" i="41" s="1"/>
  <c r="C732" i="41"/>
  <c r="D732" i="41" s="1"/>
  <c r="C1044" i="41"/>
  <c r="D1044" i="41" s="1"/>
  <c r="C1098" i="41"/>
  <c r="D1098" i="41" s="1"/>
  <c r="C1015" i="41"/>
  <c r="D1015" i="41" s="1"/>
  <c r="C940" i="41"/>
  <c r="D940" i="41" s="1"/>
  <c r="C945" i="41"/>
  <c r="D945" i="41" s="1"/>
  <c r="C1157" i="41"/>
  <c r="D1157" i="41" s="1"/>
  <c r="C723" i="41"/>
  <c r="D723" i="41" s="1"/>
  <c r="C733" i="41"/>
  <c r="D733" i="41" s="1"/>
  <c r="C1224" i="41"/>
  <c r="D1224" i="41" s="1"/>
  <c r="C1296" i="41"/>
  <c r="D1296" i="41" s="1"/>
  <c r="C1275" i="41"/>
  <c r="D1275" i="41" s="1"/>
  <c r="C987" i="41"/>
  <c r="D987" i="41" s="1"/>
  <c r="C1228" i="41"/>
  <c r="D1228" i="41" s="1"/>
  <c r="C926" i="41"/>
  <c r="D926" i="41" s="1"/>
  <c r="C1086" i="41"/>
  <c r="D1086" i="41" s="1"/>
  <c r="C1280" i="41"/>
  <c r="D1280" i="41" s="1"/>
  <c r="C1120" i="41"/>
  <c r="D1120" i="41" s="1"/>
  <c r="C1239" i="41"/>
  <c r="D1239" i="41" s="1"/>
  <c r="C1013" i="41"/>
  <c r="D1013" i="41" s="1"/>
  <c r="C1195" i="41"/>
  <c r="D1195" i="41" s="1"/>
  <c r="C752" i="41"/>
  <c r="D752" i="41" s="1"/>
  <c r="C1276" i="41"/>
  <c r="D1276" i="41" s="1"/>
  <c r="C759" i="41"/>
  <c r="D759" i="41" s="1"/>
  <c r="C923" i="41"/>
  <c r="D923" i="41" s="1"/>
  <c r="C939" i="41"/>
  <c r="D939" i="41" s="1"/>
  <c r="C1242" i="41"/>
  <c r="D1242" i="41" s="1"/>
  <c r="C1219" i="41"/>
  <c r="D1219" i="41" s="1"/>
  <c r="C835" i="41"/>
  <c r="D835" i="41" s="1"/>
  <c r="C757" i="41"/>
  <c r="D757" i="41" s="1"/>
  <c r="C841" i="41"/>
  <c r="D841" i="41" s="1"/>
  <c r="C1288" i="41"/>
  <c r="D1288" i="41" s="1"/>
  <c r="C1145" i="41"/>
  <c r="D1145" i="41" s="1"/>
  <c r="C771" i="41"/>
  <c r="D771" i="41" s="1"/>
  <c r="C1258" i="41"/>
  <c r="D1258" i="41" s="1"/>
  <c r="C1232" i="41"/>
  <c r="D1232" i="41" s="1"/>
  <c r="C846" i="41"/>
  <c r="D846" i="41" s="1"/>
  <c r="C758" i="41"/>
  <c r="D758" i="41" s="1"/>
  <c r="C1129" i="41"/>
  <c r="D1129" i="41" s="1"/>
  <c r="C781" i="41"/>
  <c r="D781" i="41" s="1"/>
  <c r="C957" i="41"/>
  <c r="D957" i="41" s="1"/>
  <c r="C1176" i="41"/>
  <c r="D1176" i="41" s="1"/>
  <c r="C959" i="41"/>
  <c r="D959" i="41" s="1"/>
  <c r="C809" i="41"/>
  <c r="D809" i="41" s="1"/>
  <c r="C818" i="41"/>
  <c r="D818" i="41" s="1"/>
  <c r="C1274" i="41"/>
  <c r="D1274" i="41" s="1"/>
  <c r="C792" i="41"/>
  <c r="D792" i="41" s="1"/>
  <c r="C800" i="41"/>
  <c r="D800" i="41" s="1"/>
  <c r="C1141" i="41"/>
  <c r="D1141" i="41" s="1"/>
  <c r="C1068" i="41"/>
  <c r="D1068" i="41" s="1"/>
  <c r="C1203" i="41"/>
  <c r="D1203" i="41" s="1"/>
  <c r="C1088" i="41"/>
  <c r="D1088" i="41" s="1"/>
  <c r="C1007" i="41"/>
  <c r="D1007" i="41" s="1"/>
  <c r="C1309" i="41"/>
  <c r="D1309" i="41" s="1"/>
  <c r="C1283" i="41"/>
  <c r="D1283" i="41" s="1"/>
  <c r="C1188" i="41"/>
  <c r="D1188" i="41" s="1"/>
  <c r="C964" i="41"/>
  <c r="D964" i="41" s="1"/>
  <c r="C1101" i="41"/>
  <c r="D1101" i="41" s="1"/>
  <c r="C739" i="41"/>
  <c r="D739" i="41" s="1"/>
  <c r="C829" i="41"/>
  <c r="D829" i="41" s="1"/>
  <c r="C848" i="41"/>
  <c r="D848" i="41" s="1"/>
  <c r="C867" i="41"/>
  <c r="D867" i="41" s="1"/>
  <c r="C801" i="41"/>
  <c r="D801" i="41" s="1"/>
  <c r="C715" i="41"/>
  <c r="D715" i="41" s="1"/>
  <c r="C774" i="41"/>
  <c r="D774" i="41" s="1"/>
  <c r="C1229" i="41"/>
  <c r="D1229" i="41" s="1"/>
  <c r="C910" i="41"/>
  <c r="D910" i="41" s="1"/>
  <c r="C805" i="41"/>
  <c r="D805" i="41" s="1"/>
  <c r="C1096" i="41"/>
  <c r="D1096" i="41" s="1"/>
  <c r="C996" i="41"/>
  <c r="D996" i="41" s="1"/>
  <c r="C1064" i="41"/>
  <c r="D1064" i="41" s="1"/>
  <c r="C1210" i="41"/>
  <c r="D1210" i="41" s="1"/>
  <c r="C817" i="41"/>
  <c r="D817" i="41" s="1"/>
  <c r="C991" i="41"/>
  <c r="D991" i="41" s="1"/>
  <c r="C1290" i="41"/>
  <c r="D1290" i="41" s="1"/>
  <c r="C742" i="41"/>
  <c r="D742" i="41" s="1"/>
  <c r="C767" i="41"/>
  <c r="D767" i="41" s="1"/>
  <c r="C770" i="41"/>
  <c r="D770" i="41" s="1"/>
  <c r="C1052" i="41"/>
  <c r="D1052" i="41" s="1"/>
  <c r="C1298" i="41"/>
  <c r="D1298" i="41" s="1"/>
  <c r="C1033" i="41"/>
  <c r="D1033" i="41" s="1"/>
  <c r="C1177" i="41"/>
  <c r="D1177" i="41" s="1"/>
  <c r="C887" i="41"/>
  <c r="D887" i="41" s="1"/>
  <c r="C1215" i="41"/>
  <c r="D1215" i="41" s="1"/>
  <c r="C1233" i="41"/>
  <c r="D1233" i="41" s="1"/>
  <c r="C870" i="41"/>
  <c r="D870" i="41" s="1"/>
  <c r="C1093" i="41"/>
  <c r="D1093" i="41" s="1"/>
  <c r="C1320" i="41"/>
  <c r="D1320" i="41" s="1"/>
  <c r="C1206" i="41"/>
  <c r="D1206" i="41" s="1"/>
  <c r="C962" i="41"/>
  <c r="D962" i="41" s="1"/>
  <c r="C1200" i="41"/>
  <c r="D1200" i="41" s="1"/>
  <c r="C1164" i="41"/>
  <c r="D1164" i="41" s="1"/>
  <c r="C925" i="41"/>
  <c r="D925" i="41" s="1"/>
  <c r="C877" i="41"/>
  <c r="D877" i="41" s="1"/>
  <c r="C1083" i="41"/>
  <c r="D1083" i="41" s="1"/>
  <c r="C1196" i="41"/>
  <c r="D1196" i="41" s="1"/>
  <c r="C898" i="41"/>
  <c r="D898" i="41" s="1"/>
  <c r="C782" i="41"/>
  <c r="D782" i="41" s="1"/>
  <c r="C1259" i="41"/>
  <c r="D1259" i="41" s="1"/>
  <c r="C1158" i="41"/>
  <c r="D1158" i="41" s="1"/>
  <c r="C730" i="41"/>
  <c r="D730" i="41" s="1"/>
  <c r="C863" i="41"/>
  <c r="D863" i="41" s="1"/>
  <c r="C1166" i="41"/>
  <c r="D1166" i="41" s="1"/>
  <c r="C972" i="41"/>
  <c r="D972" i="41" s="1"/>
  <c r="C1214" i="41"/>
  <c r="D1214" i="41" s="1"/>
  <c r="C1185" i="41"/>
  <c r="D1185" i="41" s="1"/>
  <c r="C953" i="41"/>
  <c r="D953" i="41" s="1"/>
  <c r="C772" i="41"/>
  <c r="D772" i="41" s="1"/>
  <c r="C886" i="41"/>
  <c r="D886" i="41" s="1"/>
  <c r="C1300" i="41"/>
  <c r="D1300" i="41" s="1"/>
  <c r="C1171" i="41"/>
  <c r="D1171" i="41" s="1"/>
  <c r="C746" i="41"/>
  <c r="D746" i="41" s="1"/>
  <c r="C807" i="41"/>
  <c r="D807" i="41" s="1"/>
  <c r="C906" i="41"/>
  <c r="D906" i="41" s="1"/>
  <c r="C919" i="41"/>
  <c r="D919" i="41" s="1"/>
  <c r="C918" i="41"/>
  <c r="D918" i="41" s="1"/>
  <c r="C1240" i="41"/>
  <c r="D1240" i="41" s="1"/>
  <c r="C778" i="41"/>
  <c r="D778" i="41" s="1"/>
  <c r="C833" i="41"/>
  <c r="D833" i="41" s="1"/>
  <c r="C978" i="41"/>
  <c r="D978" i="41" s="1"/>
  <c r="C1193" i="41"/>
  <c r="D1193" i="41" s="1"/>
  <c r="C1124" i="41"/>
  <c r="D1124" i="41" s="1"/>
  <c r="C873" i="41"/>
  <c r="D873" i="41" s="1"/>
  <c r="C1084" i="41"/>
  <c r="D1084" i="41" s="1"/>
  <c r="C1063" i="41"/>
  <c r="D1063" i="41" s="1"/>
  <c r="C852" i="41"/>
  <c r="D852" i="41" s="1"/>
  <c r="C997" i="41"/>
  <c r="D997" i="41" s="1"/>
  <c r="C802" i="41"/>
  <c r="D802" i="41" s="1"/>
  <c r="C1103" i="41"/>
  <c r="D1103" i="41" s="1"/>
  <c r="C1252" i="41"/>
  <c r="D1252" i="41" s="1"/>
  <c r="C879" i="41"/>
  <c r="D879" i="41" s="1"/>
  <c r="C903" i="41"/>
  <c r="D903" i="41" s="1"/>
  <c r="C788" i="41"/>
  <c r="D788" i="41" s="1"/>
  <c r="C1281" i="41"/>
  <c r="D1281" i="41" s="1"/>
  <c r="C718" i="41"/>
  <c r="D718" i="41" s="1"/>
  <c r="C1144" i="41"/>
  <c r="D1144" i="41" s="1"/>
  <c r="C1085" i="41"/>
  <c r="D1085" i="41" s="1"/>
  <c r="C999" i="41"/>
  <c r="D999" i="41" s="1"/>
  <c r="C1095" i="41"/>
  <c r="D1095" i="41" s="1"/>
  <c r="C993" i="41"/>
  <c r="D993" i="41" s="1"/>
  <c r="C1135" i="41"/>
  <c r="D1135" i="41" s="1"/>
  <c r="C719" i="41"/>
  <c r="D719" i="41" s="1"/>
  <c r="C969" i="41"/>
  <c r="D969" i="41" s="1"/>
  <c r="C1317" i="41"/>
  <c r="D1317" i="41" s="1"/>
  <c r="C799" i="41"/>
  <c r="D799" i="41" s="1"/>
  <c r="C1264" i="41"/>
  <c r="D1264" i="41" s="1"/>
  <c r="C931" i="41"/>
  <c r="D931" i="41" s="1"/>
  <c r="C933" i="41"/>
  <c r="D933" i="41" s="1"/>
  <c r="C1151" i="41"/>
  <c r="D1151" i="41" s="1"/>
  <c r="C973" i="41"/>
  <c r="D973" i="41" s="1"/>
  <c r="C1273" i="41"/>
  <c r="D1273" i="41" s="1"/>
  <c r="C735" i="41"/>
  <c r="D735" i="41" s="1"/>
  <c r="C1253" i="41"/>
  <c r="D1253" i="41" s="1"/>
  <c r="C826" i="41"/>
  <c r="D826" i="41" s="1"/>
  <c r="C824" i="41"/>
  <c r="D824" i="41" s="1"/>
  <c r="C727" i="41"/>
  <c r="D727" i="41" s="1"/>
  <c r="C830" i="41"/>
  <c r="D830" i="41" s="1"/>
  <c r="C872" i="41"/>
  <c r="D872" i="41" s="1"/>
  <c r="C1216" i="41"/>
  <c r="D1216" i="41" s="1"/>
  <c r="C1109" i="41"/>
  <c r="D1109" i="41" s="1"/>
  <c r="C1153" i="41"/>
  <c r="D1153" i="41" s="1"/>
  <c r="C1189" i="41"/>
  <c r="D1189" i="41" s="1"/>
  <c r="C1202" i="41"/>
  <c r="D1202" i="41" s="1"/>
  <c r="C1277" i="41"/>
  <c r="D1277" i="41" s="1"/>
  <c r="C1190" i="41"/>
  <c r="D1190" i="41" s="1"/>
  <c r="C1134" i="41"/>
  <c r="D1134" i="41" s="1"/>
  <c r="C1237" i="41"/>
  <c r="D1237" i="41" s="1"/>
  <c r="C1037" i="41"/>
  <c r="D1037" i="41" s="1"/>
  <c r="C1090" i="41"/>
  <c r="D1090" i="41" s="1"/>
  <c r="C976" i="41"/>
  <c r="D976" i="41" s="1"/>
  <c r="C1053" i="41"/>
  <c r="D1053" i="41" s="1"/>
  <c r="C854" i="41"/>
  <c r="D854" i="41" s="1"/>
  <c r="C1100" i="41"/>
  <c r="D1100" i="41" s="1"/>
  <c r="C1211" i="41"/>
  <c r="D1211" i="41" s="1"/>
  <c r="C1137" i="41"/>
  <c r="D1137" i="41" s="1"/>
  <c r="C828" i="41"/>
  <c r="D828" i="41" s="1"/>
  <c r="C1268" i="41"/>
  <c r="D1268" i="41" s="1"/>
  <c r="C741" i="41"/>
  <c r="D741" i="41" s="1"/>
  <c r="G123" i="29"/>
  <c r="B86" i="29"/>
  <c r="E86" i="29" s="1"/>
  <c r="G43" i="29"/>
  <c r="J27" i="39"/>
  <c r="I24" i="39"/>
  <c r="I34" i="39"/>
  <c r="J26" i="39"/>
  <c r="H26" i="39"/>
  <c r="H24" i="39"/>
  <c r="I27" i="39"/>
  <c r="H34" i="39"/>
  <c r="H43" i="29"/>
  <c r="I86" i="29"/>
  <c r="J22" i="39"/>
  <c r="I22" i="39"/>
  <c r="H21" i="39"/>
  <c r="I21" i="39"/>
  <c r="I66" i="29"/>
  <c r="H130" i="29"/>
  <c r="H23" i="39"/>
  <c r="J23" i="39"/>
  <c r="I18" i="39"/>
  <c r="J18" i="39"/>
  <c r="H11" i="54"/>
  <c r="I11" i="54"/>
  <c r="D11" i="54"/>
  <c r="E11" i="54" s="1"/>
  <c r="C12" i="54"/>
  <c r="E10" i="54"/>
  <c r="L10" i="54" s="1"/>
  <c r="M10" i="54" s="1"/>
  <c r="H31" i="39"/>
  <c r="I28" i="39"/>
  <c r="I16" i="29"/>
  <c r="J16" i="29"/>
  <c r="H28" i="39"/>
  <c r="H35" i="39"/>
  <c r="I35" i="39"/>
  <c r="H20" i="39"/>
  <c r="J20" i="39"/>
  <c r="K30" i="39"/>
  <c r="H34" i="29"/>
  <c r="I113" i="29"/>
  <c r="I31" i="39"/>
  <c r="I129" i="29"/>
  <c r="J17" i="39"/>
  <c r="H17" i="39"/>
  <c r="I17" i="39"/>
  <c r="J16" i="39"/>
  <c r="I16" i="39"/>
  <c r="H16" i="39"/>
  <c r="H12" i="41"/>
  <c r="I12" i="41"/>
  <c r="K12" i="41"/>
  <c r="J12" i="41"/>
  <c r="E12" i="41"/>
  <c r="H113" i="29"/>
  <c r="K29" i="39"/>
  <c r="J126" i="29"/>
  <c r="H126" i="29"/>
  <c r="I126" i="29"/>
  <c r="I158" i="29"/>
  <c r="J158" i="29"/>
  <c r="H158" i="29"/>
  <c r="H131" i="29"/>
  <c r="I131" i="29"/>
  <c r="J131" i="29"/>
  <c r="H142" i="29"/>
  <c r="J142" i="29"/>
  <c r="I142" i="29"/>
  <c r="K25" i="39"/>
  <c r="J127" i="29"/>
  <c r="I17" i="29"/>
  <c r="J17" i="29"/>
  <c r="H17" i="29"/>
  <c r="J45" i="29"/>
  <c r="H45" i="29"/>
  <c r="I45" i="29"/>
  <c r="I47" i="29"/>
  <c r="J47" i="29"/>
  <c r="J152" i="29"/>
  <c r="K33" i="39"/>
  <c r="H155" i="29"/>
  <c r="I155" i="29"/>
  <c r="J155" i="29"/>
  <c r="I125" i="29"/>
  <c r="J125" i="29"/>
  <c r="I99" i="29"/>
  <c r="H99" i="29"/>
  <c r="J99" i="29"/>
  <c r="H118" i="29"/>
  <c r="J118" i="29"/>
  <c r="I118" i="29"/>
  <c r="I76" i="29"/>
  <c r="H76" i="29"/>
  <c r="I36" i="29"/>
  <c r="H36" i="29"/>
  <c r="J36" i="29"/>
  <c r="J52" i="29"/>
  <c r="I38" i="29"/>
  <c r="H38" i="29"/>
  <c r="I148" i="29"/>
  <c r="H148" i="29"/>
  <c r="J148" i="29"/>
  <c r="H30" i="29"/>
  <c r="I30" i="29"/>
  <c r="J30" i="29"/>
  <c r="K19" i="39"/>
  <c r="J128" i="29"/>
  <c r="I128" i="29"/>
  <c r="H128" i="29"/>
  <c r="J18" i="29"/>
  <c r="I18" i="29"/>
  <c r="J51" i="29"/>
  <c r="I51" i="29"/>
  <c r="H51" i="29"/>
  <c r="H149" i="29"/>
  <c r="I149" i="29"/>
  <c r="J149" i="29"/>
  <c r="I59" i="29"/>
  <c r="H59" i="29"/>
  <c r="J59" i="29"/>
  <c r="J139" i="29"/>
  <c r="I139" i="29"/>
  <c r="H139" i="29"/>
  <c r="I110" i="29"/>
  <c r="H134" i="29"/>
  <c r="J134" i="29"/>
  <c r="I134" i="29"/>
  <c r="I119" i="29"/>
  <c r="I42" i="29"/>
  <c r="J144" i="29"/>
  <c r="H144" i="29"/>
  <c r="I144" i="29"/>
  <c r="I145" i="29"/>
  <c r="H145" i="29"/>
  <c r="J145" i="29"/>
  <c r="J73" i="11"/>
  <c r="J74" i="11" s="1"/>
  <c r="J75" i="29"/>
  <c r="H75" i="29"/>
  <c r="I75" i="29"/>
  <c r="K32" i="39"/>
  <c r="H95" i="29"/>
  <c r="I95" i="29"/>
  <c r="K73" i="11"/>
  <c r="K74" i="11" s="1"/>
  <c r="I19" i="29"/>
  <c r="I73" i="29"/>
  <c r="I46" i="29"/>
  <c r="J46" i="29"/>
  <c r="H46" i="29"/>
  <c r="J32" i="29"/>
  <c r="H32" i="29"/>
  <c r="I32" i="29"/>
  <c r="J55" i="29"/>
  <c r="J90" i="29"/>
  <c r="I90" i="29"/>
  <c r="H90" i="29"/>
  <c r="I120" i="29"/>
  <c r="H120" i="29"/>
  <c r="J120" i="29"/>
  <c r="I111" i="29"/>
  <c r="J111" i="29"/>
  <c r="H111" i="29"/>
  <c r="I20" i="29"/>
  <c r="J20" i="29"/>
  <c r="H20" i="29"/>
  <c r="J112" i="29"/>
  <c r="H112" i="29"/>
  <c r="I112" i="29"/>
  <c r="I78" i="29"/>
  <c r="H78" i="29"/>
  <c r="J78" i="29"/>
  <c r="H68" i="29"/>
  <c r="H82" i="29"/>
  <c r="H153" i="29"/>
  <c r="J153" i="29"/>
  <c r="I153" i="29"/>
  <c r="B97" i="29" l="1"/>
  <c r="E97" i="29" s="1"/>
  <c r="J97" i="29"/>
  <c r="B30" i="29"/>
  <c r="E30" i="29" s="1"/>
  <c r="G97" i="29"/>
  <c r="G30" i="29"/>
  <c r="B155" i="29"/>
  <c r="E155" i="29" s="1"/>
  <c r="D24" i="29"/>
  <c r="H97" i="29"/>
  <c r="K97" i="29" s="1"/>
  <c r="B115" i="29"/>
  <c r="E115" i="29" s="1"/>
  <c r="D93" i="29"/>
  <c r="G93" i="29"/>
  <c r="B93" i="29"/>
  <c r="E93" i="29" s="1"/>
  <c r="G81" i="29"/>
  <c r="B81" i="29"/>
  <c r="E81" i="29" s="1"/>
  <c r="D81" i="29"/>
  <c r="B45" i="29"/>
  <c r="E45" i="29" s="1"/>
  <c r="B111" i="29"/>
  <c r="E111" i="29" s="1"/>
  <c r="D92" i="29"/>
  <c r="H92" i="29" s="1"/>
  <c r="G80" i="29"/>
  <c r="G23" i="29"/>
  <c r="B151" i="29"/>
  <c r="E151" i="29" s="1"/>
  <c r="B61" i="29"/>
  <c r="E61" i="29" s="1"/>
  <c r="D61" i="29"/>
  <c r="G61" i="29"/>
  <c r="D79" i="29"/>
  <c r="B79" i="29"/>
  <c r="E79" i="29" s="1"/>
  <c r="G79" i="29"/>
  <c r="G103" i="29"/>
  <c r="B103" i="29"/>
  <c r="E103" i="29" s="1"/>
  <c r="D103" i="29"/>
  <c r="B60" i="29"/>
  <c r="E60" i="29" s="1"/>
  <c r="D60" i="29"/>
  <c r="G60" i="29"/>
  <c r="G163" i="29"/>
  <c r="B163" i="29"/>
  <c r="E163" i="29" s="1"/>
  <c r="D163" i="29"/>
  <c r="J107" i="29"/>
  <c r="H107" i="29"/>
  <c r="I107" i="29"/>
  <c r="D117" i="29"/>
  <c r="D80" i="29"/>
  <c r="D23" i="29"/>
  <c r="B99" i="29"/>
  <c r="E99" i="29" s="1"/>
  <c r="G63" i="29"/>
  <c r="D63" i="29"/>
  <c r="B63" i="29"/>
  <c r="E63" i="29" s="1"/>
  <c r="B83" i="29"/>
  <c r="E83" i="29" s="1"/>
  <c r="D83" i="29"/>
  <c r="B85" i="29"/>
  <c r="E85" i="29" s="1"/>
  <c r="D85" i="29"/>
  <c r="G85" i="29"/>
  <c r="G157" i="29"/>
  <c r="D157" i="29"/>
  <c r="B157" i="29"/>
  <c r="E157" i="29" s="1"/>
  <c r="B150" i="29"/>
  <c r="E150" i="29" s="1"/>
  <c r="G150" i="29"/>
  <c r="D150" i="29"/>
  <c r="B92" i="29"/>
  <c r="E92" i="29" s="1"/>
  <c r="D151" i="29"/>
  <c r="H151" i="29" s="1"/>
  <c r="G111" i="29"/>
  <c r="B140" i="29"/>
  <c r="E140" i="29" s="1"/>
  <c r="G140" i="29"/>
  <c r="D140" i="29"/>
  <c r="B135" i="29"/>
  <c r="E135" i="29" s="1"/>
  <c r="G135" i="29"/>
  <c r="D135" i="29"/>
  <c r="B38" i="29"/>
  <c r="E38" i="29" s="1"/>
  <c r="D122" i="29"/>
  <c r="B122" i="29"/>
  <c r="E122" i="29" s="1"/>
  <c r="G122" i="29"/>
  <c r="B88" i="29"/>
  <c r="E88" i="29" s="1"/>
  <c r="D88" i="29"/>
  <c r="G136" i="29"/>
  <c r="D136" i="29"/>
  <c r="B136" i="29"/>
  <c r="E136" i="29" s="1"/>
  <c r="B66" i="29"/>
  <c r="E66" i="29" s="1"/>
  <c r="G66" i="29"/>
  <c r="D102" i="29"/>
  <c r="G102" i="29"/>
  <c r="B102" i="29"/>
  <c r="E102" i="29" s="1"/>
  <c r="D35" i="29"/>
  <c r="B35" i="29"/>
  <c r="E35" i="29" s="1"/>
  <c r="G35" i="29"/>
  <c r="G40" i="29"/>
  <c r="B40" i="29"/>
  <c r="E40" i="29" s="1"/>
  <c r="D40" i="29"/>
  <c r="G50" i="29"/>
  <c r="D50" i="29"/>
  <c r="B50" i="29"/>
  <c r="E50" i="29" s="1"/>
  <c r="B116" i="29"/>
  <c r="E116" i="29" s="1"/>
  <c r="G116" i="29"/>
  <c r="D116" i="29"/>
  <c r="D141" i="29"/>
  <c r="G141" i="29"/>
  <c r="B87" i="29"/>
  <c r="E87" i="29" s="1"/>
  <c r="D87" i="29"/>
  <c r="G87" i="29"/>
  <c r="D22" i="29"/>
  <c r="G22" i="29"/>
  <c r="B22" i="29"/>
  <c r="E22" i="29" s="1"/>
  <c r="B28" i="29"/>
  <c r="E28" i="29" s="1"/>
  <c r="G28" i="29"/>
  <c r="D28" i="29"/>
  <c r="D137" i="29"/>
  <c r="G137" i="29"/>
  <c r="B137" i="29"/>
  <c r="E137" i="29" s="1"/>
  <c r="D49" i="29"/>
  <c r="B49" i="29"/>
  <c r="E49" i="29" s="1"/>
  <c r="G49" i="29"/>
  <c r="D108" i="29"/>
  <c r="B108" i="29"/>
  <c r="E108" i="29" s="1"/>
  <c r="G108" i="29"/>
  <c r="D31" i="29"/>
  <c r="G31" i="29"/>
  <c r="B31" i="29"/>
  <c r="E31" i="29" s="1"/>
  <c r="G159" i="29"/>
  <c r="D159" i="29"/>
  <c r="B159" i="29"/>
  <c r="E159" i="29" s="1"/>
  <c r="B65" i="29"/>
  <c r="E65" i="29" s="1"/>
  <c r="D65" i="29"/>
  <c r="G65" i="29"/>
  <c r="B94" i="29"/>
  <c r="E94" i="29" s="1"/>
  <c r="D94" i="29"/>
  <c r="G94" i="29"/>
  <c r="D138" i="29"/>
  <c r="G138" i="29"/>
  <c r="B138" i="29"/>
  <c r="E138" i="29" s="1"/>
  <c r="G165" i="29"/>
  <c r="D165" i="29"/>
  <c r="B165" i="29"/>
  <c r="E165" i="29" s="1"/>
  <c r="D114" i="29"/>
  <c r="B114" i="29"/>
  <c r="E114" i="29" s="1"/>
  <c r="G114" i="29"/>
  <c r="G164" i="29"/>
  <c r="B164" i="29"/>
  <c r="E164" i="29" s="1"/>
  <c r="D164" i="29"/>
  <c r="G133" i="29"/>
  <c r="D133" i="29"/>
  <c r="B133" i="29"/>
  <c r="E133" i="29" s="1"/>
  <c r="B89" i="29"/>
  <c r="E89" i="29" s="1"/>
  <c r="D89" i="29"/>
  <c r="B67" i="29"/>
  <c r="E67" i="29" s="1"/>
  <c r="G67" i="29"/>
  <c r="D67" i="29"/>
  <c r="G29" i="29"/>
  <c r="D29" i="29"/>
  <c r="B29" i="29"/>
  <c r="E29" i="29" s="1"/>
  <c r="B105" i="29"/>
  <c r="E105" i="29" s="1"/>
  <c r="G105" i="29"/>
  <c r="D105" i="29"/>
  <c r="B84" i="29"/>
  <c r="E84" i="29" s="1"/>
  <c r="D84" i="29"/>
  <c r="G84" i="29"/>
  <c r="B143" i="29"/>
  <c r="E143" i="29" s="1"/>
  <c r="D143" i="29"/>
  <c r="G143" i="29"/>
  <c r="D115" i="29"/>
  <c r="B124" i="29"/>
  <c r="E124" i="29" s="1"/>
  <c r="G124" i="29"/>
  <c r="D124" i="29"/>
  <c r="B26" i="29"/>
  <c r="E26" i="29" s="1"/>
  <c r="G26" i="29"/>
  <c r="D26" i="29"/>
  <c r="O17" i="54"/>
  <c r="A18" i="54"/>
  <c r="H18" i="29"/>
  <c r="J80" i="29"/>
  <c r="H119" i="29"/>
  <c r="I130" i="29"/>
  <c r="K130" i="29" s="1"/>
  <c r="I43" i="29"/>
  <c r="H55" i="29"/>
  <c r="J151" i="29"/>
  <c r="H161" i="29"/>
  <c r="J34" i="29"/>
  <c r="H66" i="29"/>
  <c r="H73" i="29"/>
  <c r="I161" i="29"/>
  <c r="I151" i="29"/>
  <c r="J86" i="29"/>
  <c r="K41" i="29"/>
  <c r="I82" i="29"/>
  <c r="K82" i="29" s="1"/>
  <c r="J68" i="29"/>
  <c r="J92" i="29"/>
  <c r="H110" i="29"/>
  <c r="K110" i="29" s="1"/>
  <c r="J74" i="29"/>
  <c r="I152" i="29"/>
  <c r="H127" i="29"/>
  <c r="I92" i="29"/>
  <c r="J42" i="29"/>
  <c r="K42" i="29" s="1"/>
  <c r="H52" i="29"/>
  <c r="H74" i="29"/>
  <c r="K123" i="29"/>
  <c r="H19" i="29"/>
  <c r="K19" i="29" s="1"/>
  <c r="H160" i="29"/>
  <c r="J129" i="29"/>
  <c r="I160" i="29"/>
  <c r="K27" i="39"/>
  <c r="D96" i="29"/>
  <c r="B96" i="29"/>
  <c r="E96" i="29" s="1"/>
  <c r="G96" i="29"/>
  <c r="D44" i="29"/>
  <c r="G44" i="29"/>
  <c r="B44" i="29"/>
  <c r="E44" i="29" s="1"/>
  <c r="D25" i="29"/>
  <c r="G25" i="29"/>
  <c r="B25" i="29"/>
  <c r="E25" i="29" s="1"/>
  <c r="G100" i="29"/>
  <c r="B100" i="29"/>
  <c r="E100" i="29" s="1"/>
  <c r="D100" i="29"/>
  <c r="D21" i="29"/>
  <c r="B21" i="29"/>
  <c r="E21" i="29" s="1"/>
  <c r="G21" i="29"/>
  <c r="D72" i="29"/>
  <c r="B72" i="29"/>
  <c r="E72" i="29" s="1"/>
  <c r="G72" i="29"/>
  <c r="B71" i="29"/>
  <c r="E71" i="29" s="1"/>
  <c r="G71" i="29"/>
  <c r="D71" i="29"/>
  <c r="D156" i="29"/>
  <c r="G156" i="29"/>
  <c r="B156" i="29"/>
  <c r="E156" i="29" s="1"/>
  <c r="B56" i="29"/>
  <c r="E56" i="29" s="1"/>
  <c r="G56" i="29"/>
  <c r="D56" i="29"/>
  <c r="B62" i="29"/>
  <c r="E62" i="29" s="1"/>
  <c r="G62" i="29"/>
  <c r="D62" i="29"/>
  <c r="B98" i="29"/>
  <c r="E98" i="29" s="1"/>
  <c r="D98" i="29"/>
  <c r="G98" i="29"/>
  <c r="D37" i="29"/>
  <c r="B37" i="29"/>
  <c r="E37" i="29" s="1"/>
  <c r="G37" i="29"/>
  <c r="D64" i="29"/>
  <c r="B64" i="29"/>
  <c r="E64" i="29" s="1"/>
  <c r="G64" i="29"/>
  <c r="B54" i="29"/>
  <c r="E54" i="29" s="1"/>
  <c r="D54" i="29"/>
  <c r="G54" i="29"/>
  <c r="B69" i="29"/>
  <c r="E69" i="29" s="1"/>
  <c r="G69" i="29"/>
  <c r="D69" i="29"/>
  <c r="B33" i="29"/>
  <c r="E33" i="29" s="1"/>
  <c r="D33" i="29"/>
  <c r="G33" i="29"/>
  <c r="G104" i="29"/>
  <c r="B104" i="29"/>
  <c r="E104" i="29" s="1"/>
  <c r="D104" i="29"/>
  <c r="B132" i="29"/>
  <c r="E132" i="29" s="1"/>
  <c r="D132" i="29"/>
  <c r="G132" i="29"/>
  <c r="B106" i="29"/>
  <c r="E106" i="29" s="1"/>
  <c r="D106" i="29"/>
  <c r="G106" i="29"/>
  <c r="D70" i="29"/>
  <c r="G70" i="29"/>
  <c r="B70" i="29"/>
  <c r="E70" i="29" s="1"/>
  <c r="D27" i="29"/>
  <c r="G27" i="29"/>
  <c r="B27" i="29"/>
  <c r="E27" i="29" s="1"/>
  <c r="G146" i="29"/>
  <c r="D146" i="29"/>
  <c r="B146" i="29"/>
  <c r="E146" i="29" s="1"/>
  <c r="G154" i="29"/>
  <c r="D154" i="29"/>
  <c r="B154" i="29"/>
  <c r="E154" i="29" s="1"/>
  <c r="B53" i="29"/>
  <c r="E53" i="29" s="1"/>
  <c r="G53" i="29"/>
  <c r="D53" i="29"/>
  <c r="D101" i="29"/>
  <c r="B101" i="29"/>
  <c r="E101" i="29" s="1"/>
  <c r="G101" i="29"/>
  <c r="B147" i="29"/>
  <c r="E147" i="29" s="1"/>
  <c r="D147" i="29"/>
  <c r="G147" i="29"/>
  <c r="I48" i="29"/>
  <c r="H48" i="29"/>
  <c r="G109" i="29"/>
  <c r="B109" i="29"/>
  <c r="E109" i="29" s="1"/>
  <c r="D109" i="29"/>
  <c r="G39" i="29"/>
  <c r="D39" i="29"/>
  <c r="B39" i="29"/>
  <c r="E39" i="29" s="1"/>
  <c r="B121" i="29"/>
  <c r="E121" i="29" s="1"/>
  <c r="D121" i="29"/>
  <c r="G121" i="29"/>
  <c r="G58" i="29"/>
  <c r="B58" i="29"/>
  <c r="E58" i="29" s="1"/>
  <c r="D58" i="29"/>
  <c r="G91" i="29"/>
  <c r="D91" i="29"/>
  <c r="B91" i="29"/>
  <c r="E91" i="29" s="1"/>
  <c r="G77" i="29"/>
  <c r="D77" i="29"/>
  <c r="B77" i="29"/>
  <c r="E77" i="29" s="1"/>
  <c r="B57" i="29"/>
  <c r="E57" i="29" s="1"/>
  <c r="D57" i="29"/>
  <c r="G57" i="29"/>
  <c r="B162" i="29"/>
  <c r="E162" i="29" s="1"/>
  <c r="D162" i="29"/>
  <c r="G162" i="29"/>
  <c r="E1268" i="41"/>
  <c r="F1268" i="41"/>
  <c r="E1100" i="41"/>
  <c r="F1100" i="41"/>
  <c r="E1090" i="41"/>
  <c r="F1090" i="41"/>
  <c r="E1190" i="41"/>
  <c r="F1190" i="41"/>
  <c r="E1153" i="41"/>
  <c r="F1153" i="41"/>
  <c r="F830" i="41"/>
  <c r="E830" i="41"/>
  <c r="E1253" i="41"/>
  <c r="F1253" i="41"/>
  <c r="E1151" i="41"/>
  <c r="F1151" i="41"/>
  <c r="F799" i="41"/>
  <c r="E799" i="41"/>
  <c r="E1135" i="41"/>
  <c r="F1135" i="41"/>
  <c r="E1085" i="41"/>
  <c r="F1085" i="41"/>
  <c r="E788" i="41"/>
  <c r="F788" i="41"/>
  <c r="E1103" i="41"/>
  <c r="F1103" i="41"/>
  <c r="E1063" i="41"/>
  <c r="F1063" i="41"/>
  <c r="E1193" i="41"/>
  <c r="F1193" i="41"/>
  <c r="E1240" i="41"/>
  <c r="F1240" i="41"/>
  <c r="F807" i="41"/>
  <c r="E807" i="41"/>
  <c r="E886" i="41"/>
  <c r="F886" i="41"/>
  <c r="E1214" i="41"/>
  <c r="F1214" i="41"/>
  <c r="E730" i="41"/>
  <c r="F730" i="41"/>
  <c r="E898" i="41"/>
  <c r="F898" i="41"/>
  <c r="E925" i="41"/>
  <c r="F925" i="41"/>
  <c r="E1206" i="41"/>
  <c r="F1206" i="41"/>
  <c r="E1233" i="41"/>
  <c r="F1233" i="41"/>
  <c r="E1033" i="41"/>
  <c r="F1033" i="41"/>
  <c r="F767" i="41"/>
  <c r="E767" i="41"/>
  <c r="E817" i="41"/>
  <c r="F817" i="41"/>
  <c r="E1096" i="41"/>
  <c r="F1096" i="41"/>
  <c r="E774" i="41"/>
  <c r="F774" i="41"/>
  <c r="F848" i="41"/>
  <c r="E848" i="41"/>
  <c r="E964" i="41"/>
  <c r="F964" i="41"/>
  <c r="E1007" i="41"/>
  <c r="F1007" i="41"/>
  <c r="E1141" i="41"/>
  <c r="F1141" i="41"/>
  <c r="F818" i="41"/>
  <c r="E818" i="41"/>
  <c r="E957" i="41"/>
  <c r="F957" i="41"/>
  <c r="E846" i="41"/>
  <c r="F846" i="41"/>
  <c r="E1145" i="41"/>
  <c r="F1145" i="41"/>
  <c r="E835" i="41"/>
  <c r="F835" i="41"/>
  <c r="E923" i="41"/>
  <c r="F923" i="41"/>
  <c r="E1195" i="41"/>
  <c r="F1195" i="41"/>
  <c r="E1280" i="41"/>
  <c r="F1280" i="41"/>
  <c r="E987" i="41"/>
  <c r="F987" i="41"/>
  <c r="E733" i="41"/>
  <c r="F733" i="41"/>
  <c r="E940" i="41"/>
  <c r="F940" i="41"/>
  <c r="F732" i="41"/>
  <c r="E732" i="41"/>
  <c r="E914" i="41"/>
  <c r="F914" i="41"/>
  <c r="E1107" i="41"/>
  <c r="F1107" i="41"/>
  <c r="E1074" i="41"/>
  <c r="F1074" i="41"/>
  <c r="E1248" i="41"/>
  <c r="F1248" i="41"/>
  <c r="F717" i="41"/>
  <c r="E717" i="41"/>
  <c r="E1212" i="41"/>
  <c r="F1212" i="41"/>
  <c r="E755" i="41"/>
  <c r="F755" i="41"/>
  <c r="E814" i="41"/>
  <c r="F814" i="41"/>
  <c r="E1049" i="41"/>
  <c r="F1049" i="41"/>
  <c r="E943" i="41"/>
  <c r="F943" i="41"/>
  <c r="F750" i="41"/>
  <c r="E750" i="41"/>
  <c r="E1175" i="41"/>
  <c r="F1175" i="41"/>
  <c r="E789" i="41"/>
  <c r="F789" i="41"/>
  <c r="E901" i="41"/>
  <c r="F901" i="41"/>
  <c r="F784" i="41"/>
  <c r="E784" i="41"/>
  <c r="E952" i="41"/>
  <c r="F952" i="41"/>
  <c r="E1078" i="41"/>
  <c r="F1078" i="41"/>
  <c r="E1030" i="41"/>
  <c r="F1030" i="41"/>
  <c r="E1102" i="41"/>
  <c r="F1102" i="41"/>
  <c r="F820" i="41"/>
  <c r="E820" i="41"/>
  <c r="E1236" i="41"/>
  <c r="F1236" i="41"/>
  <c r="E971" i="41"/>
  <c r="F971" i="41"/>
  <c r="E783" i="41"/>
  <c r="F783" i="41"/>
  <c r="E1148" i="41"/>
  <c r="F1148" i="41"/>
  <c r="E1018" i="41"/>
  <c r="F1018" i="41"/>
  <c r="E821" i="41"/>
  <c r="F821" i="41"/>
  <c r="E924" i="41"/>
  <c r="F924" i="41"/>
  <c r="E1143" i="41"/>
  <c r="F1143" i="41"/>
  <c r="E880" i="41"/>
  <c r="F880" i="41"/>
  <c r="E1089" i="41"/>
  <c r="F1089" i="41"/>
  <c r="E1272" i="41"/>
  <c r="F1272" i="41"/>
  <c r="E1082" i="41"/>
  <c r="F1082" i="41"/>
  <c r="E989" i="41"/>
  <c r="F989" i="41"/>
  <c r="E1278" i="41"/>
  <c r="F1278" i="41"/>
  <c r="E1025" i="41"/>
  <c r="F1025" i="41"/>
  <c r="E855" i="41"/>
  <c r="F855" i="41"/>
  <c r="F810" i="41"/>
  <c r="E810" i="41"/>
  <c r="E1197" i="41"/>
  <c r="F1197" i="41"/>
  <c r="E1110" i="41"/>
  <c r="F1110" i="41"/>
  <c r="E1117" i="41"/>
  <c r="F1117" i="41"/>
  <c r="E1123" i="41"/>
  <c r="F1123" i="41"/>
  <c r="E915" i="41"/>
  <c r="F915" i="41"/>
  <c r="E822" i="41"/>
  <c r="F822" i="41"/>
  <c r="E1247" i="41"/>
  <c r="F1247" i="41"/>
  <c r="E1169" i="41"/>
  <c r="F1169" i="41"/>
  <c r="E1039" i="41"/>
  <c r="F1039" i="41"/>
  <c r="E1279" i="41"/>
  <c r="F1279" i="41"/>
  <c r="E950" i="41"/>
  <c r="F950" i="41"/>
  <c r="E859" i="41"/>
  <c r="F859" i="41"/>
  <c r="E936" i="41"/>
  <c r="F936" i="41"/>
  <c r="E1024" i="41"/>
  <c r="F1024" i="41"/>
  <c r="E897" i="41"/>
  <c r="F897" i="41"/>
  <c r="E1270" i="41"/>
  <c r="F1270" i="41"/>
  <c r="E769" i="41"/>
  <c r="F769" i="41"/>
  <c r="E916" i="41"/>
  <c r="F916" i="41"/>
  <c r="E1065" i="41"/>
  <c r="F1065" i="41"/>
  <c r="E1028" i="41"/>
  <c r="F1028" i="41"/>
  <c r="E1244" i="41"/>
  <c r="F1244" i="41"/>
  <c r="E1081" i="41"/>
  <c r="F1081" i="41"/>
  <c r="E934" i="41"/>
  <c r="F934" i="41"/>
  <c r="F819" i="41"/>
  <c r="E819" i="41"/>
  <c r="E1112" i="41"/>
  <c r="F1112" i="41"/>
  <c r="E902" i="41"/>
  <c r="F902" i="41"/>
  <c r="E1208" i="41"/>
  <c r="F1208" i="41"/>
  <c r="E966" i="41"/>
  <c r="F966" i="41"/>
  <c r="E736" i="41"/>
  <c r="F736" i="41"/>
  <c r="F740" i="41"/>
  <c r="E740" i="41"/>
  <c r="F797" i="41"/>
  <c r="E797" i="41"/>
  <c r="F743" i="41"/>
  <c r="E743" i="41"/>
  <c r="E977" i="41"/>
  <c r="F977" i="41"/>
  <c r="E930" i="41"/>
  <c r="F930" i="41"/>
  <c r="E1286" i="41"/>
  <c r="F1286" i="41"/>
  <c r="E1254" i="41"/>
  <c r="F1254" i="41"/>
  <c r="E893" i="41"/>
  <c r="F893" i="41"/>
  <c r="E981" i="41"/>
  <c r="F981" i="41"/>
  <c r="E790" i="41"/>
  <c r="F790" i="41"/>
  <c r="E729" i="41"/>
  <c r="F729" i="41"/>
  <c r="E1156" i="41"/>
  <c r="F1156" i="41"/>
  <c r="E1297" i="41"/>
  <c r="F1297" i="41"/>
  <c r="E1040" i="41"/>
  <c r="F1040" i="41"/>
  <c r="E1221" i="41"/>
  <c r="F1221" i="41"/>
  <c r="E1251" i="41"/>
  <c r="F1251" i="41"/>
  <c r="E885" i="41"/>
  <c r="F885" i="41"/>
  <c r="E1014" i="41"/>
  <c r="F1014" i="41"/>
  <c r="F825" i="41"/>
  <c r="E825" i="41"/>
  <c r="E1263" i="41"/>
  <c r="F1263" i="41"/>
  <c r="E995" i="41"/>
  <c r="F995" i="41"/>
  <c r="E1073" i="41"/>
  <c r="F1073" i="41"/>
  <c r="E847" i="41"/>
  <c r="F847" i="41"/>
  <c r="E1316" i="41"/>
  <c r="F1316" i="41"/>
  <c r="E1234" i="41"/>
  <c r="F1234" i="41"/>
  <c r="E1305" i="41"/>
  <c r="F1305" i="41"/>
  <c r="E768" i="41"/>
  <c r="F768" i="41"/>
  <c r="F765" i="41"/>
  <c r="E765" i="41"/>
  <c r="E921" i="41"/>
  <c r="F921" i="41"/>
  <c r="E1097" i="41"/>
  <c r="F1097" i="41"/>
  <c r="E1241" i="41"/>
  <c r="F1241" i="41"/>
  <c r="E1046" i="41"/>
  <c r="F1046" i="41"/>
  <c r="E1017" i="41"/>
  <c r="F1017" i="41"/>
  <c r="E1127" i="41"/>
  <c r="F1127" i="41"/>
  <c r="E716" i="41"/>
  <c r="F716" i="41"/>
  <c r="E1183" i="41"/>
  <c r="F1183" i="41"/>
  <c r="E1105" i="41"/>
  <c r="F1105" i="41"/>
  <c r="E813" i="41"/>
  <c r="F813" i="41"/>
  <c r="E1130" i="41"/>
  <c r="F1130" i="41"/>
  <c r="E1059" i="41"/>
  <c r="F1059" i="41"/>
  <c r="E1201" i="41"/>
  <c r="F1201" i="41"/>
  <c r="E828" i="41"/>
  <c r="F828" i="41"/>
  <c r="F854" i="41"/>
  <c r="E854" i="41"/>
  <c r="E1037" i="41"/>
  <c r="F1037" i="41"/>
  <c r="E1277" i="41"/>
  <c r="F1277" i="41"/>
  <c r="E1109" i="41"/>
  <c r="F1109" i="41"/>
  <c r="E727" i="41"/>
  <c r="F727" i="41"/>
  <c r="F735" i="41"/>
  <c r="E735" i="41"/>
  <c r="E933" i="41"/>
  <c r="F933" i="41"/>
  <c r="E1317" i="41"/>
  <c r="F1317" i="41"/>
  <c r="E993" i="41"/>
  <c r="F993" i="41"/>
  <c r="E1144" i="41"/>
  <c r="F1144" i="41"/>
  <c r="E903" i="41"/>
  <c r="F903" i="41"/>
  <c r="E802" i="41"/>
  <c r="F802" i="41"/>
  <c r="E1084" i="41"/>
  <c r="F1084" i="41"/>
  <c r="E978" i="41"/>
  <c r="F978" i="41"/>
  <c r="E918" i="41"/>
  <c r="F918" i="41"/>
  <c r="E746" i="41"/>
  <c r="F746" i="41"/>
  <c r="E772" i="41"/>
  <c r="F772" i="41"/>
  <c r="E972" i="41"/>
  <c r="F972" i="41"/>
  <c r="E1158" i="41"/>
  <c r="F1158" i="41"/>
  <c r="E1196" i="41"/>
  <c r="F1196" i="41"/>
  <c r="E1164" i="41"/>
  <c r="F1164" i="41"/>
  <c r="E1320" i="41"/>
  <c r="F1320" i="41"/>
  <c r="E1215" i="41"/>
  <c r="F1215" i="41"/>
  <c r="E1298" i="41"/>
  <c r="F1298" i="41"/>
  <c r="E742" i="41"/>
  <c r="F742" i="41"/>
  <c r="E1210" i="41"/>
  <c r="F1210" i="41"/>
  <c r="E805" i="41"/>
  <c r="F805" i="41"/>
  <c r="F715" i="41"/>
  <c r="E715" i="41"/>
  <c r="E829" i="41"/>
  <c r="F829" i="41"/>
  <c r="E1188" i="41"/>
  <c r="F1188" i="41"/>
  <c r="E1088" i="41"/>
  <c r="F1088" i="41"/>
  <c r="E800" i="41"/>
  <c r="F800" i="41"/>
  <c r="E809" i="41"/>
  <c r="F809" i="41"/>
  <c r="E781" i="41"/>
  <c r="F781" i="41"/>
  <c r="E1232" i="41"/>
  <c r="F1232" i="41"/>
  <c r="E1288" i="41"/>
  <c r="F1288" i="41"/>
  <c r="E1219" i="41"/>
  <c r="F1219" i="41"/>
  <c r="F759" i="41"/>
  <c r="E759" i="41"/>
  <c r="E1013" i="41"/>
  <c r="F1013" i="41"/>
  <c r="E1086" i="41"/>
  <c r="F1086" i="41"/>
  <c r="E1275" i="41"/>
  <c r="F1275" i="41"/>
  <c r="E723" i="41"/>
  <c r="E1015" i="41"/>
  <c r="F1015" i="41"/>
  <c r="E1104" i="41"/>
  <c r="F1104" i="41"/>
  <c r="F751" i="41"/>
  <c r="E751" i="41"/>
  <c r="F761" i="41"/>
  <c r="E761" i="41"/>
  <c r="E1051" i="41"/>
  <c r="F1051" i="41"/>
  <c r="E1167" i="41"/>
  <c r="F1167" i="41"/>
  <c r="E1108" i="41"/>
  <c r="F1108" i="41"/>
  <c r="E1165" i="41"/>
  <c r="F1165" i="41"/>
  <c r="E1092" i="41"/>
  <c r="F1092" i="41"/>
  <c r="E1019" i="41"/>
  <c r="F1019" i="41"/>
  <c r="E980" i="41"/>
  <c r="F980" i="41"/>
  <c r="E990" i="41"/>
  <c r="F990" i="41"/>
  <c r="E1004" i="41"/>
  <c r="F1004" i="41"/>
  <c r="E1036" i="41"/>
  <c r="F1036" i="41"/>
  <c r="E1058" i="41"/>
  <c r="F1058" i="41"/>
  <c r="E721" i="41"/>
  <c r="F721" i="41"/>
  <c r="E1310" i="41"/>
  <c r="F1310" i="41"/>
  <c r="E798" i="41"/>
  <c r="F798" i="41"/>
  <c r="E1250" i="41"/>
  <c r="F1250" i="41"/>
  <c r="E986" i="41"/>
  <c r="F986" i="41"/>
  <c r="E1238" i="41"/>
  <c r="F1238" i="41"/>
  <c r="E954" i="41"/>
  <c r="F954" i="41"/>
  <c r="E1304" i="41"/>
  <c r="F1304" i="41"/>
  <c r="E1262" i="41"/>
  <c r="F1262" i="41"/>
  <c r="E1246" i="41"/>
  <c r="F1246" i="41"/>
  <c r="E1138" i="41"/>
  <c r="F1138" i="41"/>
  <c r="E1034" i="41"/>
  <c r="F1034" i="41"/>
  <c r="E883" i="41"/>
  <c r="F883" i="41"/>
  <c r="E1005" i="41"/>
  <c r="F1005" i="41"/>
  <c r="E904" i="41"/>
  <c r="F904" i="41"/>
  <c r="F763" i="41"/>
  <c r="E763" i="41"/>
  <c r="E1142" i="41"/>
  <c r="F1142" i="41"/>
  <c r="F773" i="41"/>
  <c r="E773" i="41"/>
  <c r="F756" i="41"/>
  <c r="E756" i="41"/>
  <c r="E1128" i="41"/>
  <c r="F1128" i="41"/>
  <c r="F849" i="41"/>
  <c r="E849" i="41"/>
  <c r="E896" i="41"/>
  <c r="F896" i="41"/>
  <c r="E827" i="41"/>
  <c r="F827" i="41"/>
  <c r="E1266" i="41"/>
  <c r="F1266" i="41"/>
  <c r="E806" i="41"/>
  <c r="F806" i="41"/>
  <c r="F796" i="41"/>
  <c r="E796" i="41"/>
  <c r="E1173" i="41"/>
  <c r="F1173" i="41"/>
  <c r="E1041" i="41"/>
  <c r="F1041" i="41"/>
  <c r="E1209" i="41"/>
  <c r="F1209" i="41"/>
  <c r="E1301" i="41"/>
  <c r="F1301" i="41"/>
  <c r="E1187" i="41"/>
  <c r="F1187" i="41"/>
  <c r="E1011" i="41"/>
  <c r="F1011" i="41"/>
  <c r="E1303" i="41"/>
  <c r="F1303" i="41"/>
  <c r="E1022" i="41"/>
  <c r="F1022" i="41"/>
  <c r="E869" i="41"/>
  <c r="F869" i="41"/>
  <c r="E963" i="41"/>
  <c r="F963" i="41"/>
  <c r="E1243" i="41"/>
  <c r="F1243" i="41"/>
  <c r="E938" i="41"/>
  <c r="F938" i="41"/>
  <c r="E992" i="41"/>
  <c r="F992" i="41"/>
  <c r="F766" i="41"/>
  <c r="E766" i="41"/>
  <c r="E951" i="41"/>
  <c r="F951" i="41"/>
  <c r="E731" i="41"/>
  <c r="F731" i="41"/>
  <c r="E920" i="41"/>
  <c r="F920" i="41"/>
  <c r="E744" i="41"/>
  <c r="F744" i="41"/>
  <c r="E1186" i="41"/>
  <c r="F1186" i="41"/>
  <c r="E839" i="41"/>
  <c r="F839" i="41"/>
  <c r="E1121" i="41"/>
  <c r="F1121" i="41"/>
  <c r="E737" i="41"/>
  <c r="F737" i="41"/>
  <c r="E1010" i="41"/>
  <c r="F1010" i="41"/>
  <c r="E860" i="41"/>
  <c r="F860" i="41"/>
  <c r="E994" i="41"/>
  <c r="F994" i="41"/>
  <c r="F754" i="41"/>
  <c r="E754" i="41"/>
  <c r="E1267" i="41"/>
  <c r="F1267" i="41"/>
  <c r="F795" i="41"/>
  <c r="E795" i="41"/>
  <c r="E900" i="41"/>
  <c r="F900" i="41"/>
  <c r="E1294" i="41"/>
  <c r="F1294" i="41"/>
  <c r="E775" i="41"/>
  <c r="F775" i="41"/>
  <c r="E878" i="41"/>
  <c r="F878" i="41"/>
  <c r="E1119" i="41"/>
  <c r="F1119" i="41"/>
  <c r="F793" i="41"/>
  <c r="E793" i="41"/>
  <c r="E1230" i="41"/>
  <c r="F1230" i="41"/>
  <c r="F787" i="41"/>
  <c r="E787" i="41"/>
  <c r="E1016" i="41"/>
  <c r="F1016" i="41"/>
  <c r="E864" i="41"/>
  <c r="F864" i="41"/>
  <c r="E1146" i="41"/>
  <c r="F1146" i="41"/>
  <c r="E1168" i="41"/>
  <c r="F1168" i="41"/>
  <c r="E1292" i="41"/>
  <c r="F1292" i="41"/>
  <c r="E1182" i="41"/>
  <c r="F1182" i="41"/>
  <c r="E909" i="41"/>
  <c r="F909" i="41"/>
  <c r="E1159" i="41"/>
  <c r="F1159" i="41"/>
  <c r="E1150" i="41"/>
  <c r="F1150" i="41"/>
  <c r="E1299" i="41"/>
  <c r="F1299" i="41"/>
  <c r="E888" i="41"/>
  <c r="F888" i="41"/>
  <c r="E1035" i="41"/>
  <c r="F1035" i="41"/>
  <c r="E865" i="41"/>
  <c r="F865" i="41"/>
  <c r="E1295" i="41"/>
  <c r="F1295" i="41"/>
  <c r="E1038" i="41"/>
  <c r="F1038" i="41"/>
  <c r="F791" i="41"/>
  <c r="E791" i="41"/>
  <c r="E1302" i="41"/>
  <c r="F1302" i="41"/>
  <c r="E907" i="41"/>
  <c r="F907" i="41"/>
  <c r="E1198" i="41"/>
  <c r="F1198" i="41"/>
  <c r="E975" i="41"/>
  <c r="F975" i="41"/>
  <c r="E1069" i="41"/>
  <c r="F1069" i="41"/>
  <c r="E1282" i="41"/>
  <c r="F1282" i="41"/>
  <c r="E1029" i="41"/>
  <c r="F1029" i="41"/>
  <c r="E832" i="41"/>
  <c r="F832" i="41"/>
  <c r="E968" i="41"/>
  <c r="F968" i="41"/>
  <c r="E949" i="41"/>
  <c r="F949" i="41"/>
  <c r="E1205" i="41"/>
  <c r="F1205" i="41"/>
  <c r="E1055" i="41"/>
  <c r="F1055" i="41"/>
  <c r="E1172" i="41"/>
  <c r="F1172" i="41"/>
  <c r="E1115" i="41"/>
  <c r="F1115" i="41"/>
  <c r="E1116" i="41"/>
  <c r="F1116" i="41"/>
  <c r="E1137" i="41"/>
  <c r="F1137" i="41"/>
  <c r="E1053" i="41"/>
  <c r="F1053" i="41"/>
  <c r="E1237" i="41"/>
  <c r="F1237" i="41"/>
  <c r="E1202" i="41"/>
  <c r="F1202" i="41"/>
  <c r="E1216" i="41"/>
  <c r="F1216" i="41"/>
  <c r="E824" i="41"/>
  <c r="F824" i="41"/>
  <c r="E1273" i="41"/>
  <c r="F1273" i="41"/>
  <c r="E931" i="41"/>
  <c r="F931" i="41"/>
  <c r="E969" i="41"/>
  <c r="F969" i="41"/>
  <c r="E1095" i="41"/>
  <c r="F1095" i="41"/>
  <c r="E718" i="41"/>
  <c r="F718" i="41"/>
  <c r="E879" i="41"/>
  <c r="F879" i="41"/>
  <c r="E997" i="41"/>
  <c r="F997" i="41"/>
  <c r="E873" i="41"/>
  <c r="F873" i="41"/>
  <c r="E833" i="41"/>
  <c r="F833" i="41"/>
  <c r="E919" i="41"/>
  <c r="F919" i="41"/>
  <c r="E1171" i="41"/>
  <c r="F1171" i="41"/>
  <c r="E953" i="41"/>
  <c r="F953" i="41"/>
  <c r="E1166" i="41"/>
  <c r="F1166" i="41"/>
  <c r="E1259" i="41"/>
  <c r="F1259" i="41"/>
  <c r="E1083" i="41"/>
  <c r="F1083" i="41"/>
  <c r="E1200" i="41"/>
  <c r="F1200" i="41"/>
  <c r="E1093" i="41"/>
  <c r="F1093" i="41"/>
  <c r="E887" i="41"/>
  <c r="F887" i="41"/>
  <c r="E1052" i="41"/>
  <c r="F1052" i="41"/>
  <c r="E1290" i="41"/>
  <c r="F1290" i="41"/>
  <c r="E1064" i="41"/>
  <c r="F1064" i="41"/>
  <c r="E910" i="41"/>
  <c r="F910" i="41"/>
  <c r="E801" i="41"/>
  <c r="F801" i="41"/>
  <c r="F739" i="41"/>
  <c r="E739" i="41"/>
  <c r="E1283" i="41"/>
  <c r="F1283" i="41"/>
  <c r="E1203" i="41"/>
  <c r="F1203" i="41"/>
  <c r="E792" i="41"/>
  <c r="F792" i="41"/>
  <c r="E959" i="41"/>
  <c r="F959" i="41"/>
  <c r="E1129" i="41"/>
  <c r="F1129" i="41"/>
  <c r="E1258" i="41"/>
  <c r="F1258" i="41"/>
  <c r="E841" i="41"/>
  <c r="F841" i="41"/>
  <c r="E1242" i="41"/>
  <c r="F1242" i="41"/>
  <c r="E1276" i="41"/>
  <c r="F1276" i="41"/>
  <c r="E1239" i="41"/>
  <c r="F1239" i="41"/>
  <c r="E926" i="41"/>
  <c r="F926" i="41"/>
  <c r="E1296" i="41"/>
  <c r="F1296" i="41"/>
  <c r="E1157" i="41"/>
  <c r="F1157" i="41"/>
  <c r="E1098" i="41"/>
  <c r="F1098" i="41"/>
  <c r="E1312" i="41"/>
  <c r="F1312" i="41"/>
  <c r="E1163" i="41"/>
  <c r="F1163" i="41"/>
  <c r="F866" i="41"/>
  <c r="E866" i="41"/>
  <c r="E811" i="41"/>
  <c r="F811" i="41"/>
  <c r="E1256" i="41"/>
  <c r="F1256" i="41"/>
  <c r="E1061" i="41"/>
  <c r="F1061" i="41"/>
  <c r="E1140" i="41"/>
  <c r="F1140" i="41"/>
  <c r="E1133" i="41"/>
  <c r="F1133" i="41"/>
  <c r="E1291" i="41"/>
  <c r="F1291" i="41"/>
  <c r="E1006" i="41"/>
  <c r="F1006" i="41"/>
  <c r="F779" i="41"/>
  <c r="E779" i="41"/>
  <c r="E1162" i="41"/>
  <c r="F1162" i="41"/>
  <c r="E1002" i="41"/>
  <c r="F1002" i="41"/>
  <c r="E857" i="41"/>
  <c r="F857" i="41"/>
  <c r="E780" i="41"/>
  <c r="F780" i="41"/>
  <c r="E1067" i="41"/>
  <c r="F1067" i="41"/>
  <c r="E1023" i="41"/>
  <c r="F1023" i="41"/>
  <c r="E834" i="41"/>
  <c r="F856" i="41"/>
  <c r="E856" i="41"/>
  <c r="E1003" i="41"/>
  <c r="F1003" i="41"/>
  <c r="E1122" i="41"/>
  <c r="F1122" i="41"/>
  <c r="E838" i="41"/>
  <c r="E1178" i="41"/>
  <c r="F1178" i="41"/>
  <c r="E1139" i="41"/>
  <c r="F1139" i="41"/>
  <c r="E1318" i="41"/>
  <c r="F1318" i="41"/>
  <c r="E1062" i="41"/>
  <c r="F1062" i="41"/>
  <c r="F722" i="41"/>
  <c r="E722" i="41"/>
  <c r="E876" i="41"/>
  <c r="F876" i="41"/>
  <c r="E908" i="41"/>
  <c r="F908" i="41"/>
  <c r="E1245" i="41"/>
  <c r="F1245" i="41"/>
  <c r="E884" i="41"/>
  <c r="F884" i="41"/>
  <c r="E1126" i="41"/>
  <c r="F1126" i="41"/>
  <c r="E948" i="41"/>
  <c r="F948" i="41"/>
  <c r="F851" i="41"/>
  <c r="E851" i="41"/>
  <c r="E1000" i="41"/>
  <c r="F1000" i="41"/>
  <c r="E728" i="41"/>
  <c r="F728" i="41"/>
  <c r="E1306" i="41"/>
  <c r="F1306" i="41"/>
  <c r="E837" i="41"/>
  <c r="F837" i="41"/>
  <c r="E1289" i="41"/>
  <c r="F1289" i="41"/>
  <c r="E1249" i="41"/>
  <c r="F1249" i="41"/>
  <c r="E1226" i="41"/>
  <c r="F1226" i="41"/>
  <c r="E1080" i="41"/>
  <c r="F1080" i="41"/>
  <c r="E1152" i="41"/>
  <c r="F1152" i="41"/>
  <c r="E1220" i="41"/>
  <c r="F1220" i="41"/>
  <c r="F734" i="41"/>
  <c r="E734" i="41"/>
  <c r="E1079" i="41"/>
  <c r="F1079" i="41"/>
  <c r="E1050" i="41"/>
  <c r="F1050" i="41"/>
  <c r="E1231" i="41"/>
  <c r="F1231" i="41"/>
  <c r="E895" i="41"/>
  <c r="F895" i="41"/>
  <c r="E955" i="41"/>
  <c r="F955" i="41"/>
  <c r="E1227" i="41"/>
  <c r="F1227" i="41"/>
  <c r="E836" i="41"/>
  <c r="F836" i="41"/>
  <c r="E1160" i="41"/>
  <c r="F1160" i="41"/>
  <c r="F831" i="41"/>
  <c r="E831" i="41"/>
  <c r="E747" i="41"/>
  <c r="F747" i="41"/>
  <c r="E1235" i="41"/>
  <c r="F1235" i="41"/>
  <c r="F862" i="41"/>
  <c r="E862" i="41"/>
  <c r="E1307" i="41"/>
  <c r="F1307" i="41"/>
  <c r="E1072" i="41"/>
  <c r="F1072" i="41"/>
  <c r="E760" i="41"/>
  <c r="F760" i="41"/>
  <c r="E1218" i="41"/>
  <c r="F1218" i="41"/>
  <c r="E927" i="41"/>
  <c r="F927" i="41"/>
  <c r="E1087" i="41"/>
  <c r="F1087" i="41"/>
  <c r="E1213" i="41"/>
  <c r="F1213" i="41"/>
  <c r="E1094" i="41"/>
  <c r="F1094" i="41"/>
  <c r="E1099" i="41"/>
  <c r="F1099" i="41"/>
  <c r="E935" i="41"/>
  <c r="F935" i="41"/>
  <c r="F794" i="41"/>
  <c r="E794" i="41"/>
  <c r="F842" i="41"/>
  <c r="E842" i="41"/>
  <c r="E812" i="41"/>
  <c r="F812" i="41"/>
  <c r="E1091" i="41"/>
  <c r="F1091" i="41"/>
  <c r="E912" i="41"/>
  <c r="F912" i="41"/>
  <c r="E881" i="41"/>
  <c r="F881" i="41"/>
  <c r="E1111" i="41"/>
  <c r="F1111" i="41"/>
  <c r="E983" i="41"/>
  <c r="F983" i="41"/>
  <c r="E1161" i="41"/>
  <c r="F1161" i="41"/>
  <c r="E944" i="41"/>
  <c r="F944" i="41"/>
  <c r="E1184" i="41"/>
  <c r="F1184" i="41"/>
  <c r="F823" i="41"/>
  <c r="E823" i="41"/>
  <c r="E843" i="41"/>
  <c r="F843" i="41"/>
  <c r="E1070" i="41"/>
  <c r="F1070" i="41"/>
  <c r="E1261" i="41"/>
  <c r="F1261" i="41"/>
  <c r="E1066" i="41"/>
  <c r="F1066" i="41"/>
  <c r="E947" i="41"/>
  <c r="F947" i="41"/>
  <c r="E956" i="41"/>
  <c r="F956" i="41"/>
  <c r="F776" i="41"/>
  <c r="E776" i="41"/>
  <c r="E960" i="41"/>
  <c r="F960" i="41"/>
  <c r="E917" i="41"/>
  <c r="F917" i="41"/>
  <c r="E1293" i="41"/>
  <c r="F1293" i="41"/>
  <c r="E946" i="41"/>
  <c r="F946" i="41"/>
  <c r="E1118" i="41"/>
  <c r="F1118" i="41"/>
  <c r="E745" i="41"/>
  <c r="F745" i="41"/>
  <c r="E1315" i="41"/>
  <c r="F1315" i="41"/>
  <c r="E1265" i="41"/>
  <c r="F1265" i="41"/>
  <c r="E932" i="41"/>
  <c r="F932" i="41"/>
  <c r="E984" i="41"/>
  <c r="F984" i="41"/>
  <c r="E868" i="41"/>
  <c r="F868" i="41"/>
  <c r="E899" i="41"/>
  <c r="F899" i="41"/>
  <c r="E803" i="41"/>
  <c r="F803" i="41"/>
  <c r="E753" i="41"/>
  <c r="F753" i="41"/>
  <c r="E1314" i="41"/>
  <c r="F1314" i="41"/>
  <c r="E913" i="41"/>
  <c r="F913" i="41"/>
  <c r="E1174" i="41"/>
  <c r="F1174" i="41"/>
  <c r="E1194" i="41"/>
  <c r="F1194" i="41"/>
  <c r="E970" i="41"/>
  <c r="F970" i="41"/>
  <c r="E1060" i="41"/>
  <c r="F1060" i="41"/>
  <c r="E1285" i="41"/>
  <c r="F1285" i="41"/>
  <c r="E741" i="41"/>
  <c r="F741" i="41"/>
  <c r="E1211" i="41"/>
  <c r="F1211" i="41"/>
  <c r="E976" i="41"/>
  <c r="F976" i="41"/>
  <c r="E1134" i="41"/>
  <c r="F1134" i="41"/>
  <c r="E1189" i="41"/>
  <c r="F1189" i="41"/>
  <c r="E872" i="41"/>
  <c r="F872" i="41"/>
  <c r="E826" i="41"/>
  <c r="F826" i="41"/>
  <c r="E973" i="41"/>
  <c r="F973" i="41"/>
  <c r="E1264" i="41"/>
  <c r="F1264" i="41"/>
  <c r="E719" i="41"/>
  <c r="F719" i="41"/>
  <c r="E999" i="41"/>
  <c r="F999" i="41"/>
  <c r="E1281" i="41"/>
  <c r="F1281" i="41"/>
  <c r="E1252" i="41"/>
  <c r="F1252" i="41"/>
  <c r="E852" i="41"/>
  <c r="F852" i="41"/>
  <c r="E1124" i="41"/>
  <c r="F1124" i="41"/>
  <c r="F778" i="41"/>
  <c r="E778" i="41"/>
  <c r="E906" i="41"/>
  <c r="F906" i="41"/>
  <c r="E1300" i="41"/>
  <c r="F1300" i="41"/>
  <c r="E1185" i="41"/>
  <c r="F1185" i="41"/>
  <c r="F863" i="41"/>
  <c r="E863" i="41"/>
  <c r="E782" i="41"/>
  <c r="F782" i="41"/>
  <c r="E877" i="41"/>
  <c r="F877" i="41"/>
  <c r="E962" i="41"/>
  <c r="F962" i="41"/>
  <c r="E870" i="41"/>
  <c r="F870" i="41"/>
  <c r="E1177" i="41"/>
  <c r="F1177" i="41"/>
  <c r="F770" i="41"/>
  <c r="E770" i="41"/>
  <c r="E991" i="41"/>
  <c r="F991" i="41"/>
  <c r="E996" i="41"/>
  <c r="F996" i="41"/>
  <c r="E1229" i="41"/>
  <c r="F1229" i="41"/>
  <c r="E867" i="41"/>
  <c r="F867" i="41"/>
  <c r="E1101" i="41"/>
  <c r="F1101" i="41"/>
  <c r="E1309" i="41"/>
  <c r="F1309" i="41"/>
  <c r="E1068" i="41"/>
  <c r="F1068" i="41"/>
  <c r="E1274" i="41"/>
  <c r="F1274" i="41"/>
  <c r="E1176" i="41"/>
  <c r="F1176" i="41"/>
  <c r="F758" i="41"/>
  <c r="E758" i="41"/>
  <c r="F771" i="41"/>
  <c r="E771" i="41"/>
  <c r="F757" i="41"/>
  <c r="E757" i="41"/>
  <c r="E939" i="41"/>
  <c r="F939" i="41"/>
  <c r="E752" i="41"/>
  <c r="F752" i="41"/>
  <c r="E1120" i="41"/>
  <c r="F1120" i="41"/>
  <c r="E1228" i="41"/>
  <c r="F1228" i="41"/>
  <c r="E1224" i="41"/>
  <c r="F1224" i="41"/>
  <c r="E945" i="41"/>
  <c r="F945" i="41"/>
  <c r="E1044" i="41"/>
  <c r="F1044" i="41"/>
  <c r="E967" i="41"/>
  <c r="F967" i="41"/>
  <c r="E738" i="41"/>
  <c r="F738" i="41"/>
  <c r="E941" i="41"/>
  <c r="F941" i="41"/>
  <c r="E875" i="41"/>
  <c r="F875" i="41"/>
  <c r="E1223" i="41"/>
  <c r="F1223" i="41"/>
  <c r="F858" i="41"/>
  <c r="E858" i="41"/>
  <c r="F844" i="41"/>
  <c r="E844" i="41"/>
  <c r="E1076" i="41"/>
  <c r="F1076" i="41"/>
  <c r="E982" i="41"/>
  <c r="F982" i="41"/>
  <c r="F808" i="41"/>
  <c r="E808" i="41"/>
  <c r="E1260" i="41"/>
  <c r="F1260" i="41"/>
  <c r="E1114" i="41"/>
  <c r="F1114" i="41"/>
  <c r="E1056" i="41"/>
  <c r="F1056" i="41"/>
  <c r="E1308" i="41"/>
  <c r="F1308" i="41"/>
  <c r="E961" i="41"/>
  <c r="F961" i="41"/>
  <c r="E1042" i="41"/>
  <c r="F1042" i="41"/>
  <c r="E942" i="41"/>
  <c r="F942" i="41"/>
  <c r="E1181" i="41"/>
  <c r="F1181" i="41"/>
  <c r="F748" i="41"/>
  <c r="E748" i="41"/>
  <c r="E1271" i="41"/>
  <c r="F1271" i="41"/>
  <c r="E1032" i="41"/>
  <c r="F1032" i="41"/>
  <c r="E725" i="41"/>
  <c r="F725" i="41"/>
  <c r="E965" i="41"/>
  <c r="F965" i="41"/>
  <c r="E889" i="41"/>
  <c r="F889" i="41"/>
  <c r="E777" i="41"/>
  <c r="F777" i="41"/>
  <c r="F816" i="41"/>
  <c r="E816" i="41"/>
  <c r="E1077" i="41"/>
  <c r="F1077" i="41"/>
  <c r="E937" i="41"/>
  <c r="F937" i="41"/>
  <c r="E892" i="41"/>
  <c r="F892" i="41"/>
  <c r="F749" i="41"/>
  <c r="E749" i="41"/>
  <c r="E1313" i="41"/>
  <c r="F1313" i="41"/>
  <c r="F726" i="41"/>
  <c r="E726" i="41"/>
  <c r="E1113" i="41"/>
  <c r="F1113" i="41"/>
  <c r="F815" i="41"/>
  <c r="E815" i="41"/>
  <c r="E1045" i="41"/>
  <c r="F1045" i="41"/>
  <c r="E1026" i="41"/>
  <c r="F1026" i="41"/>
  <c r="E1255" i="41"/>
  <c r="F1255" i="41"/>
  <c r="E1311" i="41"/>
  <c r="F1311" i="41"/>
  <c r="E1207" i="41"/>
  <c r="F1207" i="41"/>
  <c r="E974" i="41"/>
  <c r="F974" i="41"/>
  <c r="E1170" i="41"/>
  <c r="F1170" i="41"/>
  <c r="E894" i="41"/>
  <c r="F894" i="41"/>
  <c r="E871" i="41"/>
  <c r="F871" i="41"/>
  <c r="E1125" i="41"/>
  <c r="F1125" i="41"/>
  <c r="E1131" i="41"/>
  <c r="F1131" i="41"/>
  <c r="E1031" i="41"/>
  <c r="F1031" i="41"/>
  <c r="E958" i="41"/>
  <c r="F958" i="41"/>
  <c r="E1269" i="41"/>
  <c r="F1269" i="41"/>
  <c r="F853" i="41"/>
  <c r="E853" i="41"/>
  <c r="E890" i="41"/>
  <c r="F890" i="41"/>
  <c r="E882" i="41"/>
  <c r="F882" i="41"/>
  <c r="E1001" i="41"/>
  <c r="F1001" i="41"/>
  <c r="E1048" i="41"/>
  <c r="F1048" i="41"/>
  <c r="E1057" i="41"/>
  <c r="F1057" i="41"/>
  <c r="E1284" i="41"/>
  <c r="F1284" i="41"/>
  <c r="F845" i="41"/>
  <c r="E845" i="41"/>
  <c r="E762" i="41"/>
  <c r="F762" i="41"/>
  <c r="E785" i="41"/>
  <c r="F785" i="41"/>
  <c r="E979" i="41"/>
  <c r="F979" i="41"/>
  <c r="E1020" i="41"/>
  <c r="F1020" i="41"/>
  <c r="E1154" i="41"/>
  <c r="F1154" i="41"/>
  <c r="F724" i="41"/>
  <c r="E724" i="41"/>
  <c r="E1204" i="41"/>
  <c r="F1204" i="41"/>
  <c r="E1021" i="41"/>
  <c r="F1021" i="41"/>
  <c r="E1180" i="41"/>
  <c r="F1180" i="41"/>
  <c r="E874" i="41"/>
  <c r="F874" i="41"/>
  <c r="E720" i="41"/>
  <c r="F720" i="41"/>
  <c r="E988" i="41"/>
  <c r="F988" i="41"/>
  <c r="E929" i="41"/>
  <c r="F929" i="41"/>
  <c r="E928" i="41"/>
  <c r="F928" i="41"/>
  <c r="E1047" i="41"/>
  <c r="F1047" i="41"/>
  <c r="E1179" i="41"/>
  <c r="F1179" i="41"/>
  <c r="E1043" i="41"/>
  <c r="F1043" i="41"/>
  <c r="E1106" i="41"/>
  <c r="F1106" i="41"/>
  <c r="F840" i="41"/>
  <c r="E840" i="41"/>
  <c r="E1149" i="41"/>
  <c r="F1149" i="41"/>
  <c r="E1071" i="41"/>
  <c r="F1071" i="41"/>
  <c r="E1147" i="41"/>
  <c r="F1147" i="41"/>
  <c r="E1132" i="41"/>
  <c r="F1132" i="41"/>
  <c r="E1225" i="41"/>
  <c r="F1225" i="41"/>
  <c r="E1054" i="41"/>
  <c r="F1054" i="41"/>
  <c r="E1009" i="41"/>
  <c r="F1009" i="41"/>
  <c r="E1012" i="41"/>
  <c r="F1012" i="41"/>
  <c r="E1027" i="41"/>
  <c r="F1027" i="41"/>
  <c r="E804" i="41"/>
  <c r="F804" i="41"/>
  <c r="E1136" i="41"/>
  <c r="F1136" i="41"/>
  <c r="F850" i="41"/>
  <c r="E850" i="41"/>
  <c r="E891" i="41"/>
  <c r="F891" i="41"/>
  <c r="E911" i="41"/>
  <c r="F911" i="41"/>
  <c r="E1199" i="41"/>
  <c r="F1199" i="41"/>
  <c r="E922" i="41"/>
  <c r="F922" i="41"/>
  <c r="E1257" i="41"/>
  <c r="F1257" i="41"/>
  <c r="E998" i="41"/>
  <c r="F998" i="41"/>
  <c r="F861" i="41"/>
  <c r="E861" i="41"/>
  <c r="E786" i="41"/>
  <c r="F786" i="41"/>
  <c r="E1191" i="41"/>
  <c r="F1191" i="41"/>
  <c r="E905" i="41"/>
  <c r="F905" i="41"/>
  <c r="E1155" i="41"/>
  <c r="F1155" i="41"/>
  <c r="E1075" i="41"/>
  <c r="F1075" i="41"/>
  <c r="E1008" i="41"/>
  <c r="F1008" i="41"/>
  <c r="E1217" i="41"/>
  <c r="F1217" i="41"/>
  <c r="E1319" i="41"/>
  <c r="F1319" i="41"/>
  <c r="E1287" i="41"/>
  <c r="F1287" i="41"/>
  <c r="E1222" i="41"/>
  <c r="F1222" i="41"/>
  <c r="E764" i="41"/>
  <c r="F764" i="41"/>
  <c r="E985" i="41"/>
  <c r="F985" i="41"/>
  <c r="E1192" i="41"/>
  <c r="F1192" i="41"/>
  <c r="K24" i="39"/>
  <c r="K26" i="39"/>
  <c r="K34" i="39"/>
  <c r="K43" i="29"/>
  <c r="K86" i="29"/>
  <c r="K22" i="39"/>
  <c r="K21" i="39"/>
  <c r="K66" i="29"/>
  <c r="K18" i="39"/>
  <c r="K23" i="39"/>
  <c r="C13" i="54"/>
  <c r="I12" i="54"/>
  <c r="D12" i="54"/>
  <c r="H12" i="54"/>
  <c r="L11" i="54"/>
  <c r="M11" i="54" s="1"/>
  <c r="K31" i="39"/>
  <c r="K28" i="39"/>
  <c r="K16" i="29"/>
  <c r="K35" i="39"/>
  <c r="K20" i="39"/>
  <c r="K34" i="29"/>
  <c r="K113" i="29"/>
  <c r="H38" i="39"/>
  <c r="H39" i="39" s="1"/>
  <c r="H40" i="39" s="1"/>
  <c r="J38" i="39"/>
  <c r="J39" i="39" s="1"/>
  <c r="J40" i="39" s="1"/>
  <c r="I38" i="39"/>
  <c r="I39" i="39" s="1"/>
  <c r="I40" i="39" s="1"/>
  <c r="K17" i="39"/>
  <c r="K129" i="29"/>
  <c r="K16" i="39"/>
  <c r="K46" i="29"/>
  <c r="K59" i="29"/>
  <c r="K148" i="29"/>
  <c r="K38" i="29"/>
  <c r="K155" i="29"/>
  <c r="K128" i="29"/>
  <c r="K36" i="29"/>
  <c r="K76" i="29"/>
  <c r="K126" i="29"/>
  <c r="K90" i="29"/>
  <c r="K134" i="29"/>
  <c r="K149" i="29"/>
  <c r="K118" i="29"/>
  <c r="B75" i="11"/>
  <c r="D10" i="59"/>
  <c r="K99" i="29"/>
  <c r="K125" i="29"/>
  <c r="K127" i="29"/>
  <c r="K131" i="29"/>
  <c r="K17" i="29"/>
  <c r="K151" i="29"/>
  <c r="K142" i="29"/>
  <c r="K158" i="29"/>
  <c r="K68" i="29"/>
  <c r="K47" i="29"/>
  <c r="K45" i="29"/>
  <c r="K153" i="29"/>
  <c r="K73" i="29"/>
  <c r="K30" i="29"/>
  <c r="K112" i="29"/>
  <c r="K120" i="29"/>
  <c r="K95" i="29"/>
  <c r="K144" i="29"/>
  <c r="K119" i="29"/>
  <c r="K152" i="29"/>
  <c r="K78" i="29"/>
  <c r="K51" i="29"/>
  <c r="K52" i="29"/>
  <c r="K20" i="29"/>
  <c r="K111" i="29"/>
  <c r="K55" i="29"/>
  <c r="K32" i="29"/>
  <c r="K75" i="29"/>
  <c r="K145" i="29"/>
  <c r="K139" i="29"/>
  <c r="K18" i="29"/>
  <c r="I24" i="29" l="1"/>
  <c r="H24" i="29"/>
  <c r="J24" i="29"/>
  <c r="K107" i="29"/>
  <c r="I150" i="29"/>
  <c r="H150" i="29"/>
  <c r="K150" i="29" s="1"/>
  <c r="J150" i="29"/>
  <c r="H157" i="29"/>
  <c r="J157" i="29"/>
  <c r="I157" i="29"/>
  <c r="H63" i="29"/>
  <c r="I63" i="29"/>
  <c r="J63" i="29"/>
  <c r="I80" i="29"/>
  <c r="H80" i="29"/>
  <c r="K80" i="29" s="1"/>
  <c r="H79" i="29"/>
  <c r="J79" i="29"/>
  <c r="I79" i="29"/>
  <c r="I83" i="29"/>
  <c r="H83" i="29"/>
  <c r="J83" i="29"/>
  <c r="H117" i="29"/>
  <c r="I117" i="29"/>
  <c r="J117" i="29"/>
  <c r="H163" i="29"/>
  <c r="I163" i="29"/>
  <c r="J163" i="29"/>
  <c r="H60" i="29"/>
  <c r="J60" i="29"/>
  <c r="I60" i="29"/>
  <c r="H22" i="29"/>
  <c r="I140" i="29"/>
  <c r="J140" i="29"/>
  <c r="H140" i="29"/>
  <c r="J61" i="29"/>
  <c r="I61" i="29"/>
  <c r="H61" i="29"/>
  <c r="I81" i="29"/>
  <c r="J81" i="29"/>
  <c r="H81" i="29"/>
  <c r="H135" i="29"/>
  <c r="J135" i="29"/>
  <c r="I135" i="29"/>
  <c r="H85" i="29"/>
  <c r="I85" i="29"/>
  <c r="J85" i="29"/>
  <c r="I23" i="29"/>
  <c r="H23" i="29"/>
  <c r="J23" i="29"/>
  <c r="J103" i="29"/>
  <c r="H103" i="29"/>
  <c r="I103" i="29"/>
  <c r="J93" i="29"/>
  <c r="I93" i="29"/>
  <c r="H93" i="29"/>
  <c r="I105" i="29"/>
  <c r="H105" i="29"/>
  <c r="J105" i="29"/>
  <c r="J29" i="29"/>
  <c r="I29" i="29"/>
  <c r="H29" i="29"/>
  <c r="H133" i="29"/>
  <c r="J133" i="29"/>
  <c r="I133" i="29"/>
  <c r="H108" i="29"/>
  <c r="I108" i="29"/>
  <c r="J108" i="29"/>
  <c r="J22" i="29"/>
  <c r="I22" i="29"/>
  <c r="I40" i="29"/>
  <c r="J40" i="29"/>
  <c r="H40" i="29"/>
  <c r="I102" i="29"/>
  <c r="J102" i="29"/>
  <c r="H102" i="29"/>
  <c r="I136" i="29"/>
  <c r="J136" i="29"/>
  <c r="H136" i="29"/>
  <c r="H89" i="29"/>
  <c r="I89" i="29"/>
  <c r="J89" i="29"/>
  <c r="J165" i="29"/>
  <c r="H165" i="29"/>
  <c r="I165" i="29"/>
  <c r="J138" i="29"/>
  <c r="I138" i="29"/>
  <c r="H138" i="29"/>
  <c r="I159" i="29"/>
  <c r="J159" i="29"/>
  <c r="H159" i="29"/>
  <c r="H31" i="29"/>
  <c r="I31" i="29"/>
  <c r="J31" i="29"/>
  <c r="J141" i="29"/>
  <c r="H141" i="29"/>
  <c r="I141" i="29"/>
  <c r="I35" i="29"/>
  <c r="H35" i="29"/>
  <c r="J35" i="29"/>
  <c r="J84" i="29"/>
  <c r="I84" i="29"/>
  <c r="H84" i="29"/>
  <c r="I67" i="29"/>
  <c r="J67" i="29"/>
  <c r="H67" i="29"/>
  <c r="I164" i="29"/>
  <c r="H164" i="29"/>
  <c r="J164" i="29"/>
  <c r="H65" i="29"/>
  <c r="J65" i="29"/>
  <c r="I65" i="29"/>
  <c r="H137" i="29"/>
  <c r="J137" i="29"/>
  <c r="I137" i="29"/>
  <c r="J87" i="29"/>
  <c r="H87" i="29"/>
  <c r="I87" i="29"/>
  <c r="H116" i="29"/>
  <c r="J116" i="29"/>
  <c r="I116" i="29"/>
  <c r="H50" i="29"/>
  <c r="I50" i="29"/>
  <c r="J50" i="29"/>
  <c r="I88" i="29"/>
  <c r="J88" i="29"/>
  <c r="H88" i="29"/>
  <c r="J122" i="29"/>
  <c r="H122" i="29"/>
  <c r="I122" i="29"/>
  <c r="H114" i="29"/>
  <c r="J114" i="29"/>
  <c r="I114" i="29"/>
  <c r="I94" i="29"/>
  <c r="H94" i="29"/>
  <c r="J94" i="29"/>
  <c r="J49" i="29"/>
  <c r="H49" i="29"/>
  <c r="I49" i="29"/>
  <c r="I28" i="29"/>
  <c r="H28" i="29"/>
  <c r="J28" i="29"/>
  <c r="I115" i="29"/>
  <c r="H115" i="29"/>
  <c r="J115" i="29"/>
  <c r="H124" i="29"/>
  <c r="J124" i="29"/>
  <c r="I124" i="29"/>
  <c r="J26" i="29"/>
  <c r="H26" i="29"/>
  <c r="I26" i="29"/>
  <c r="H143" i="29"/>
  <c r="I143" i="29"/>
  <c r="J143" i="29"/>
  <c r="O18" i="54"/>
  <c r="A19" i="54"/>
  <c r="K74" i="29"/>
  <c r="K161" i="29"/>
  <c r="F834" i="41"/>
  <c r="K160" i="29"/>
  <c r="K92" i="29"/>
  <c r="F838" i="41"/>
  <c r="J57" i="29"/>
  <c r="H57" i="29"/>
  <c r="I57" i="29"/>
  <c r="H58" i="29"/>
  <c r="J58" i="29"/>
  <c r="I58" i="29"/>
  <c r="I121" i="29"/>
  <c r="J121" i="29"/>
  <c r="H121" i="29"/>
  <c r="K48" i="29"/>
  <c r="H53" i="29"/>
  <c r="J53" i="29"/>
  <c r="I53" i="29"/>
  <c r="H154" i="29"/>
  <c r="J154" i="29"/>
  <c r="I154" i="29"/>
  <c r="H106" i="29"/>
  <c r="I106" i="29"/>
  <c r="J106" i="29"/>
  <c r="J98" i="29"/>
  <c r="H98" i="29"/>
  <c r="I98" i="29"/>
  <c r="H72" i="29"/>
  <c r="I72" i="29"/>
  <c r="J72" i="29"/>
  <c r="J100" i="29"/>
  <c r="I100" i="29"/>
  <c r="H100" i="29"/>
  <c r="I44" i="29"/>
  <c r="H44" i="29"/>
  <c r="J44" i="29"/>
  <c r="F723" i="41"/>
  <c r="C13" i="41" s="1"/>
  <c r="J162" i="29"/>
  <c r="H162" i="29"/>
  <c r="I162" i="29"/>
  <c r="I109" i="29"/>
  <c r="J109" i="29"/>
  <c r="H109" i="29"/>
  <c r="J104" i="29"/>
  <c r="H104" i="29"/>
  <c r="I104" i="29"/>
  <c r="H33" i="29"/>
  <c r="I33" i="29"/>
  <c r="J33" i="29"/>
  <c r="I56" i="29"/>
  <c r="H56" i="29"/>
  <c r="J56" i="29"/>
  <c r="H21" i="29"/>
  <c r="I25" i="29"/>
  <c r="H25" i="29"/>
  <c r="J25" i="29"/>
  <c r="J91" i="29"/>
  <c r="I91" i="29"/>
  <c r="H91" i="29"/>
  <c r="H70" i="29"/>
  <c r="I70" i="29"/>
  <c r="J70" i="29"/>
  <c r="I37" i="29"/>
  <c r="J37" i="29"/>
  <c r="H37" i="29"/>
  <c r="I62" i="29"/>
  <c r="H62" i="29"/>
  <c r="J62" i="29"/>
  <c r="J156" i="29"/>
  <c r="H156" i="29"/>
  <c r="I156" i="29"/>
  <c r="I77" i="29"/>
  <c r="H77" i="29"/>
  <c r="J77" i="29"/>
  <c r="H39" i="29"/>
  <c r="I39" i="29"/>
  <c r="J39" i="29"/>
  <c r="I147" i="29"/>
  <c r="J147" i="29"/>
  <c r="H147" i="29"/>
  <c r="H101" i="29"/>
  <c r="J101" i="29"/>
  <c r="I101" i="29"/>
  <c r="H146" i="29"/>
  <c r="I146" i="29"/>
  <c r="J146" i="29"/>
  <c r="I27" i="29"/>
  <c r="H27" i="29"/>
  <c r="J27" i="29"/>
  <c r="I132" i="29"/>
  <c r="J132" i="29"/>
  <c r="H132" i="29"/>
  <c r="J69" i="29"/>
  <c r="H69" i="29"/>
  <c r="I69" i="29"/>
  <c r="H54" i="29"/>
  <c r="I54" i="29"/>
  <c r="J54" i="29"/>
  <c r="H64" i="29"/>
  <c r="J64" i="29"/>
  <c r="I64" i="29"/>
  <c r="I71" i="29"/>
  <c r="J71" i="29"/>
  <c r="H71" i="29"/>
  <c r="J21" i="29"/>
  <c r="I21" i="29"/>
  <c r="H96" i="29"/>
  <c r="I96" i="29"/>
  <c r="J96" i="29"/>
  <c r="C556" i="41"/>
  <c r="C358" i="41"/>
  <c r="C597" i="41"/>
  <c r="F248" i="41"/>
  <c r="C305" i="41"/>
  <c r="C172" i="41"/>
  <c r="F308" i="41"/>
  <c r="F656" i="41"/>
  <c r="C294" i="41"/>
  <c r="C512" i="41"/>
  <c r="C273" i="41"/>
  <c r="F196" i="41"/>
  <c r="F710" i="41"/>
  <c r="C122" i="41"/>
  <c r="F258" i="41"/>
  <c r="C174" i="41"/>
  <c r="F36" i="41"/>
  <c r="F436" i="41"/>
  <c r="C389" i="41"/>
  <c r="C704" i="41"/>
  <c r="F91" i="41"/>
  <c r="F559" i="41"/>
  <c r="F534" i="41"/>
  <c r="C84" i="41"/>
  <c r="C292" i="41"/>
  <c r="C487" i="41"/>
  <c r="F700" i="41"/>
  <c r="C661" i="41"/>
  <c r="C635" i="41"/>
  <c r="C652" i="41"/>
  <c r="C400" i="41"/>
  <c r="C427" i="41"/>
  <c r="C545" i="41"/>
  <c r="C15" i="41"/>
  <c r="C53" i="41"/>
  <c r="C329" i="41"/>
  <c r="C527" i="41"/>
  <c r="C283" i="41"/>
  <c r="C235" i="41"/>
  <c r="C414" i="41"/>
  <c r="F102" i="41"/>
  <c r="C627" i="41"/>
  <c r="C421" i="41"/>
  <c r="F305" i="41"/>
  <c r="F14" i="41"/>
  <c r="F674" i="41"/>
  <c r="C415" i="41"/>
  <c r="C344" i="41"/>
  <c r="C34" i="41"/>
  <c r="F329" i="41"/>
  <c r="C674" i="41"/>
  <c r="F362" i="41"/>
  <c r="C20" i="41"/>
  <c r="C469" i="41"/>
  <c r="C609" i="41"/>
  <c r="C606" i="41"/>
  <c r="F230" i="41"/>
  <c r="F104" i="41"/>
  <c r="F509" i="41"/>
  <c r="F601" i="41"/>
  <c r="F516" i="41"/>
  <c r="F237" i="41"/>
  <c r="F502" i="41"/>
  <c r="C43" i="41"/>
  <c r="C149" i="41"/>
  <c r="C215" i="41"/>
  <c r="C511" i="41"/>
  <c r="C434" i="41"/>
  <c r="C162" i="41"/>
  <c r="C483" i="41"/>
  <c r="C18" i="41"/>
  <c r="C521" i="41"/>
  <c r="F672" i="41"/>
  <c r="F281" i="41"/>
  <c r="C570" i="41"/>
  <c r="C127" i="41"/>
  <c r="C485" i="41"/>
  <c r="C252" i="41"/>
  <c r="C473" i="41"/>
  <c r="F52" i="41"/>
  <c r="F526" i="41"/>
  <c r="C345" i="41"/>
  <c r="F193" i="41"/>
  <c r="C505" i="41"/>
  <c r="F301" i="41"/>
  <c r="C629" i="41"/>
  <c r="C683" i="41"/>
  <c r="C360" i="41"/>
  <c r="F175" i="41"/>
  <c r="F283" i="41"/>
  <c r="F467" i="41"/>
  <c r="F409" i="41"/>
  <c r="C31" i="41"/>
  <c r="C667" i="41"/>
  <c r="F186" i="41"/>
  <c r="C387" i="41"/>
  <c r="C317" i="41"/>
  <c r="F451" i="41"/>
  <c r="F345" i="41"/>
  <c r="C514" i="41"/>
  <c r="F605" i="41"/>
  <c r="C142" i="41"/>
  <c r="F191" i="41"/>
  <c r="C660" i="41"/>
  <c r="F384" i="41"/>
  <c r="C119" i="41"/>
  <c r="C391" i="41"/>
  <c r="C114" i="41"/>
  <c r="F427" i="41"/>
  <c r="F199" i="41"/>
  <c r="C577" i="41"/>
  <c r="C666" i="41"/>
  <c r="F235" i="41"/>
  <c r="C528" i="41"/>
  <c r="C602" i="41"/>
  <c r="C502" i="41"/>
  <c r="C428" i="41"/>
  <c r="F569" i="41"/>
  <c r="F615" i="41"/>
  <c r="C491" i="41"/>
  <c r="F250" i="41"/>
  <c r="C443" i="41"/>
  <c r="F539" i="41"/>
  <c r="F264" i="41"/>
  <c r="F109" i="41"/>
  <c r="F619" i="41"/>
  <c r="F21" i="41"/>
  <c r="C37" i="41"/>
  <c r="F425" i="41"/>
  <c r="C426" i="41"/>
  <c r="F363" i="41"/>
  <c r="C209" i="41"/>
  <c r="C494" i="41"/>
  <c r="F370" i="41"/>
  <c r="F296" i="41"/>
  <c r="F532" i="41"/>
  <c r="C410" i="41"/>
  <c r="F27" i="41"/>
  <c r="C266" i="41"/>
  <c r="F591" i="41"/>
  <c r="C467" i="41"/>
  <c r="C650" i="41"/>
  <c r="F442" i="41"/>
  <c r="F449" i="41"/>
  <c r="C557" i="41"/>
  <c r="C19" i="41"/>
  <c r="C205" i="41"/>
  <c r="F368" i="41"/>
  <c r="C397" i="41"/>
  <c r="F527" i="41"/>
  <c r="F44" i="41"/>
  <c r="F554" i="41"/>
  <c r="C452" i="41"/>
  <c r="C87" i="41"/>
  <c r="C113" i="41"/>
  <c r="F507" i="41"/>
  <c r="F389" i="41"/>
  <c r="F149" i="41"/>
  <c r="F664" i="41"/>
  <c r="F75" i="41"/>
  <c r="F521" i="41"/>
  <c r="C641" i="41"/>
  <c r="C100" i="41"/>
  <c r="C664" i="41"/>
  <c r="F711" i="41"/>
  <c r="F107" i="41"/>
  <c r="F59" i="41"/>
  <c r="F365" i="41"/>
  <c r="F358" i="41"/>
  <c r="F288" i="41"/>
  <c r="C49" i="41"/>
  <c r="C285" i="41"/>
  <c r="C248" i="41"/>
  <c r="F432" i="41"/>
  <c r="C552" i="41"/>
  <c r="F378" i="41"/>
  <c r="F211" i="41"/>
  <c r="F20" i="41"/>
  <c r="C135" i="41"/>
  <c r="F351" i="41"/>
  <c r="C365" i="41"/>
  <c r="F245" i="41"/>
  <c r="F565" i="41"/>
  <c r="C80" i="41"/>
  <c r="C312" i="41"/>
  <c r="F145" i="41"/>
  <c r="C14" i="41"/>
  <c r="F445" i="41"/>
  <c r="F74" i="41"/>
  <c r="F622" i="41"/>
  <c r="F69" i="41"/>
  <c r="C429" i="41"/>
  <c r="C188" i="41"/>
  <c r="C535" i="41"/>
  <c r="F444" i="41"/>
  <c r="C404" i="41"/>
  <c r="F367" i="41"/>
  <c r="F73" i="41"/>
  <c r="C259" i="41"/>
  <c r="C343" i="41"/>
  <c r="F614" i="41"/>
  <c r="F208" i="41"/>
  <c r="C558" i="41"/>
  <c r="C22" i="41"/>
  <c r="C228" i="41"/>
  <c r="C463" i="41"/>
  <c r="F459" i="41"/>
  <c r="F478" i="41"/>
  <c r="C518" i="41"/>
  <c r="F676" i="41"/>
  <c r="C670" i="41"/>
  <c r="F417" i="41"/>
  <c r="F456" i="41"/>
  <c r="F136" i="41"/>
  <c r="C258" i="41"/>
  <c r="F616" i="41"/>
  <c r="C195" i="41"/>
  <c r="F631" i="41"/>
  <c r="F232" i="41"/>
  <c r="C279" i="41"/>
  <c r="F223" i="41"/>
  <c r="C50" i="41"/>
  <c r="C234" i="41"/>
  <c r="C692" i="41"/>
  <c r="C331" i="41"/>
  <c r="F683" i="41"/>
  <c r="C364" i="41"/>
  <c r="C153" i="41"/>
  <c r="C461" i="41"/>
  <c r="F328" i="41"/>
  <c r="C405" i="41"/>
  <c r="C543" i="41"/>
  <c r="C284" i="41"/>
  <c r="C636" i="41"/>
  <c r="F310" i="41"/>
  <c r="C624" i="41"/>
  <c r="C156" i="41"/>
  <c r="F584" i="41"/>
  <c r="C630" i="41"/>
  <c r="C21" i="41"/>
  <c r="F620" i="41"/>
  <c r="F642" i="41"/>
  <c r="C526" i="41"/>
  <c r="C449" i="41"/>
  <c r="C347" i="41"/>
  <c r="F400" i="41"/>
  <c r="F679" i="41"/>
  <c r="F636" i="41"/>
  <c r="F612" i="41"/>
  <c r="C244" i="41"/>
  <c r="F289" i="41"/>
  <c r="F491" i="41"/>
  <c r="F356" i="41"/>
  <c r="C206" i="41"/>
  <c r="C433" i="41"/>
  <c r="C472" i="41"/>
  <c r="C559" i="41"/>
  <c r="C442" i="41"/>
  <c r="C211" i="41"/>
  <c r="F421" i="41"/>
  <c r="C74" i="41"/>
  <c r="C373" i="41"/>
  <c r="F116" i="41"/>
  <c r="C247" i="41"/>
  <c r="C192" i="41"/>
  <c r="C94" i="41"/>
  <c r="F210" i="41"/>
  <c r="C601" i="41"/>
  <c r="C697" i="41"/>
  <c r="C338" i="41"/>
  <c r="F690" i="41"/>
  <c r="F582" i="41"/>
  <c r="F209" i="41"/>
  <c r="F390" i="41"/>
  <c r="C480" i="41"/>
  <c r="F452" i="41"/>
  <c r="F433" i="41"/>
  <c r="C89" i="41"/>
  <c r="F306" i="41"/>
  <c r="F576" i="41"/>
  <c r="F493" i="41"/>
  <c r="C567" i="41"/>
  <c r="C334" i="41"/>
  <c r="F659" i="41"/>
  <c r="F496" i="41"/>
  <c r="F204" i="41"/>
  <c r="F212" i="41"/>
  <c r="F429" i="41"/>
  <c r="F624" i="41"/>
  <c r="C66" i="41"/>
  <c r="F587" i="41"/>
  <c r="F680" i="41"/>
  <c r="F487" i="41"/>
  <c r="F670" i="41"/>
  <c r="F361" i="41"/>
  <c r="C580" i="41"/>
  <c r="F282" i="41"/>
  <c r="F22" i="41"/>
  <c r="F498" i="41"/>
  <c r="C16" i="41"/>
  <c r="C634" i="41"/>
  <c r="C313" i="41"/>
  <c r="F302" i="41"/>
  <c r="C61" i="41"/>
  <c r="F94" i="41"/>
  <c r="C353" i="41"/>
  <c r="F677" i="41"/>
  <c r="F552" i="41"/>
  <c r="C626" i="41"/>
  <c r="F586" i="41"/>
  <c r="C213" i="41"/>
  <c r="F57" i="41"/>
  <c r="C56" i="41"/>
  <c r="F617" i="41"/>
  <c r="F273" i="41"/>
  <c r="C548" i="41"/>
  <c r="F535" i="41"/>
  <c r="F439" i="41"/>
  <c r="C41" i="41"/>
  <c r="C475" i="41"/>
  <c r="F96" i="41"/>
  <c r="C186" i="41"/>
  <c r="F233" i="41"/>
  <c r="F203" i="41"/>
  <c r="F49" i="41"/>
  <c r="F543" i="41"/>
  <c r="F423" i="41"/>
  <c r="C540" i="41"/>
  <c r="F566" i="41"/>
  <c r="F82" i="41"/>
  <c r="F197" i="41"/>
  <c r="C596" i="41"/>
  <c r="C161" i="41"/>
  <c r="F286" i="41"/>
  <c r="F195" i="41"/>
  <c r="C230" i="41"/>
  <c r="F593" i="41"/>
  <c r="F398" i="41"/>
  <c r="F219" i="41"/>
  <c r="C33" i="41"/>
  <c r="F222" i="41"/>
  <c r="F261" i="41"/>
  <c r="C369" i="41"/>
  <c r="F662" i="41"/>
  <c r="F632" i="41"/>
  <c r="F307" i="41"/>
  <c r="C207" i="41"/>
  <c r="F300" i="41"/>
  <c r="C95" i="41"/>
  <c r="F333" i="41"/>
  <c r="C165" i="41"/>
  <c r="F236" i="41"/>
  <c r="C625" i="41"/>
  <c r="C406" i="41"/>
  <c r="F312" i="41"/>
  <c r="F335" i="41"/>
  <c r="C493" i="41"/>
  <c r="F313" i="41"/>
  <c r="C684" i="41"/>
  <c r="F440" i="41"/>
  <c r="F60" i="41"/>
  <c r="C93" i="41"/>
  <c r="F293" i="41"/>
  <c r="C90" i="41"/>
  <c r="C464" i="41"/>
  <c r="F257" i="41"/>
  <c r="C614" i="41"/>
  <c r="C411" i="41"/>
  <c r="F589" i="41"/>
  <c r="C197" i="41"/>
  <c r="C639" i="41"/>
  <c r="C243" i="41"/>
  <c r="C355" i="41"/>
  <c r="C269" i="41"/>
  <c r="F157" i="41"/>
  <c r="F518" i="41"/>
  <c r="C571" i="41"/>
  <c r="C184" i="41"/>
  <c r="F583" i="41"/>
  <c r="F686" i="41"/>
  <c r="C587" i="41"/>
  <c r="F399" i="41"/>
  <c r="C301" i="41"/>
  <c r="C219" i="41"/>
  <c r="F454" i="41"/>
  <c r="C270" i="41"/>
  <c r="C302" i="41"/>
  <c r="F443" i="41"/>
  <c r="C214" i="41"/>
  <c r="F206" i="41"/>
  <c r="C105" i="41"/>
  <c r="C550" i="41"/>
  <c r="F323" i="41"/>
  <c r="C510" i="41"/>
  <c r="C430" i="41"/>
  <c r="F604" i="41"/>
  <c r="F201" i="41"/>
  <c r="F438" i="41"/>
  <c r="C456" i="41"/>
  <c r="F65" i="41"/>
  <c r="C655" i="41"/>
  <c r="F611" i="41"/>
  <c r="F492" i="41"/>
  <c r="C460" i="41"/>
  <c r="F447" i="41"/>
  <c r="C190" i="41"/>
  <c r="C39" i="41"/>
  <c r="C106" i="41"/>
  <c r="C693" i="41"/>
  <c r="C98" i="41"/>
  <c r="C178" i="41"/>
  <c r="C402" i="41"/>
  <c r="F637" i="41"/>
  <c r="F446" i="41"/>
  <c r="F218" i="41"/>
  <c r="C199" i="41"/>
  <c r="F393" i="41"/>
  <c r="F303" i="41"/>
  <c r="F577" i="41"/>
  <c r="F418" i="41"/>
  <c r="F553" i="41"/>
  <c r="F171" i="41"/>
  <c r="C175" i="41"/>
  <c r="C224" i="41"/>
  <c r="C168" i="41"/>
  <c r="C393" i="41"/>
  <c r="C547" i="41"/>
  <c r="F147" i="41"/>
  <c r="F376" i="41"/>
  <c r="F375" i="41"/>
  <c r="F50" i="41"/>
  <c r="F269" i="41"/>
  <c r="F380" i="41"/>
  <c r="F495" i="41"/>
  <c r="C654" i="41"/>
  <c r="C293" i="41"/>
  <c r="F497" i="41"/>
  <c r="C696" i="41"/>
  <c r="F320" i="41"/>
  <c r="F634" i="41"/>
  <c r="F483" i="41"/>
  <c r="C36" i="41"/>
  <c r="C108" i="41"/>
  <c r="F202" i="41"/>
  <c r="C445" i="41"/>
  <c r="F17" i="41"/>
  <c r="F162" i="41"/>
  <c r="F668" i="41"/>
  <c r="C645" i="41"/>
  <c r="C681" i="41"/>
  <c r="C613" i="41"/>
  <c r="C40" i="41"/>
  <c r="C268" i="41"/>
  <c r="C29" i="41"/>
  <c r="C633" i="41"/>
  <c r="C118" i="41"/>
  <c r="F702" i="41"/>
  <c r="C330" i="41"/>
  <c r="F621" i="41"/>
  <c r="F119" i="41"/>
  <c r="C575" i="41"/>
  <c r="C26" i="41"/>
  <c r="F373" i="41"/>
  <c r="C326" i="41"/>
  <c r="F596" i="41"/>
  <c r="F485" i="41"/>
  <c r="F531" i="41"/>
  <c r="F472" i="41"/>
  <c r="C23" i="41"/>
  <c r="C58" i="41"/>
  <c r="C687" i="41"/>
  <c r="C249" i="41"/>
  <c r="C417" i="41"/>
  <c r="C437" i="41"/>
  <c r="F522" i="41"/>
  <c r="F580" i="41"/>
  <c r="C576" i="41"/>
  <c r="C454" i="41"/>
  <c r="C689" i="41"/>
  <c r="C77" i="41"/>
  <c r="F533" i="41"/>
  <c r="F450" i="41"/>
  <c r="F166" i="41"/>
  <c r="F697" i="41"/>
  <c r="F220" i="41"/>
  <c r="C551" i="41"/>
  <c r="C183" i="41"/>
  <c r="C250" i="41"/>
  <c r="C561" i="41"/>
  <c r="C425" i="41"/>
  <c r="C546" i="41"/>
  <c r="C191" i="41"/>
  <c r="C370" i="41"/>
  <c r="F422" i="41"/>
  <c r="C438" i="41"/>
  <c r="F26" i="41"/>
  <c r="C563" i="41"/>
  <c r="F673" i="41"/>
  <c r="F143" i="41"/>
  <c r="C154" i="41"/>
  <c r="F635" i="41"/>
  <c r="F441" i="41"/>
  <c r="F681" i="41"/>
  <c r="F120" i="41"/>
  <c r="C38" i="41"/>
  <c r="C223" i="41"/>
  <c r="C267" i="41"/>
  <c r="F155" i="41"/>
  <c r="C395" i="41"/>
  <c r="F641" i="41"/>
  <c r="C621" i="41"/>
  <c r="F557" i="41"/>
  <c r="F537" i="41"/>
  <c r="C332" i="41"/>
  <c r="F287" i="41"/>
  <c r="F555" i="41"/>
  <c r="F473" i="41"/>
  <c r="F121" i="41"/>
  <c r="C144" i="41"/>
  <c r="F466" i="41"/>
  <c r="F42" i="41"/>
  <c r="C276" i="41"/>
  <c r="C70" i="41"/>
  <c r="C617" i="41"/>
  <c r="C699" i="41"/>
  <c r="C396" i="41"/>
  <c r="F339" i="41"/>
  <c r="F501" i="41"/>
  <c r="C79" i="41"/>
  <c r="C432" i="41"/>
  <c r="F224" i="41"/>
  <c r="C131" i="41"/>
  <c r="C340" i="41"/>
  <c r="F239" i="41"/>
  <c r="C141" i="41"/>
  <c r="F570" i="41"/>
  <c r="C120" i="41"/>
  <c r="F395" i="41"/>
  <c r="C486" i="41"/>
  <c r="F122" i="41"/>
  <c r="C363" i="41"/>
  <c r="C323" i="41"/>
  <c r="F255" i="41"/>
  <c r="C590" i="41"/>
  <c r="C623" i="41"/>
  <c r="F474" i="41"/>
  <c r="F366" i="41"/>
  <c r="C289" i="41"/>
  <c r="F95" i="41"/>
  <c r="F327" i="41"/>
  <c r="C287" i="41"/>
  <c r="C620" i="41"/>
  <c r="E12" i="54"/>
  <c r="L12" i="54" s="1"/>
  <c r="M12" i="54" s="1"/>
  <c r="C14" i="54"/>
  <c r="D13" i="54"/>
  <c r="I13" i="54"/>
  <c r="H13" i="54"/>
  <c r="K38" i="39"/>
  <c r="K39" i="39" s="1"/>
  <c r="K40" i="39" s="1"/>
  <c r="F7" i="54"/>
  <c r="D11" i="59"/>
  <c r="K93" i="29" l="1"/>
  <c r="K103" i="29"/>
  <c r="K140" i="29"/>
  <c r="K24" i="29"/>
  <c r="K23" i="29"/>
  <c r="K63" i="29"/>
  <c r="K85" i="29"/>
  <c r="K81" i="29"/>
  <c r="K60" i="29"/>
  <c r="K83" i="29"/>
  <c r="K79" i="29"/>
  <c r="K157" i="29"/>
  <c r="K117" i="29"/>
  <c r="K49" i="29"/>
  <c r="K22" i="29"/>
  <c r="K105" i="29"/>
  <c r="K135" i="29"/>
  <c r="K61" i="29"/>
  <c r="K163" i="29"/>
  <c r="C588" i="41"/>
  <c r="C403" i="41"/>
  <c r="F319" i="41"/>
  <c r="C227" i="41"/>
  <c r="F391" i="41"/>
  <c r="F547" i="41"/>
  <c r="C264" i="41"/>
  <c r="C385" i="41"/>
  <c r="F546" i="41"/>
  <c r="C388" i="41"/>
  <c r="F58" i="41"/>
  <c r="C76" i="41"/>
  <c r="C515" i="41"/>
  <c r="C55" i="41"/>
  <c r="C642" i="41"/>
  <c r="F266" i="41"/>
  <c r="C320" i="41"/>
  <c r="F402" i="41"/>
  <c r="F93" i="41"/>
  <c r="F54" i="41"/>
  <c r="F34" i="41"/>
  <c r="C148" i="41"/>
  <c r="F142" i="41"/>
  <c r="F341" i="41"/>
  <c r="F115" i="41"/>
  <c r="K164" i="29"/>
  <c r="K141" i="29"/>
  <c r="K31" i="29"/>
  <c r="K138" i="29"/>
  <c r="K165" i="29"/>
  <c r="K89" i="29"/>
  <c r="K102" i="29"/>
  <c r="C236" i="41"/>
  <c r="C593" i="41"/>
  <c r="F165" i="41"/>
  <c r="F90" i="41"/>
  <c r="F536" i="41"/>
  <c r="F505" i="41"/>
  <c r="F135" i="41"/>
  <c r="C17" i="41"/>
  <c r="C336" i="41"/>
  <c r="C277" i="41"/>
  <c r="C314" i="41"/>
  <c r="C225" i="41"/>
  <c r="C306" i="41"/>
  <c r="C181" i="41"/>
  <c r="F334" i="41"/>
  <c r="F33" i="41"/>
  <c r="F321" i="41"/>
  <c r="C591" i="41"/>
  <c r="F103" i="41"/>
  <c r="F585" i="41"/>
  <c r="C644" i="41"/>
  <c r="F355" i="41"/>
  <c r="C274" i="41"/>
  <c r="C121" i="41"/>
  <c r="C638" i="41"/>
  <c r="C81" i="41"/>
  <c r="C362" i="41"/>
  <c r="C130" i="41"/>
  <c r="C686" i="41"/>
  <c r="F556" i="41"/>
  <c r="F628" i="41"/>
  <c r="C298" i="41"/>
  <c r="F685" i="41"/>
  <c r="C222" i="41"/>
  <c r="C708" i="41"/>
  <c r="C554" i="41"/>
  <c r="C290" i="41"/>
  <c r="F92" i="41"/>
  <c r="K94" i="29"/>
  <c r="K114" i="29"/>
  <c r="K88" i="29"/>
  <c r="K116" i="29"/>
  <c r="K84" i="29"/>
  <c r="K35" i="29"/>
  <c r="K159" i="29"/>
  <c r="K136" i="29"/>
  <c r="K133" i="29"/>
  <c r="C534" i="41"/>
  <c r="C598" i="41"/>
  <c r="C129" i="41"/>
  <c r="C565" i="41"/>
  <c r="C169" i="41"/>
  <c r="C82" i="41"/>
  <c r="F403" i="41"/>
  <c r="C507" i="41"/>
  <c r="K50" i="29"/>
  <c r="K65" i="29"/>
  <c r="K67" i="29"/>
  <c r="K108" i="29"/>
  <c r="K29" i="29"/>
  <c r="F151" i="41"/>
  <c r="F350" i="41"/>
  <c r="F330" i="41"/>
  <c r="F41" i="41"/>
  <c r="C27" i="41"/>
  <c r="C102" i="41"/>
  <c r="F567" i="41"/>
  <c r="C361" i="41"/>
  <c r="C272" i="41"/>
  <c r="F177" i="41"/>
  <c r="C586" i="41"/>
  <c r="K28" i="29"/>
  <c r="K122" i="29"/>
  <c r="K87" i="29"/>
  <c r="K137" i="29"/>
  <c r="K40" i="29"/>
  <c r="C210" i="41"/>
  <c r="F260" i="41"/>
  <c r="C335" i="41"/>
  <c r="F153" i="41"/>
  <c r="K26" i="29"/>
  <c r="K124" i="29"/>
  <c r="K143" i="29"/>
  <c r="K115" i="29"/>
  <c r="O19" i="54"/>
  <c r="A20" i="54"/>
  <c r="C132" i="41"/>
  <c r="F548" i="41"/>
  <c r="C568" i="41"/>
  <c r="F265" i="41"/>
  <c r="C346" i="41"/>
  <c r="C115" i="41"/>
  <c r="D115" i="41" s="1"/>
  <c r="F127" i="41"/>
  <c r="F112" i="41"/>
  <c r="C47" i="41"/>
  <c r="F337" i="41"/>
  <c r="F653" i="41"/>
  <c r="F29" i="41"/>
  <c r="F326" i="41"/>
  <c r="F523" i="41"/>
  <c r="F61" i="41"/>
  <c r="C538" i="41"/>
  <c r="C352" i="41"/>
  <c r="F479" i="41"/>
  <c r="F408" i="41"/>
  <c r="F476" i="41"/>
  <c r="F625" i="41"/>
  <c r="C707" i="41"/>
  <c r="D707" i="41" s="1"/>
  <c r="F506" i="41"/>
  <c r="F415" i="41"/>
  <c r="F448" i="41"/>
  <c r="F231" i="41"/>
  <c r="C668" i="41"/>
  <c r="F181" i="41"/>
  <c r="F564" i="41"/>
  <c r="F379" i="41"/>
  <c r="F344" i="41"/>
  <c r="F665" i="41"/>
  <c r="F699" i="41"/>
  <c r="C517" i="41"/>
  <c r="D517" i="41" s="1"/>
  <c r="C357" i="41"/>
  <c r="C474" i="41"/>
  <c r="C599" i="41"/>
  <c r="F592" i="41"/>
  <c r="F272" i="41"/>
  <c r="C384" i="41"/>
  <c r="F114" i="41"/>
  <c r="C261" i="41"/>
  <c r="G261" i="41" s="1"/>
  <c r="C99" i="41"/>
  <c r="F545" i="41"/>
  <c r="C672" i="41"/>
  <c r="F528" i="41"/>
  <c r="C582" i="41"/>
  <c r="F290" i="41"/>
  <c r="F703" i="41"/>
  <c r="C435" i="41"/>
  <c r="B435" i="41" s="1"/>
  <c r="F655" i="41"/>
  <c r="F371" i="41"/>
  <c r="C125" i="41"/>
  <c r="C470" i="41"/>
  <c r="B470" i="41" s="1"/>
  <c r="C455" i="41"/>
  <c r="C537" i="41"/>
  <c r="C65" i="41"/>
  <c r="F39" i="41"/>
  <c r="F638" i="41"/>
  <c r="F430" i="41"/>
  <c r="C691" i="41"/>
  <c r="F70" i="41"/>
  <c r="C695" i="41"/>
  <c r="F259" i="41"/>
  <c r="F600" i="41"/>
  <c r="C299" i="41"/>
  <c r="L299" i="41" s="1"/>
  <c r="F377" i="41"/>
  <c r="F386" i="41"/>
  <c r="C542" i="41"/>
  <c r="F510" i="41"/>
  <c r="C151" i="41"/>
  <c r="C677" i="41"/>
  <c r="F213" i="41"/>
  <c r="C83" i="41"/>
  <c r="B83" i="41" s="1"/>
  <c r="F707" i="41"/>
  <c r="F240" i="41"/>
  <c r="F682" i="41"/>
  <c r="C478" i="41"/>
  <c r="L478" i="41" s="1"/>
  <c r="F426" i="41"/>
  <c r="C30" i="41"/>
  <c r="F182" i="41"/>
  <c r="F353" i="41"/>
  <c r="C685" i="41"/>
  <c r="F608" i="41"/>
  <c r="F667" i="41"/>
  <c r="C226" i="41"/>
  <c r="D226" i="41" s="1"/>
  <c r="F138" i="41"/>
  <c r="F51" i="41"/>
  <c r="C310" i="41"/>
  <c r="C187" i="41"/>
  <c r="D187" i="41" s="1"/>
  <c r="C490" i="41"/>
  <c r="C318" i="41"/>
  <c r="C69" i="41"/>
  <c r="C32" i="41"/>
  <c r="C669" i="41"/>
  <c r="C640" i="41"/>
  <c r="C297" i="41"/>
  <c r="F304" i="41"/>
  <c r="C109" i="41"/>
  <c r="F568" i="41"/>
  <c r="C68" i="41"/>
  <c r="C208" i="41"/>
  <c r="C232" i="41"/>
  <c r="C246" i="41"/>
  <c r="C447" i="41"/>
  <c r="C196" i="41"/>
  <c r="F519" i="41"/>
  <c r="C229" i="41"/>
  <c r="F234" i="41"/>
  <c r="F388" i="41"/>
  <c r="C600" i="41"/>
  <c r="C140" i="41"/>
  <c r="F68" i="41"/>
  <c r="C489" i="41"/>
  <c r="L489" i="41" s="1"/>
  <c r="F28" i="41"/>
  <c r="C280" i="41"/>
  <c r="F180" i="41"/>
  <c r="F482" i="41"/>
  <c r="F704" i="41"/>
  <c r="F130" i="41"/>
  <c r="F106" i="41"/>
  <c r="F694" i="41"/>
  <c r="C46" i="41"/>
  <c r="C146" i="41"/>
  <c r="F299" i="41"/>
  <c r="F401" i="41"/>
  <c r="C700" i="41"/>
  <c r="F578" i="41"/>
  <c r="C533" i="41"/>
  <c r="C444" i="41"/>
  <c r="G444" i="41" s="1"/>
  <c r="C303" i="41"/>
  <c r="C409" i="41"/>
  <c r="C637" i="41"/>
  <c r="F412" i="41"/>
  <c r="F550" i="41"/>
  <c r="C488" i="41"/>
  <c r="C608" i="41"/>
  <c r="F66" i="41"/>
  <c r="C189" i="41"/>
  <c r="F85" i="41"/>
  <c r="C495" i="41"/>
  <c r="C180" i="41"/>
  <c r="B180" i="41" s="1"/>
  <c r="C450" i="41"/>
  <c r="C688" i="41"/>
  <c r="F597" i="41"/>
  <c r="C45" i="41"/>
  <c r="L45" i="41" s="1"/>
  <c r="C418" i="41"/>
  <c r="F123" i="41"/>
  <c r="C324" i="41"/>
  <c r="C255" i="41"/>
  <c r="L255" i="41" s="1"/>
  <c r="F649" i="41"/>
  <c r="F56" i="41"/>
  <c r="C42" i="41"/>
  <c r="F372" i="41"/>
  <c r="C458" i="41"/>
  <c r="F529" i="41"/>
  <c r="F183" i="41"/>
  <c r="F164" i="41"/>
  <c r="F134" i="41"/>
  <c r="F397" i="41"/>
  <c r="F38" i="41"/>
  <c r="C578" i="41"/>
  <c r="L578" i="41" s="1"/>
  <c r="F464" i="41"/>
  <c r="F468" i="41"/>
  <c r="F490" i="41"/>
  <c r="C138" i="41"/>
  <c r="G138" i="41" s="1"/>
  <c r="C509" i="41"/>
  <c r="C278" i="41"/>
  <c r="C128" i="41"/>
  <c r="F660" i="41"/>
  <c r="C536" i="41"/>
  <c r="C703" i="41"/>
  <c r="F511" i="41"/>
  <c r="F514" i="41"/>
  <c r="C44" i="41"/>
  <c r="F588" i="41"/>
  <c r="F247" i="41"/>
  <c r="C419" i="41"/>
  <c r="B419" i="41" s="1"/>
  <c r="C368" i="41"/>
  <c r="F489" i="41"/>
  <c r="F192" i="41"/>
  <c r="F118" i="41"/>
  <c r="F455" i="41"/>
  <c r="C453" i="41"/>
  <c r="C308" i="41"/>
  <c r="C476" i="41"/>
  <c r="D476" i="41" s="1"/>
  <c r="F160" i="41"/>
  <c r="C57" i="41"/>
  <c r="F88" i="41"/>
  <c r="C448" i="41"/>
  <c r="L448" i="41" s="1"/>
  <c r="C628" i="41"/>
  <c r="C117" i="41"/>
  <c r="C651" i="41"/>
  <c r="C690" i="41"/>
  <c r="D690" i="41" s="1"/>
  <c r="C579" i="41"/>
  <c r="C367" i="41"/>
  <c r="F633" i="41"/>
  <c r="C239" i="41"/>
  <c r="G239" i="41" s="1"/>
  <c r="F228" i="41"/>
  <c r="F80" i="41"/>
  <c r="C372" i="41"/>
  <c r="C333" i="41"/>
  <c r="G333" i="41" s="1"/>
  <c r="F405" i="41"/>
  <c r="C439" i="41"/>
  <c r="C307" i="41"/>
  <c r="F76" i="41"/>
  <c r="F98" i="41"/>
  <c r="C484" i="41"/>
  <c r="C126" i="41"/>
  <c r="C86" i="41"/>
  <c r="D86" i="41" s="1"/>
  <c r="F78" i="41"/>
  <c r="F144" i="41"/>
  <c r="F457" i="41"/>
  <c r="C281" i="41"/>
  <c r="L281" i="41" s="1"/>
  <c r="F692" i="41"/>
  <c r="F420" i="41"/>
  <c r="F185" i="41"/>
  <c r="F53" i="41"/>
  <c r="C412" i="41"/>
  <c r="C398" i="41"/>
  <c r="F475" i="41"/>
  <c r="C73" i="41"/>
  <c r="B73" i="41" s="1"/>
  <c r="C656" i="41"/>
  <c r="C572" i="41"/>
  <c r="C221" i="41"/>
  <c r="C569" i="41"/>
  <c r="F481" i="41"/>
  <c r="F158" i="41"/>
  <c r="C78" i="41"/>
  <c r="C653" i="41"/>
  <c r="C492" i="41"/>
  <c r="C408" i="41"/>
  <c r="F346" i="41"/>
  <c r="C75" i="41"/>
  <c r="C604" i="41"/>
  <c r="C349" i="41"/>
  <c r="F256" i="41"/>
  <c r="C503" i="41"/>
  <c r="D503" i="41" s="1"/>
  <c r="C553" i="41"/>
  <c r="F148" i="41"/>
  <c r="C241" i="41"/>
  <c r="C260" i="41"/>
  <c r="B260" i="41" s="1"/>
  <c r="F172" i="41"/>
  <c r="C605" i="41"/>
  <c r="C202" i="41"/>
  <c r="F626" i="41"/>
  <c r="F295" i="41"/>
  <c r="F687" i="41"/>
  <c r="F214" i="41"/>
  <c r="C504" i="41"/>
  <c r="D504" i="41" s="1"/>
  <c r="F47" i="41"/>
  <c r="C457" i="41"/>
  <c r="C110" i="41"/>
  <c r="F462" i="41"/>
  <c r="F67" i="41"/>
  <c r="C337" i="41"/>
  <c r="C217" i="41"/>
  <c r="F108" i="41"/>
  <c r="F146" i="41"/>
  <c r="F48" i="41"/>
  <c r="C612" i="41"/>
  <c r="C134" i="41"/>
  <c r="L134" i="41" s="1"/>
  <c r="C296" i="41"/>
  <c r="F207" i="41"/>
  <c r="F387" i="41"/>
  <c r="F274" i="41"/>
  <c r="F332" i="41"/>
  <c r="F291" i="41"/>
  <c r="C524" i="41"/>
  <c r="F463" i="41"/>
  <c r="F643" i="41"/>
  <c r="F23" i="41"/>
  <c r="C351" i="41"/>
  <c r="F470" i="41"/>
  <c r="F623" i="41"/>
  <c r="F678" i="41"/>
  <c r="F663" i="41"/>
  <c r="F549" i="41"/>
  <c r="F525" i="41"/>
  <c r="F86" i="41"/>
  <c r="F298" i="41"/>
  <c r="C150" i="41"/>
  <c r="G150" i="41" s="1"/>
  <c r="C91" i="41"/>
  <c r="C643" i="41"/>
  <c r="C420" i="41"/>
  <c r="C709" i="41"/>
  <c r="B709" i="41" s="1"/>
  <c r="F477" i="41"/>
  <c r="C632" i="41"/>
  <c r="C611" i="41"/>
  <c r="C286" i="41"/>
  <c r="D286" i="41" s="1"/>
  <c r="F347" i="41"/>
  <c r="F342" i="41"/>
  <c r="F77" i="41"/>
  <c r="C203" i="41"/>
  <c r="L203" i="41" s="1"/>
  <c r="F551" i="41"/>
  <c r="C658" i="41"/>
  <c r="C498" i="41"/>
  <c r="F530" i="41"/>
  <c r="F15" i="41"/>
  <c r="C592" i="41"/>
  <c r="F383" i="41"/>
  <c r="C251" i="41"/>
  <c r="F184" i="41"/>
  <c r="C341" i="41"/>
  <c r="F541" i="41"/>
  <c r="C51" i="41"/>
  <c r="D51" i="41" s="1"/>
  <c r="F648" i="41"/>
  <c r="F316" i="41"/>
  <c r="C339" i="41"/>
  <c r="C25" i="41"/>
  <c r="F205" i="41"/>
  <c r="F669" i="41"/>
  <c r="F43" i="41"/>
  <c r="F62" i="41"/>
  <c r="F216" i="41"/>
  <c r="C462" i="41"/>
  <c r="C288" i="41"/>
  <c r="F16" i="41"/>
  <c r="F499" i="41"/>
  <c r="C179" i="41"/>
  <c r="F167" i="41"/>
  <c r="F278" i="41"/>
  <c r="F689" i="41"/>
  <c r="C622" i="41"/>
  <c r="F563" i="41"/>
  <c r="F688" i="41"/>
  <c r="F647" i="41"/>
  <c r="C529" i="41"/>
  <c r="C265" i="41"/>
  <c r="F100" i="41"/>
  <c r="C359" i="41"/>
  <c r="C506" i="41"/>
  <c r="F544" i="41"/>
  <c r="F575" i="41"/>
  <c r="F705" i="41"/>
  <c r="C451" i="41"/>
  <c r="C711" i="41"/>
  <c r="C356" i="41"/>
  <c r="F695" i="41"/>
  <c r="F500" i="41"/>
  <c r="F708" i="41"/>
  <c r="F627" i="41"/>
  <c r="C465" i="41"/>
  <c r="C198" i="41"/>
  <c r="F369" i="41"/>
  <c r="C530" i="41"/>
  <c r="C97" i="41"/>
  <c r="F338" i="41"/>
  <c r="C615" i="41"/>
  <c r="F486" i="41"/>
  <c r="C574" i="41"/>
  <c r="C143" i="41"/>
  <c r="C328" i="41"/>
  <c r="F238" i="41"/>
  <c r="F45" i="41"/>
  <c r="F128" i="41"/>
  <c r="F517" i="41"/>
  <c r="F357" i="41"/>
  <c r="F159" i="41"/>
  <c r="C374" i="41"/>
  <c r="C315" i="41"/>
  <c r="C316" i="41"/>
  <c r="L316" i="41" s="1"/>
  <c r="C525" i="41"/>
  <c r="C35" i="41"/>
  <c r="C275" i="41"/>
  <c r="F279" i="41"/>
  <c r="F133" i="41"/>
  <c r="F691" i="41"/>
  <c r="C325" i="41"/>
  <c r="F97" i="41"/>
  <c r="C497" i="41"/>
  <c r="C631" i="41"/>
  <c r="F285" i="41"/>
  <c r="F666" i="41"/>
  <c r="F572" i="41"/>
  <c r="C342" i="41"/>
  <c r="F461" i="41"/>
  <c r="F435" i="41"/>
  <c r="C513" i="41"/>
  <c r="F37" i="41"/>
  <c r="F640" i="41"/>
  <c r="F639" i="41"/>
  <c r="C137" i="41"/>
  <c r="F424" i="41"/>
  <c r="F406" i="41"/>
  <c r="F594" i="41"/>
  <c r="C665" i="41"/>
  <c r="C531" i="41"/>
  <c r="F558" i="41"/>
  <c r="F139" i="41"/>
  <c r="F657" i="41"/>
  <c r="C423" i="41"/>
  <c r="C257" i="41"/>
  <c r="F152" i="41"/>
  <c r="C136" i="41"/>
  <c r="F131" i="41"/>
  <c r="C682" i="41"/>
  <c r="C659" i="41"/>
  <c r="G659" i="41" s="1"/>
  <c r="F311" i="41"/>
  <c r="F571" i="41"/>
  <c r="F188" i="41"/>
  <c r="F217" i="41"/>
  <c r="C366" i="41"/>
  <c r="F343" i="41"/>
  <c r="F560" i="41"/>
  <c r="C124" i="41"/>
  <c r="D124" i="41" s="1"/>
  <c r="C648" i="41"/>
  <c r="C54" i="41"/>
  <c r="C649" i="41"/>
  <c r="C158" i="41"/>
  <c r="G158" i="41" s="1"/>
  <c r="F110" i="41"/>
  <c r="F480" i="41"/>
  <c r="F113" i="41"/>
  <c r="F252" i="41"/>
  <c r="C322" i="41"/>
  <c r="C218" i="41"/>
  <c r="C194" i="41"/>
  <c r="F646" i="41"/>
  <c r="F413" i="41"/>
  <c r="C694" i="41"/>
  <c r="C238" i="41"/>
  <c r="C646" i="41"/>
  <c r="B646" i="41" s="1"/>
  <c r="C566" i="41"/>
  <c r="F645" i="41"/>
  <c r="F72" i="41"/>
  <c r="F428" i="41"/>
  <c r="C256" i="41"/>
  <c r="F324" i="41"/>
  <c r="F190" i="41"/>
  <c r="C555" i="41"/>
  <c r="D555" i="41" s="1"/>
  <c r="C24" i="41"/>
  <c r="C583" i="41"/>
  <c r="C295" i="41"/>
  <c r="F35" i="41"/>
  <c r="C111" i="41"/>
  <c r="C678" i="41"/>
  <c r="C399" i="41"/>
  <c r="C116" i="41"/>
  <c r="D116" i="41" s="1"/>
  <c r="F706" i="41"/>
  <c r="C386" i="41"/>
  <c r="C300" i="41"/>
  <c r="F610" i="41"/>
  <c r="F132" i="41"/>
  <c r="F163" i="41"/>
  <c r="F684" i="41"/>
  <c r="F170" i="41"/>
  <c r="F89" i="41"/>
  <c r="C375" i="41"/>
  <c r="C220" i="41"/>
  <c r="F453" i="41"/>
  <c r="C350" i="41"/>
  <c r="F71" i="41"/>
  <c r="C245" i="41"/>
  <c r="F229" i="41"/>
  <c r="F137" i="41"/>
  <c r="C177" i="41"/>
  <c r="C482" i="41"/>
  <c r="C603" i="41"/>
  <c r="F542" i="41"/>
  <c r="F270" i="41"/>
  <c r="C496" i="41"/>
  <c r="C171" i="41"/>
  <c r="C379" i="41"/>
  <c r="C60" i="41"/>
  <c r="F419" i="41"/>
  <c r="C254" i="41"/>
  <c r="L254" i="41" s="1"/>
  <c r="F382" i="41"/>
  <c r="C471" i="41"/>
  <c r="F111" i="41"/>
  <c r="C101" i="41"/>
  <c r="B101" i="41" s="1"/>
  <c r="C705" i="41"/>
  <c r="C155" i="41"/>
  <c r="C240" i="41"/>
  <c r="C157" i="41"/>
  <c r="F629" i="41"/>
  <c r="C392" i="41"/>
  <c r="F693" i="41"/>
  <c r="C200" i="41"/>
  <c r="D200" i="41" s="1"/>
  <c r="F385" i="41"/>
  <c r="F562" i="41"/>
  <c r="C422" i="41"/>
  <c r="C311" i="41"/>
  <c r="C204" i="41"/>
  <c r="F484" i="41"/>
  <c r="F471" i="41"/>
  <c r="C152" i="41"/>
  <c r="C237" i="41"/>
  <c r="C212" i="41"/>
  <c r="F513" i="41"/>
  <c r="F117" i="41"/>
  <c r="C348" i="41"/>
  <c r="F194" i="41"/>
  <c r="F698" i="41"/>
  <c r="F63" i="41"/>
  <c r="F226" i="41"/>
  <c r="F644" i="41"/>
  <c r="C71" i="41"/>
  <c r="F176" i="41"/>
  <c r="C92" i="41"/>
  <c r="F561" i="41"/>
  <c r="C123" i="41"/>
  <c r="C88" i="41"/>
  <c r="D88" i="41" s="1"/>
  <c r="F277" i="41"/>
  <c r="C544" i="41"/>
  <c r="F503" i="41"/>
  <c r="C371" i="41"/>
  <c r="L371" i="41" s="1"/>
  <c r="F267" i="41"/>
  <c r="C500" i="41"/>
  <c r="C380" i="41"/>
  <c r="F437" i="41"/>
  <c r="C595" i="41"/>
  <c r="F488" i="41"/>
  <c r="C271" i="41"/>
  <c r="F396" i="41"/>
  <c r="F297" i="41"/>
  <c r="F243" i="41"/>
  <c r="F129" i="41"/>
  <c r="C166" i="41"/>
  <c r="G166" i="41" s="1"/>
  <c r="C564" i="41"/>
  <c r="F609" i="41"/>
  <c r="F581" i="41"/>
  <c r="F465" i="41"/>
  <c r="C519" i="41"/>
  <c r="F360" i="41"/>
  <c r="F150" i="41"/>
  <c r="C112" i="41"/>
  <c r="B112" i="41" s="1"/>
  <c r="C710" i="41"/>
  <c r="C62" i="41"/>
  <c r="C619" i="41"/>
  <c r="C539" i="41"/>
  <c r="G539" i="41" s="1"/>
  <c r="F124" i="41"/>
  <c r="F434" i="41"/>
  <c r="C390" i="41"/>
  <c r="C28" i="41"/>
  <c r="B28" i="41" s="1"/>
  <c r="F416" i="41"/>
  <c r="F141" i="41"/>
  <c r="C413" i="41"/>
  <c r="C319" i="41"/>
  <c r="D319" i="41" s="1"/>
  <c r="C394" i="41"/>
  <c r="C581" i="41"/>
  <c r="F275" i="41"/>
  <c r="F227" i="41"/>
  <c r="F30" i="41"/>
  <c r="F574" i="41"/>
  <c r="C170" i="41"/>
  <c r="C59" i="41"/>
  <c r="G59" i="41" s="1"/>
  <c r="C657" i="41"/>
  <c r="F331" i="41"/>
  <c r="F105" i="41"/>
  <c r="C145" i="41"/>
  <c r="D145" i="41" s="1"/>
  <c r="F19" i="41"/>
  <c r="C679" i="41"/>
  <c r="F613" i="41"/>
  <c r="F407" i="41"/>
  <c r="C160" i="41"/>
  <c r="F246" i="41"/>
  <c r="C522" i="41"/>
  <c r="F508" i="41"/>
  <c r="F241" i="41"/>
  <c r="F538" i="41"/>
  <c r="C589" i="41"/>
  <c r="F161" i="41"/>
  <c r="F322" i="41"/>
  <c r="C48" i="41"/>
  <c r="F598" i="41"/>
  <c r="C673" i="41"/>
  <c r="D673" i="41" s="1"/>
  <c r="F276" i="41"/>
  <c r="F244" i="41"/>
  <c r="F654" i="41"/>
  <c r="C481" i="41"/>
  <c r="G481" i="41" s="1"/>
  <c r="C216" i="41"/>
  <c r="F650" i="41"/>
  <c r="F99" i="41"/>
  <c r="F169" i="41"/>
  <c r="C173" i="41"/>
  <c r="F24" i="41"/>
  <c r="F515" i="41"/>
  <c r="F32" i="41"/>
  <c r="F325" i="41"/>
  <c r="F652" i="41"/>
  <c r="F512" i="41"/>
  <c r="F187" i="41"/>
  <c r="F374" i="41"/>
  <c r="C377" i="41"/>
  <c r="F178" i="41"/>
  <c r="C376" i="41"/>
  <c r="C446" i="41"/>
  <c r="C103" i="41"/>
  <c r="C193" i="41"/>
  <c r="F221" i="41"/>
  <c r="C541" i="41"/>
  <c r="C167" i="41"/>
  <c r="F460" i="41"/>
  <c r="F154" i="41"/>
  <c r="F603" i="41"/>
  <c r="C585" i="41"/>
  <c r="C291" i="41"/>
  <c r="C607" i="41"/>
  <c r="D607" i="41" s="1"/>
  <c r="F618" i="41"/>
  <c r="C440" i="41"/>
  <c r="C671" i="41"/>
  <c r="F31" i="41"/>
  <c r="F573" i="41"/>
  <c r="C594" i="41"/>
  <c r="C523" i="41"/>
  <c r="F262" i="41"/>
  <c r="F263" i="41"/>
  <c r="C262" i="41"/>
  <c r="C562" i="41"/>
  <c r="C549" i="41"/>
  <c r="L549" i="41" s="1"/>
  <c r="F404" i="41"/>
  <c r="F13" i="41"/>
  <c r="C176" i="41"/>
  <c r="F55" i="41"/>
  <c r="F318" i="41"/>
  <c r="C378" i="41"/>
  <c r="F540" i="41"/>
  <c r="F46" i="41"/>
  <c r="F602" i="41"/>
  <c r="F381" i="41"/>
  <c r="C139" i="41"/>
  <c r="C401" i="41"/>
  <c r="D401" i="41" s="1"/>
  <c r="C701" i="41"/>
  <c r="C382" i="41"/>
  <c r="C618" i="41"/>
  <c r="C383" i="41"/>
  <c r="L383" i="41" s="1"/>
  <c r="C321" i="41"/>
  <c r="C520" i="41"/>
  <c r="C431" i="41"/>
  <c r="C85" i="41"/>
  <c r="G85" i="41" s="1"/>
  <c r="C610" i="41"/>
  <c r="F340" i="41"/>
  <c r="C647" i="41"/>
  <c r="F173" i="41"/>
  <c r="F271" i="41"/>
  <c r="C231" i="41"/>
  <c r="F314" i="41"/>
  <c r="F359" i="41"/>
  <c r="F79" i="41"/>
  <c r="C702" i="41"/>
  <c r="C466" i="41"/>
  <c r="F469" i="41"/>
  <c r="C159" i="41"/>
  <c r="F595" i="41"/>
  <c r="C52" i="41"/>
  <c r="F189" i="41"/>
  <c r="F658" i="41"/>
  <c r="C516" i="41"/>
  <c r="F83" i="41"/>
  <c r="F675" i="41"/>
  <c r="C309" i="41"/>
  <c r="C436" i="41"/>
  <c r="F87" i="41"/>
  <c r="F225" i="41"/>
  <c r="C381" i="41"/>
  <c r="C675" i="41"/>
  <c r="F249" i="41"/>
  <c r="C698" i="41"/>
  <c r="B698" i="41" s="1"/>
  <c r="F651" i="41"/>
  <c r="C182" i="41"/>
  <c r="C573" i="41"/>
  <c r="C584" i="41"/>
  <c r="L584" i="41" s="1"/>
  <c r="C479" i="41"/>
  <c r="C416" i="41"/>
  <c r="C508" i="41"/>
  <c r="C201" i="41"/>
  <c r="L201" i="41" s="1"/>
  <c r="F349" i="41"/>
  <c r="F315" i="41"/>
  <c r="F198" i="41"/>
  <c r="C424" i="41"/>
  <c r="G424" i="41" s="1"/>
  <c r="C185" i="41"/>
  <c r="F251" i="41"/>
  <c r="C477" i="41"/>
  <c r="F174" i="41"/>
  <c r="F579" i="41"/>
  <c r="C72" i="41"/>
  <c r="F504" i="41"/>
  <c r="F284" i="41"/>
  <c r="C64" i="41"/>
  <c r="L64" i="41" s="1"/>
  <c r="C96" i="41"/>
  <c r="C233" i="41"/>
  <c r="C560" i="41"/>
  <c r="B560" i="41" s="1"/>
  <c r="F364" i="41"/>
  <c r="C354" i="41"/>
  <c r="C253" i="41"/>
  <c r="C663" i="41"/>
  <c r="D663" i="41" s="1"/>
  <c r="C501" i="41"/>
  <c r="F179" i="41"/>
  <c r="F292" i="41"/>
  <c r="F411" i="41"/>
  <c r="C304" i="41"/>
  <c r="G304" i="41" s="1"/>
  <c r="F309" i="41"/>
  <c r="C680" i="41"/>
  <c r="C242" i="41"/>
  <c r="G242" i="41" s="1"/>
  <c r="C532" i="41"/>
  <c r="F84" i="41"/>
  <c r="F140" i="41"/>
  <c r="F410" i="41"/>
  <c r="C147" i="41"/>
  <c r="F394" i="41"/>
  <c r="F520" i="41"/>
  <c r="F630" i="41"/>
  <c r="F392" i="41"/>
  <c r="F590" i="41"/>
  <c r="F242" i="41"/>
  <c r="F317" i="41"/>
  <c r="C107" i="41"/>
  <c r="B107" i="41" s="1"/>
  <c r="F254" i="41"/>
  <c r="F168" i="41"/>
  <c r="C133" i="41"/>
  <c r="L133" i="41" s="1"/>
  <c r="F126" i="41"/>
  <c r="C163" i="41"/>
  <c r="F215" i="41"/>
  <c r="C263" i="41"/>
  <c r="L263" i="41" s="1"/>
  <c r="F101" i="41"/>
  <c r="C164" i="41"/>
  <c r="F253" i="41"/>
  <c r="F294" i="41"/>
  <c r="C327" i="41"/>
  <c r="K64" i="29"/>
  <c r="K39" i="29"/>
  <c r="K62" i="29"/>
  <c r="K91" i="29"/>
  <c r="K25" i="29"/>
  <c r="K56" i="29"/>
  <c r="K33" i="29"/>
  <c r="K109" i="29"/>
  <c r="K162" i="29"/>
  <c r="K44" i="29"/>
  <c r="K57" i="29"/>
  <c r="K77" i="29"/>
  <c r="K104" i="29"/>
  <c r="K100" i="29"/>
  <c r="K58" i="29"/>
  <c r="F354" i="41"/>
  <c r="F701" i="41"/>
  <c r="C63" i="41"/>
  <c r="F200" i="41"/>
  <c r="F348" i="41"/>
  <c r="C459" i="41"/>
  <c r="F81" i="41"/>
  <c r="C499" i="41"/>
  <c r="G499" i="41" s="1"/>
  <c r="C662" i="41"/>
  <c r="D662" i="41" s="1"/>
  <c r="F606" i="41"/>
  <c r="C67" i="41"/>
  <c r="F40" i="41"/>
  <c r="C468" i="41"/>
  <c r="L468" i="41" s="1"/>
  <c r="C706" i="41"/>
  <c r="F64" i="41"/>
  <c r="F607" i="41"/>
  <c r="F156" i="41"/>
  <c r="F599" i="41"/>
  <c r="F280" i="41"/>
  <c r="F671" i="41"/>
  <c r="K71" i="29"/>
  <c r="K54" i="29"/>
  <c r="K132" i="29"/>
  <c r="K27" i="29"/>
  <c r="K146" i="29"/>
  <c r="K147" i="29"/>
  <c r="K70" i="29"/>
  <c r="K72" i="29"/>
  <c r="K53" i="29"/>
  <c r="K96" i="29"/>
  <c r="K154" i="29"/>
  <c r="C676" i="41"/>
  <c r="F268" i="41"/>
  <c r="C441" i="41"/>
  <c r="C282" i="41"/>
  <c r="F336" i="41"/>
  <c r="F125" i="41"/>
  <c r="F696" i="41"/>
  <c r="F709" i="41"/>
  <c r="C104" i="41"/>
  <c r="F25" i="41"/>
  <c r="F431" i="41"/>
  <c r="F458" i="41"/>
  <c r="F352" i="41"/>
  <c r="F524" i="41"/>
  <c r="C407" i="41"/>
  <c r="F494" i="41"/>
  <c r="C616" i="41"/>
  <c r="F414" i="41"/>
  <c r="F661" i="41"/>
  <c r="F18" i="41"/>
  <c r="I168" i="29"/>
  <c r="I169" i="29" s="1"/>
  <c r="I170" i="29" s="1"/>
  <c r="K69" i="29"/>
  <c r="K156" i="29"/>
  <c r="K98" i="29"/>
  <c r="K106" i="29"/>
  <c r="K121" i="29"/>
  <c r="J168" i="29"/>
  <c r="J169" i="29" s="1"/>
  <c r="J170" i="29" s="1"/>
  <c r="K101" i="29"/>
  <c r="K37" i="29"/>
  <c r="K21" i="29"/>
  <c r="H168" i="29"/>
  <c r="H169" i="29" s="1"/>
  <c r="H170" i="29" s="1"/>
  <c r="L363" i="41"/>
  <c r="B363" i="41"/>
  <c r="G363" i="41"/>
  <c r="D363" i="41"/>
  <c r="B699" i="41"/>
  <c r="G699" i="41"/>
  <c r="L699" i="41"/>
  <c r="D699" i="41"/>
  <c r="L395" i="41"/>
  <c r="B395" i="41"/>
  <c r="G395" i="41"/>
  <c r="D395" i="41"/>
  <c r="B370" i="41"/>
  <c r="G370" i="41"/>
  <c r="D370" i="41"/>
  <c r="L370" i="41"/>
  <c r="B576" i="41"/>
  <c r="G576" i="41"/>
  <c r="D576" i="41"/>
  <c r="L576" i="41"/>
  <c r="B575" i="41"/>
  <c r="L575" i="41"/>
  <c r="G575" i="41"/>
  <c r="D575" i="41"/>
  <c r="L445" i="41"/>
  <c r="B445" i="41"/>
  <c r="D445" i="41"/>
  <c r="G445" i="41"/>
  <c r="L587" i="41"/>
  <c r="D587" i="41"/>
  <c r="B587" i="41"/>
  <c r="G587" i="41"/>
  <c r="B56" i="41"/>
  <c r="L56" i="41"/>
  <c r="D56" i="41"/>
  <c r="G56" i="41"/>
  <c r="D192" i="41"/>
  <c r="B192" i="41"/>
  <c r="L192" i="41"/>
  <c r="G192" i="41"/>
  <c r="L284" i="41"/>
  <c r="B284" i="41"/>
  <c r="G284" i="41"/>
  <c r="D284" i="41"/>
  <c r="D195" i="41"/>
  <c r="L195" i="41"/>
  <c r="B195" i="41"/>
  <c r="G195" i="41"/>
  <c r="B228" i="41"/>
  <c r="G228" i="41"/>
  <c r="L228" i="41"/>
  <c r="D228" i="41"/>
  <c r="G248" i="41"/>
  <c r="D248" i="41"/>
  <c r="B248" i="41"/>
  <c r="L248" i="41"/>
  <c r="G467" i="41"/>
  <c r="B467" i="41"/>
  <c r="L467" i="41"/>
  <c r="D467" i="41"/>
  <c r="G31" i="41"/>
  <c r="D31" i="41"/>
  <c r="B31" i="41"/>
  <c r="L31" i="41"/>
  <c r="D485" i="41"/>
  <c r="B485" i="41"/>
  <c r="G485" i="41"/>
  <c r="L485" i="41"/>
  <c r="B415" i="41"/>
  <c r="D415" i="41"/>
  <c r="G415" i="41"/>
  <c r="L415" i="41"/>
  <c r="L235" i="41"/>
  <c r="G235" i="41"/>
  <c r="B235" i="41"/>
  <c r="D235" i="41"/>
  <c r="G400" i="41"/>
  <c r="B400" i="41"/>
  <c r="D400" i="41"/>
  <c r="L400" i="41"/>
  <c r="G292" i="41"/>
  <c r="L292" i="41"/>
  <c r="B292" i="41"/>
  <c r="D292" i="41"/>
  <c r="L30" i="41"/>
  <c r="G30" i="41"/>
  <c r="D30" i="41"/>
  <c r="B30" i="41"/>
  <c r="B310" i="41"/>
  <c r="D310" i="41"/>
  <c r="L310" i="41"/>
  <c r="G310" i="41"/>
  <c r="B69" i="41"/>
  <c r="L69" i="41"/>
  <c r="D69" i="41"/>
  <c r="G69" i="41"/>
  <c r="G640" i="41"/>
  <c r="L640" i="41"/>
  <c r="B640" i="41"/>
  <c r="D640" i="41"/>
  <c r="D68" i="41"/>
  <c r="G68" i="41"/>
  <c r="L68" i="41"/>
  <c r="B68" i="41"/>
  <c r="B246" i="41"/>
  <c r="L246" i="41"/>
  <c r="D246" i="41"/>
  <c r="G246" i="41"/>
  <c r="B229" i="41"/>
  <c r="G229" i="41"/>
  <c r="L229" i="41"/>
  <c r="D229" i="41"/>
  <c r="L140" i="41"/>
  <c r="G140" i="41"/>
  <c r="D140" i="41"/>
  <c r="B140" i="41"/>
  <c r="B46" i="41"/>
  <c r="G46" i="41"/>
  <c r="D46" i="41"/>
  <c r="L46" i="41"/>
  <c r="G700" i="41"/>
  <c r="B700" i="41"/>
  <c r="D700" i="41"/>
  <c r="L700" i="41"/>
  <c r="D444" i="41"/>
  <c r="D412" i="41"/>
  <c r="L412" i="41"/>
  <c r="B412" i="41"/>
  <c r="G412" i="41"/>
  <c r="G398" i="41"/>
  <c r="L398" i="41"/>
  <c r="D398" i="41"/>
  <c r="B398" i="41"/>
  <c r="G73" i="41"/>
  <c r="G688" i="41"/>
  <c r="B688" i="41"/>
  <c r="D688" i="41"/>
  <c r="L688" i="41"/>
  <c r="L290" i="41"/>
  <c r="B290" i="41"/>
  <c r="G290" i="41"/>
  <c r="D290" i="41"/>
  <c r="D572" i="41"/>
  <c r="B572" i="41"/>
  <c r="G572" i="41"/>
  <c r="L572" i="41"/>
  <c r="B45" i="41"/>
  <c r="L542" i="41"/>
  <c r="G542" i="41"/>
  <c r="D542" i="41"/>
  <c r="B542" i="41"/>
  <c r="B151" i="41"/>
  <c r="D151" i="41"/>
  <c r="L151" i="41"/>
  <c r="G151" i="41"/>
  <c r="B255" i="41"/>
  <c r="B507" i="41"/>
  <c r="G507" i="41"/>
  <c r="D507" i="41"/>
  <c r="L507" i="41"/>
  <c r="L492" i="41"/>
  <c r="G492" i="41"/>
  <c r="D492" i="41"/>
  <c r="B492" i="41"/>
  <c r="B42" i="41"/>
  <c r="G42" i="41"/>
  <c r="D42" i="41"/>
  <c r="L42" i="41"/>
  <c r="B170" i="41"/>
  <c r="G170" i="41"/>
  <c r="L170" i="41"/>
  <c r="D170" i="41"/>
  <c r="B522" i="41"/>
  <c r="D522" i="41"/>
  <c r="L522" i="41"/>
  <c r="G522" i="41"/>
  <c r="B325" i="41"/>
  <c r="D325" i="41"/>
  <c r="L325" i="41"/>
  <c r="G325" i="41"/>
  <c r="L638" i="41"/>
  <c r="B638" i="41"/>
  <c r="G638" i="41"/>
  <c r="D638" i="41"/>
  <c r="G200" i="41"/>
  <c r="B64" i="41"/>
  <c r="G64" i="41"/>
  <c r="L253" i="41"/>
  <c r="G253" i="41"/>
  <c r="D253" i="41"/>
  <c r="B253" i="41"/>
  <c r="L304" i="41"/>
  <c r="B304" i="41"/>
  <c r="G590" i="41"/>
  <c r="B590" i="41"/>
  <c r="D590" i="41"/>
  <c r="L590" i="41"/>
  <c r="G131" i="41"/>
  <c r="D131" i="41"/>
  <c r="L131" i="41"/>
  <c r="B131" i="41"/>
  <c r="D323" i="41"/>
  <c r="G323" i="41"/>
  <c r="B323" i="41"/>
  <c r="L323" i="41"/>
  <c r="L432" i="41"/>
  <c r="B432" i="41"/>
  <c r="G432" i="41"/>
  <c r="D432" i="41"/>
  <c r="L396" i="41"/>
  <c r="D396" i="41"/>
  <c r="G396" i="41"/>
  <c r="B396" i="41"/>
  <c r="B276" i="41"/>
  <c r="L276" i="41"/>
  <c r="G276" i="41"/>
  <c r="D276" i="41"/>
  <c r="B332" i="41"/>
  <c r="G332" i="41"/>
  <c r="L332" i="41"/>
  <c r="D332" i="41"/>
  <c r="B223" i="41"/>
  <c r="G223" i="41"/>
  <c r="D223" i="41"/>
  <c r="L223" i="41"/>
  <c r="G425" i="41"/>
  <c r="B425" i="41"/>
  <c r="D425" i="41"/>
  <c r="L425" i="41"/>
  <c r="G551" i="41"/>
  <c r="D551" i="41"/>
  <c r="B551" i="41"/>
  <c r="L551" i="41"/>
  <c r="B454" i="41"/>
  <c r="L454" i="41"/>
  <c r="G454" i="41"/>
  <c r="D454" i="41"/>
  <c r="G437" i="41"/>
  <c r="L437" i="41"/>
  <c r="D437" i="41"/>
  <c r="B437" i="41"/>
  <c r="D58" i="41"/>
  <c r="G58" i="41"/>
  <c r="B58" i="41"/>
  <c r="L58" i="41"/>
  <c r="L26" i="41"/>
  <c r="B26" i="41"/>
  <c r="D26" i="41"/>
  <c r="G26" i="41"/>
  <c r="D330" i="41"/>
  <c r="B330" i="41"/>
  <c r="G330" i="41"/>
  <c r="L330" i="41"/>
  <c r="L29" i="41"/>
  <c r="D29" i="41"/>
  <c r="G29" i="41"/>
  <c r="B29" i="41"/>
  <c r="D681" i="41"/>
  <c r="G681" i="41"/>
  <c r="B681" i="41"/>
  <c r="L681" i="41"/>
  <c r="G36" i="41"/>
  <c r="L36" i="41"/>
  <c r="B36" i="41"/>
  <c r="D36" i="41"/>
  <c r="L696" i="41"/>
  <c r="G696" i="41"/>
  <c r="B696" i="41"/>
  <c r="D696" i="41"/>
  <c r="L393" i="41"/>
  <c r="G393" i="41"/>
  <c r="B393" i="41"/>
  <c r="D393" i="41"/>
  <c r="G98" i="41"/>
  <c r="L98" i="41"/>
  <c r="D98" i="41"/>
  <c r="B98" i="41"/>
  <c r="L190" i="41"/>
  <c r="G190" i="41"/>
  <c r="B190" i="41"/>
  <c r="D190" i="41"/>
  <c r="L510" i="41"/>
  <c r="B510" i="41"/>
  <c r="G510" i="41"/>
  <c r="D510" i="41"/>
  <c r="L270" i="41"/>
  <c r="G270" i="41"/>
  <c r="D270" i="41"/>
  <c r="B270" i="41"/>
  <c r="G184" i="41"/>
  <c r="D184" i="41"/>
  <c r="L184" i="41"/>
  <c r="B184" i="41"/>
  <c r="L269" i="41"/>
  <c r="B269" i="41"/>
  <c r="G269" i="41"/>
  <c r="D269" i="41"/>
  <c r="L197" i="41"/>
  <c r="B197" i="41"/>
  <c r="G197" i="41"/>
  <c r="D197" i="41"/>
  <c r="L93" i="41"/>
  <c r="B93" i="41"/>
  <c r="D93" i="41"/>
  <c r="G93" i="41"/>
  <c r="L406" i="41"/>
  <c r="G406" i="41"/>
  <c r="D406" i="41"/>
  <c r="B406" i="41"/>
  <c r="L186" i="41"/>
  <c r="D186" i="41"/>
  <c r="B186" i="41"/>
  <c r="G186" i="41"/>
  <c r="G353" i="41"/>
  <c r="D353" i="41"/>
  <c r="B353" i="41"/>
  <c r="L353" i="41"/>
  <c r="D313" i="41"/>
  <c r="G313" i="41"/>
  <c r="B313" i="41"/>
  <c r="L313" i="41"/>
  <c r="G66" i="41"/>
  <c r="B66" i="41"/>
  <c r="D66" i="41"/>
  <c r="L66" i="41"/>
  <c r="L567" i="41"/>
  <c r="G567" i="41"/>
  <c r="B567" i="41"/>
  <c r="D567" i="41"/>
  <c r="B89" i="41"/>
  <c r="D89" i="41"/>
  <c r="L89" i="41"/>
  <c r="G89" i="41"/>
  <c r="D338" i="41"/>
  <c r="B338" i="41"/>
  <c r="G338" i="41"/>
  <c r="L338" i="41"/>
  <c r="B94" i="41"/>
  <c r="G94" i="41"/>
  <c r="L94" i="41"/>
  <c r="D94" i="41"/>
  <c r="D373" i="41"/>
  <c r="L373" i="41"/>
  <c r="G373" i="41"/>
  <c r="B373" i="41"/>
  <c r="D442" i="41"/>
  <c r="G442" i="41"/>
  <c r="L442" i="41"/>
  <c r="B442" i="41"/>
  <c r="L206" i="41"/>
  <c r="B206" i="41"/>
  <c r="G206" i="41"/>
  <c r="D206" i="41"/>
  <c r="L244" i="41"/>
  <c r="G244" i="41"/>
  <c r="B244" i="41"/>
  <c r="D244" i="41"/>
  <c r="B636" i="41"/>
  <c r="L636" i="41"/>
  <c r="D636" i="41"/>
  <c r="G636" i="41"/>
  <c r="D50" i="41"/>
  <c r="L50" i="41"/>
  <c r="B50" i="41"/>
  <c r="G50" i="41"/>
  <c r="L463" i="41"/>
  <c r="G463" i="41"/>
  <c r="D463" i="41"/>
  <c r="B463" i="41"/>
  <c r="L535" i="41"/>
  <c r="B535" i="41"/>
  <c r="G535" i="41"/>
  <c r="D535" i="41"/>
  <c r="L641" i="41"/>
  <c r="G641" i="41"/>
  <c r="B641" i="41"/>
  <c r="D641" i="41"/>
  <c r="L87" i="41"/>
  <c r="G87" i="41"/>
  <c r="D87" i="41"/>
  <c r="B87" i="41"/>
  <c r="B19" i="41"/>
  <c r="G19" i="41"/>
  <c r="D19" i="41"/>
  <c r="L19" i="41"/>
  <c r="D650" i="41"/>
  <c r="L650" i="41"/>
  <c r="B650" i="41"/>
  <c r="G650" i="41"/>
  <c r="L426" i="41"/>
  <c r="G426" i="41"/>
  <c r="B426" i="41"/>
  <c r="D426" i="41"/>
  <c r="G443" i="41"/>
  <c r="D443" i="41"/>
  <c r="B443" i="41"/>
  <c r="L443" i="41"/>
  <c r="L528" i="41"/>
  <c r="G528" i="41"/>
  <c r="D528" i="41"/>
  <c r="B528" i="41"/>
  <c r="G119" i="41"/>
  <c r="D119" i="41"/>
  <c r="L119" i="41"/>
  <c r="B119" i="41"/>
  <c r="B142" i="41"/>
  <c r="D142" i="41"/>
  <c r="L142" i="41"/>
  <c r="G142" i="41"/>
  <c r="L667" i="41"/>
  <c r="G667" i="41"/>
  <c r="B667" i="41"/>
  <c r="D667" i="41"/>
  <c r="D629" i="41"/>
  <c r="L629" i="41"/>
  <c r="B629" i="41"/>
  <c r="G629" i="41"/>
  <c r="B345" i="41"/>
  <c r="G345" i="41"/>
  <c r="L345" i="41"/>
  <c r="D345" i="41"/>
  <c r="D252" i="41"/>
  <c r="G252" i="41"/>
  <c r="L252" i="41"/>
  <c r="B252" i="41"/>
  <c r="D483" i="41"/>
  <c r="G483" i="41"/>
  <c r="B483" i="41"/>
  <c r="L483" i="41"/>
  <c r="G215" i="41"/>
  <c r="L215" i="41"/>
  <c r="B215" i="41"/>
  <c r="D215" i="41"/>
  <c r="G469" i="41"/>
  <c r="B469" i="41"/>
  <c r="L469" i="41"/>
  <c r="D469" i="41"/>
  <c r="G344" i="41"/>
  <c r="L344" i="41"/>
  <c r="B344" i="41"/>
  <c r="D344" i="41"/>
  <c r="D627" i="41"/>
  <c r="B627" i="41"/>
  <c r="G627" i="41"/>
  <c r="L627" i="41"/>
  <c r="D414" i="41"/>
  <c r="B414" i="41"/>
  <c r="L414" i="41"/>
  <c r="G414" i="41"/>
  <c r="B283" i="41"/>
  <c r="G283" i="41"/>
  <c r="D283" i="41"/>
  <c r="L283" i="41"/>
  <c r="L329" i="41"/>
  <c r="D329" i="41"/>
  <c r="B329" i="41"/>
  <c r="G329" i="41"/>
  <c r="G15" i="41"/>
  <c r="L15" i="41"/>
  <c r="D15" i="41"/>
  <c r="B15" i="41"/>
  <c r="B427" i="41"/>
  <c r="G427" i="41"/>
  <c r="L427" i="41"/>
  <c r="D427" i="41"/>
  <c r="G652" i="41"/>
  <c r="B652" i="41"/>
  <c r="L652" i="41"/>
  <c r="D652" i="41"/>
  <c r="L661" i="41"/>
  <c r="B661" i="41"/>
  <c r="G661" i="41"/>
  <c r="D661" i="41"/>
  <c r="D487" i="41"/>
  <c r="L487" i="41"/>
  <c r="B487" i="41"/>
  <c r="G487" i="41"/>
  <c r="G84" i="41"/>
  <c r="B84" i="41"/>
  <c r="L84" i="41"/>
  <c r="D84" i="41"/>
  <c r="G132" i="41"/>
  <c r="D132" i="41"/>
  <c r="B132" i="41"/>
  <c r="L132" i="41"/>
  <c r="D568" i="41"/>
  <c r="B568" i="41"/>
  <c r="G568" i="41"/>
  <c r="L568" i="41"/>
  <c r="B346" i="41"/>
  <c r="L346" i="41"/>
  <c r="D346" i="41"/>
  <c r="G346" i="41"/>
  <c r="G115" i="41"/>
  <c r="G47" i="41"/>
  <c r="D47" i="41"/>
  <c r="L47" i="41"/>
  <c r="B47" i="41"/>
  <c r="B538" i="41"/>
  <c r="G538" i="41"/>
  <c r="D538" i="41"/>
  <c r="L538" i="41"/>
  <c r="G352" i="41"/>
  <c r="L352" i="41"/>
  <c r="D352" i="41"/>
  <c r="B352" i="41"/>
  <c r="L707" i="41"/>
  <c r="D668" i="41"/>
  <c r="L668" i="41"/>
  <c r="G668" i="41"/>
  <c r="B668" i="41"/>
  <c r="L517" i="41"/>
  <c r="D357" i="41"/>
  <c r="B357" i="41"/>
  <c r="G357" i="41"/>
  <c r="L357" i="41"/>
  <c r="L474" i="41"/>
  <c r="B474" i="41"/>
  <c r="D474" i="41"/>
  <c r="G474" i="41"/>
  <c r="B599" i="41"/>
  <c r="D599" i="41"/>
  <c r="G599" i="41"/>
  <c r="L599" i="41"/>
  <c r="G384" i="41"/>
  <c r="L384" i="41"/>
  <c r="B384" i="41"/>
  <c r="D384" i="41"/>
  <c r="D261" i="41"/>
  <c r="L99" i="41"/>
  <c r="B99" i="41"/>
  <c r="D99" i="41"/>
  <c r="G99" i="41"/>
  <c r="B672" i="41"/>
  <c r="G672" i="41"/>
  <c r="L672" i="41"/>
  <c r="D672" i="41"/>
  <c r="D582" i="41"/>
  <c r="G582" i="41"/>
  <c r="B582" i="41"/>
  <c r="L582" i="41"/>
  <c r="D435" i="41"/>
  <c r="G125" i="41"/>
  <c r="B125" i="41"/>
  <c r="L125" i="41"/>
  <c r="D125" i="41"/>
  <c r="D470" i="41"/>
  <c r="L455" i="41"/>
  <c r="D455" i="41"/>
  <c r="B455" i="41"/>
  <c r="G455" i="41"/>
  <c r="L537" i="41"/>
  <c r="D537" i="41"/>
  <c r="G537" i="41"/>
  <c r="B537" i="41"/>
  <c r="D65" i="41"/>
  <c r="L65" i="41"/>
  <c r="G65" i="41"/>
  <c r="B65" i="41"/>
  <c r="L708" i="41"/>
  <c r="B708" i="41"/>
  <c r="D708" i="41"/>
  <c r="G708" i="41"/>
  <c r="G691" i="41"/>
  <c r="D691" i="41"/>
  <c r="L691" i="41"/>
  <c r="B691" i="41"/>
  <c r="G358" i="41"/>
  <c r="D358" i="41"/>
  <c r="B358" i="41"/>
  <c r="L358" i="41"/>
  <c r="D342" i="41"/>
  <c r="L342" i="41"/>
  <c r="G342" i="41"/>
  <c r="B342" i="41"/>
  <c r="G513" i="41"/>
  <c r="D513" i="41"/>
  <c r="B513" i="41"/>
  <c r="L513" i="41"/>
  <c r="B137" i="41"/>
  <c r="D137" i="41"/>
  <c r="L137" i="41"/>
  <c r="G137" i="41"/>
  <c r="L665" i="41"/>
  <c r="B665" i="41"/>
  <c r="G665" i="41"/>
  <c r="D665" i="41"/>
  <c r="B531" i="41"/>
  <c r="G531" i="41"/>
  <c r="D531" i="41"/>
  <c r="L531" i="41"/>
  <c r="D423" i="41"/>
  <c r="L423" i="41"/>
  <c r="G423" i="41"/>
  <c r="B423" i="41"/>
  <c r="L257" i="41"/>
  <c r="D257" i="41"/>
  <c r="B257" i="41"/>
  <c r="G257" i="41"/>
  <c r="B136" i="41"/>
  <c r="G136" i="41"/>
  <c r="D136" i="41"/>
  <c r="L136" i="41"/>
  <c r="L682" i="41"/>
  <c r="D682" i="41"/>
  <c r="B682" i="41"/>
  <c r="G682" i="41"/>
  <c r="L659" i="41"/>
  <c r="G366" i="41"/>
  <c r="L366" i="41"/>
  <c r="D366" i="41"/>
  <c r="B366" i="41"/>
  <c r="L124" i="41"/>
  <c r="G648" i="41"/>
  <c r="D648" i="41"/>
  <c r="L648" i="41"/>
  <c r="B648" i="41"/>
  <c r="D54" i="41"/>
  <c r="B54" i="41"/>
  <c r="L54" i="41"/>
  <c r="G54" i="41"/>
  <c r="D649" i="41"/>
  <c r="B649" i="41"/>
  <c r="L649" i="41"/>
  <c r="G649" i="41"/>
  <c r="B158" i="41"/>
  <c r="D322" i="41"/>
  <c r="L322" i="41"/>
  <c r="G322" i="41"/>
  <c r="B322" i="41"/>
  <c r="D218" i="41"/>
  <c r="L218" i="41"/>
  <c r="B218" i="41"/>
  <c r="G218" i="41"/>
  <c r="D194" i="41"/>
  <c r="B194" i="41"/>
  <c r="L194" i="41"/>
  <c r="G194" i="41"/>
  <c r="B694" i="41"/>
  <c r="G694" i="41"/>
  <c r="L694" i="41"/>
  <c r="D694" i="41"/>
  <c r="L238" i="41"/>
  <c r="G238" i="41"/>
  <c r="D238" i="41"/>
  <c r="B238" i="41"/>
  <c r="G646" i="41"/>
  <c r="D566" i="41"/>
  <c r="L566" i="41"/>
  <c r="B566" i="41"/>
  <c r="G566" i="41"/>
  <c r="B256" i="41"/>
  <c r="G256" i="41"/>
  <c r="L256" i="41"/>
  <c r="D256" i="41"/>
  <c r="B316" i="41"/>
  <c r="D71" i="41"/>
  <c r="G71" i="41"/>
  <c r="B71" i="41"/>
  <c r="L71" i="41"/>
  <c r="D92" i="41"/>
  <c r="G92" i="41"/>
  <c r="L92" i="41"/>
  <c r="B92" i="41"/>
  <c r="D123" i="41"/>
  <c r="G123" i="41"/>
  <c r="B123" i="41"/>
  <c r="L123" i="41"/>
  <c r="G88" i="41"/>
  <c r="D544" i="41"/>
  <c r="L544" i="41"/>
  <c r="B544" i="41"/>
  <c r="G544" i="41"/>
  <c r="D371" i="41"/>
  <c r="G500" i="41"/>
  <c r="D500" i="41"/>
  <c r="L500" i="41"/>
  <c r="B500" i="41"/>
  <c r="G380" i="41"/>
  <c r="L380" i="41"/>
  <c r="D380" i="41"/>
  <c r="B380" i="41"/>
  <c r="D595" i="41"/>
  <c r="G595" i="41"/>
  <c r="B595" i="41"/>
  <c r="L595" i="41"/>
  <c r="B271" i="41"/>
  <c r="D271" i="41"/>
  <c r="L271" i="41"/>
  <c r="G271" i="41"/>
  <c r="D378" i="41"/>
  <c r="G378" i="41"/>
  <c r="L378" i="41"/>
  <c r="B378" i="41"/>
  <c r="B139" i="41"/>
  <c r="G139" i="41"/>
  <c r="D139" i="41"/>
  <c r="L139" i="41"/>
  <c r="L401" i="41"/>
  <c r="B701" i="41"/>
  <c r="G701" i="41"/>
  <c r="D701" i="41"/>
  <c r="L701" i="41"/>
  <c r="G382" i="41"/>
  <c r="L382" i="41"/>
  <c r="D382" i="41"/>
  <c r="B382" i="41"/>
  <c r="D618" i="41"/>
  <c r="B618" i="41"/>
  <c r="L618" i="41"/>
  <c r="G618" i="41"/>
  <c r="D383" i="41"/>
  <c r="B321" i="41"/>
  <c r="G321" i="41"/>
  <c r="L321" i="41"/>
  <c r="D321" i="41"/>
  <c r="B520" i="41"/>
  <c r="D520" i="41"/>
  <c r="L520" i="41"/>
  <c r="G520" i="41"/>
  <c r="G431" i="41"/>
  <c r="D431" i="41"/>
  <c r="B431" i="41"/>
  <c r="L431" i="41"/>
  <c r="L85" i="41"/>
  <c r="D610" i="41"/>
  <c r="L610" i="41"/>
  <c r="B610" i="41"/>
  <c r="G610" i="41"/>
  <c r="G647" i="41"/>
  <c r="L647" i="41"/>
  <c r="D647" i="41"/>
  <c r="B647" i="41"/>
  <c r="D231" i="41"/>
  <c r="B231" i="41"/>
  <c r="L231" i="41"/>
  <c r="G231" i="41"/>
  <c r="G702" i="41"/>
  <c r="L702" i="41"/>
  <c r="D702" i="41"/>
  <c r="B702" i="41"/>
  <c r="D466" i="41"/>
  <c r="G466" i="41"/>
  <c r="L466" i="41"/>
  <c r="B466" i="41"/>
  <c r="G159" i="41"/>
  <c r="L159" i="41"/>
  <c r="D159" i="41"/>
  <c r="B159" i="41"/>
  <c r="D52" i="41"/>
  <c r="B52" i="41"/>
  <c r="G52" i="41"/>
  <c r="L52" i="41"/>
  <c r="B516" i="41"/>
  <c r="L516" i="41"/>
  <c r="G516" i="41"/>
  <c r="D516" i="41"/>
  <c r="B309" i="41"/>
  <c r="D309" i="41"/>
  <c r="G309" i="41"/>
  <c r="L309" i="41"/>
  <c r="B436" i="41"/>
  <c r="L436" i="41"/>
  <c r="G436" i="41"/>
  <c r="D436" i="41"/>
  <c r="L381" i="41"/>
  <c r="D381" i="41"/>
  <c r="G381" i="41"/>
  <c r="B381" i="41"/>
  <c r="L675" i="41"/>
  <c r="D675" i="41"/>
  <c r="B675" i="41"/>
  <c r="G675" i="41"/>
  <c r="D698" i="41"/>
  <c r="L182" i="41"/>
  <c r="D182" i="41"/>
  <c r="B182" i="41"/>
  <c r="G182" i="41"/>
  <c r="D573" i="41"/>
  <c r="B573" i="41"/>
  <c r="G573" i="41"/>
  <c r="L573" i="41"/>
  <c r="G584" i="41"/>
  <c r="G167" i="41"/>
  <c r="L167" i="41"/>
  <c r="D167" i="41"/>
  <c r="B167" i="41"/>
  <c r="B549" i="41"/>
  <c r="B147" i="41"/>
  <c r="L147" i="41"/>
  <c r="G147" i="41"/>
  <c r="D147" i="41"/>
  <c r="D107" i="41"/>
  <c r="G107" i="41"/>
  <c r="D133" i="41"/>
  <c r="G340" i="41"/>
  <c r="D340" i="41"/>
  <c r="B340" i="41"/>
  <c r="L340" i="41"/>
  <c r="G23" i="41"/>
  <c r="D23" i="41"/>
  <c r="B23" i="41"/>
  <c r="L23" i="41"/>
  <c r="L268" i="41"/>
  <c r="B268" i="41"/>
  <c r="D268" i="41"/>
  <c r="G268" i="41"/>
  <c r="G625" i="41"/>
  <c r="D625" i="41"/>
  <c r="B625" i="41"/>
  <c r="L625" i="41"/>
  <c r="D559" i="41"/>
  <c r="B559" i="41"/>
  <c r="L559" i="41"/>
  <c r="G559" i="41"/>
  <c r="L461" i="41"/>
  <c r="G461" i="41"/>
  <c r="D461" i="41"/>
  <c r="B461" i="41"/>
  <c r="B365" i="41"/>
  <c r="G365" i="41"/>
  <c r="D365" i="41"/>
  <c r="L365" i="41"/>
  <c r="B397" i="41"/>
  <c r="L397" i="41"/>
  <c r="D397" i="41"/>
  <c r="G397" i="41"/>
  <c r="L494" i="41"/>
  <c r="B494" i="41"/>
  <c r="G494" i="41"/>
  <c r="D494" i="41"/>
  <c r="B428" i="41"/>
  <c r="G428" i="41"/>
  <c r="D428" i="41"/>
  <c r="L428" i="41"/>
  <c r="B162" i="41"/>
  <c r="L162" i="41"/>
  <c r="D162" i="41"/>
  <c r="G162" i="41"/>
  <c r="B20" i="41"/>
  <c r="G20" i="41"/>
  <c r="L20" i="41"/>
  <c r="D20" i="41"/>
  <c r="B421" i="41"/>
  <c r="D421" i="41"/>
  <c r="G421" i="41"/>
  <c r="L421" i="41"/>
  <c r="D527" i="41"/>
  <c r="G527" i="41"/>
  <c r="B527" i="41"/>
  <c r="L527" i="41"/>
  <c r="L635" i="41"/>
  <c r="G635" i="41"/>
  <c r="D635" i="41"/>
  <c r="B635" i="41"/>
  <c r="G226" i="41"/>
  <c r="G187" i="41"/>
  <c r="G669" i="41"/>
  <c r="D669" i="41"/>
  <c r="B669" i="41"/>
  <c r="L669" i="41"/>
  <c r="L109" i="41"/>
  <c r="B109" i="41"/>
  <c r="G109" i="41"/>
  <c r="D109" i="41"/>
  <c r="D232" i="41"/>
  <c r="G232" i="41"/>
  <c r="L232" i="41"/>
  <c r="B232" i="41"/>
  <c r="B600" i="41"/>
  <c r="D600" i="41"/>
  <c r="G600" i="41"/>
  <c r="L600" i="41"/>
  <c r="G489" i="41"/>
  <c r="D409" i="41"/>
  <c r="B409" i="41"/>
  <c r="G409" i="41"/>
  <c r="L409" i="41"/>
  <c r="D488" i="41"/>
  <c r="B488" i="41"/>
  <c r="G488" i="41"/>
  <c r="L488" i="41"/>
  <c r="D189" i="41"/>
  <c r="B189" i="41"/>
  <c r="L189" i="41"/>
  <c r="G189" i="41"/>
  <c r="D554" i="41"/>
  <c r="G554" i="41"/>
  <c r="B554" i="41"/>
  <c r="L554" i="41"/>
  <c r="B82" i="41"/>
  <c r="D82" i="41"/>
  <c r="G82" i="41"/>
  <c r="L82" i="41"/>
  <c r="D499" i="41"/>
  <c r="D67" i="41"/>
  <c r="B67" i="41"/>
  <c r="L67" i="41"/>
  <c r="G67" i="41"/>
  <c r="G706" i="41"/>
  <c r="D706" i="41"/>
  <c r="B706" i="41"/>
  <c r="L706" i="41"/>
  <c r="L120" i="41"/>
  <c r="D120" i="41"/>
  <c r="B120" i="41"/>
  <c r="G120" i="41"/>
  <c r="L38" i="41"/>
  <c r="B38" i="41"/>
  <c r="G38" i="41"/>
  <c r="D38" i="41"/>
  <c r="D561" i="41"/>
  <c r="B561" i="41"/>
  <c r="G561" i="41"/>
  <c r="L561" i="41"/>
  <c r="D417" i="41"/>
  <c r="B417" i="41"/>
  <c r="G417" i="41"/>
  <c r="L417" i="41"/>
  <c r="L168" i="41"/>
  <c r="B168" i="41"/>
  <c r="G168" i="41"/>
  <c r="D168" i="41"/>
  <c r="B693" i="41"/>
  <c r="L693" i="41"/>
  <c r="G693" i="41"/>
  <c r="D693" i="41"/>
  <c r="D571" i="41"/>
  <c r="L571" i="41"/>
  <c r="B571" i="41"/>
  <c r="G571" i="41"/>
  <c r="L464" i="41"/>
  <c r="D464" i="41"/>
  <c r="B464" i="41"/>
  <c r="G464" i="41"/>
  <c r="L95" i="41"/>
  <c r="G95" i="41"/>
  <c r="D95" i="41"/>
  <c r="B95" i="41"/>
  <c r="D161" i="41"/>
  <c r="L161" i="41"/>
  <c r="G161" i="41"/>
  <c r="B161" i="41"/>
  <c r="B634" i="41"/>
  <c r="G634" i="41"/>
  <c r="L634" i="41"/>
  <c r="D634" i="41"/>
  <c r="L697" i="41"/>
  <c r="D697" i="41"/>
  <c r="G697" i="41"/>
  <c r="B697" i="41"/>
  <c r="L156" i="41"/>
  <c r="G156" i="41"/>
  <c r="D156" i="41"/>
  <c r="B156" i="41"/>
  <c r="L312" i="41"/>
  <c r="G312" i="41"/>
  <c r="B312" i="41"/>
  <c r="D312" i="41"/>
  <c r="B452" i="41"/>
  <c r="D452" i="41"/>
  <c r="L452" i="41"/>
  <c r="G452" i="41"/>
  <c r="L410" i="41"/>
  <c r="D410" i="41"/>
  <c r="G410" i="41"/>
  <c r="B410" i="41"/>
  <c r="G34" i="41"/>
  <c r="L34" i="41"/>
  <c r="B34" i="41"/>
  <c r="D34" i="41"/>
  <c r="L545" i="41"/>
  <c r="G545" i="41"/>
  <c r="B545" i="41"/>
  <c r="D545" i="41"/>
  <c r="L318" i="41"/>
  <c r="G318" i="41"/>
  <c r="D318" i="41"/>
  <c r="B318" i="41"/>
  <c r="G297" i="41"/>
  <c r="D297" i="41"/>
  <c r="L297" i="41"/>
  <c r="B297" i="41"/>
  <c r="D447" i="41"/>
  <c r="L447" i="41"/>
  <c r="B447" i="41"/>
  <c r="G447" i="41"/>
  <c r="D533" i="41"/>
  <c r="B533" i="41"/>
  <c r="L533" i="41"/>
  <c r="G533" i="41"/>
  <c r="L303" i="41"/>
  <c r="B303" i="41"/>
  <c r="D303" i="41"/>
  <c r="G303" i="41"/>
  <c r="B169" i="41"/>
  <c r="G169" i="41"/>
  <c r="L169" i="41"/>
  <c r="D169" i="41"/>
  <c r="D495" i="41"/>
  <c r="B495" i="41"/>
  <c r="L495" i="41"/>
  <c r="G495" i="41"/>
  <c r="D180" i="41"/>
  <c r="G450" i="41"/>
  <c r="L450" i="41"/>
  <c r="D450" i="41"/>
  <c r="B450" i="41"/>
  <c r="G299" i="41"/>
  <c r="G221" i="41"/>
  <c r="L221" i="41"/>
  <c r="D221" i="41"/>
  <c r="B221" i="41"/>
  <c r="D418" i="41"/>
  <c r="G418" i="41"/>
  <c r="B418" i="41"/>
  <c r="L418" i="41"/>
  <c r="D78" i="41"/>
  <c r="L78" i="41"/>
  <c r="G78" i="41"/>
  <c r="B78" i="41"/>
  <c r="D83" i="41"/>
  <c r="G335" i="41"/>
  <c r="L335" i="41"/>
  <c r="D335" i="41"/>
  <c r="B335" i="41"/>
  <c r="G408" i="41"/>
  <c r="D408" i="41"/>
  <c r="B408" i="41"/>
  <c r="L408" i="41"/>
  <c r="B59" i="41"/>
  <c r="L679" i="41"/>
  <c r="B679" i="41"/>
  <c r="G679" i="41"/>
  <c r="D679" i="41"/>
  <c r="B160" i="41"/>
  <c r="G160" i="41"/>
  <c r="D160" i="41"/>
  <c r="L160" i="41"/>
  <c r="B589" i="41"/>
  <c r="G589" i="41"/>
  <c r="D589" i="41"/>
  <c r="L589" i="41"/>
  <c r="B111" i="41"/>
  <c r="G111" i="41"/>
  <c r="D111" i="41"/>
  <c r="L111" i="41"/>
  <c r="B155" i="41"/>
  <c r="L155" i="41"/>
  <c r="G155" i="41"/>
  <c r="D155" i="41"/>
  <c r="G519" i="41"/>
  <c r="D519" i="41"/>
  <c r="B519" i="41"/>
  <c r="L519" i="41"/>
  <c r="G173" i="41"/>
  <c r="D173" i="41"/>
  <c r="B173" i="41"/>
  <c r="L173" i="41"/>
  <c r="G185" i="41"/>
  <c r="D185" i="41"/>
  <c r="L185" i="41"/>
  <c r="B185" i="41"/>
  <c r="B96" i="41"/>
  <c r="G96" i="41"/>
  <c r="L96" i="41"/>
  <c r="D96" i="41"/>
  <c r="G663" i="41"/>
  <c r="B680" i="41"/>
  <c r="G680" i="41"/>
  <c r="D680" i="41"/>
  <c r="L680" i="41"/>
  <c r="L532" i="41"/>
  <c r="B532" i="41"/>
  <c r="G532" i="41"/>
  <c r="D532" i="41"/>
  <c r="L63" i="41"/>
  <c r="G63" i="41"/>
  <c r="B63" i="41"/>
  <c r="D63" i="41"/>
  <c r="G620" i="41"/>
  <c r="L620" i="41"/>
  <c r="D620" i="41"/>
  <c r="B620" i="41"/>
  <c r="D154" i="41"/>
  <c r="G154" i="41"/>
  <c r="B154" i="41"/>
  <c r="L154" i="41"/>
  <c r="B191" i="41"/>
  <c r="D191" i="41"/>
  <c r="L191" i="41"/>
  <c r="G191" i="41"/>
  <c r="G40" i="41"/>
  <c r="B40" i="41"/>
  <c r="L40" i="41"/>
  <c r="D40" i="41"/>
  <c r="G293" i="41"/>
  <c r="L293" i="41"/>
  <c r="B293" i="41"/>
  <c r="D293" i="41"/>
  <c r="L402" i="41"/>
  <c r="G402" i="41"/>
  <c r="B402" i="41"/>
  <c r="D402" i="41"/>
  <c r="G460" i="41"/>
  <c r="B460" i="41"/>
  <c r="D460" i="41"/>
  <c r="L460" i="41"/>
  <c r="G243" i="41"/>
  <c r="L243" i="41"/>
  <c r="D243" i="41"/>
  <c r="B243" i="41"/>
  <c r="G90" i="41"/>
  <c r="B90" i="41"/>
  <c r="D90" i="41"/>
  <c r="L90" i="41"/>
  <c r="D33" i="41"/>
  <c r="B33" i="41"/>
  <c r="G33" i="41"/>
  <c r="L33" i="41"/>
  <c r="B596" i="41"/>
  <c r="G596" i="41"/>
  <c r="L596" i="41"/>
  <c r="D596" i="41"/>
  <c r="B548" i="41"/>
  <c r="G548" i="41"/>
  <c r="D548" i="41"/>
  <c r="L548" i="41"/>
  <c r="D16" i="41"/>
  <c r="B16" i="41"/>
  <c r="L16" i="41"/>
  <c r="G16" i="41"/>
  <c r="L601" i="41"/>
  <c r="G601" i="41"/>
  <c r="B601" i="41"/>
  <c r="D601" i="41"/>
  <c r="B449" i="41"/>
  <c r="L449" i="41"/>
  <c r="D449" i="41"/>
  <c r="G449" i="41"/>
  <c r="L624" i="41"/>
  <c r="B624" i="41"/>
  <c r="D624" i="41"/>
  <c r="G624" i="41"/>
  <c r="B153" i="41"/>
  <c r="G153" i="41"/>
  <c r="D153" i="41"/>
  <c r="L153" i="41"/>
  <c r="G279" i="41"/>
  <c r="L279" i="41"/>
  <c r="B279" i="41"/>
  <c r="D279" i="41"/>
  <c r="B22" i="41"/>
  <c r="D22" i="41"/>
  <c r="L22" i="41"/>
  <c r="G22" i="41"/>
  <c r="B404" i="41"/>
  <c r="G404" i="41"/>
  <c r="D404" i="41"/>
  <c r="L404" i="41"/>
  <c r="L285" i="41"/>
  <c r="B285" i="41"/>
  <c r="D285" i="41"/>
  <c r="G285" i="41"/>
  <c r="D664" i="41"/>
  <c r="G664" i="41"/>
  <c r="B664" i="41"/>
  <c r="L664" i="41"/>
  <c r="B209" i="41"/>
  <c r="G209" i="41"/>
  <c r="D209" i="41"/>
  <c r="L209" i="41"/>
  <c r="G37" i="41"/>
  <c r="D37" i="41"/>
  <c r="B37" i="41"/>
  <c r="L37" i="41"/>
  <c r="D491" i="41"/>
  <c r="G491" i="41"/>
  <c r="B491" i="41"/>
  <c r="L491" i="41"/>
  <c r="B502" i="41"/>
  <c r="G502" i="41"/>
  <c r="L502" i="41"/>
  <c r="D502" i="41"/>
  <c r="L666" i="41"/>
  <c r="B666" i="41"/>
  <c r="D666" i="41"/>
  <c r="G666" i="41"/>
  <c r="L114" i="41"/>
  <c r="D114" i="41"/>
  <c r="G114" i="41"/>
  <c r="B114" i="41"/>
  <c r="G660" i="41"/>
  <c r="B660" i="41"/>
  <c r="D660" i="41"/>
  <c r="L660" i="41"/>
  <c r="D514" i="41"/>
  <c r="G514" i="41"/>
  <c r="B514" i="41"/>
  <c r="L514" i="41"/>
  <c r="B387" i="41"/>
  <c r="L387" i="41"/>
  <c r="D387" i="41"/>
  <c r="G387" i="41"/>
  <c r="D360" i="41"/>
  <c r="L360" i="41"/>
  <c r="B360" i="41"/>
  <c r="G360" i="41"/>
  <c r="G505" i="41"/>
  <c r="D505" i="41"/>
  <c r="L505" i="41"/>
  <c r="B505" i="41"/>
  <c r="B127" i="41"/>
  <c r="D127" i="41"/>
  <c r="L127" i="41"/>
  <c r="G127" i="41"/>
  <c r="D521" i="41"/>
  <c r="L521" i="41"/>
  <c r="G521" i="41"/>
  <c r="B521" i="41"/>
  <c r="B434" i="41"/>
  <c r="G434" i="41"/>
  <c r="D434" i="41"/>
  <c r="L434" i="41"/>
  <c r="L43" i="41"/>
  <c r="B43" i="41"/>
  <c r="G43" i="41"/>
  <c r="D43" i="41"/>
  <c r="D606" i="41"/>
  <c r="L606" i="41"/>
  <c r="B606" i="41"/>
  <c r="G606" i="41"/>
  <c r="L588" i="41"/>
  <c r="D588" i="41"/>
  <c r="G588" i="41"/>
  <c r="B588" i="41"/>
  <c r="D403" i="41"/>
  <c r="L403" i="41"/>
  <c r="G403" i="41"/>
  <c r="B403" i="41"/>
  <c r="L227" i="41"/>
  <c r="D227" i="41"/>
  <c r="B227" i="41"/>
  <c r="G227" i="41"/>
  <c r="L264" i="41"/>
  <c r="B264" i="41"/>
  <c r="G264" i="41"/>
  <c r="D264" i="41"/>
  <c r="G385" i="41"/>
  <c r="D385" i="41"/>
  <c r="B385" i="41"/>
  <c r="L385" i="41"/>
  <c r="L388" i="41"/>
  <c r="B388" i="41"/>
  <c r="D388" i="41"/>
  <c r="G388" i="41"/>
  <c r="B76" i="41"/>
  <c r="G76" i="41"/>
  <c r="D76" i="41"/>
  <c r="L76" i="41"/>
  <c r="G515" i="41"/>
  <c r="D515" i="41"/>
  <c r="L515" i="41"/>
  <c r="B515" i="41"/>
  <c r="B55" i="41"/>
  <c r="L55" i="41"/>
  <c r="D55" i="41"/>
  <c r="G55" i="41"/>
  <c r="B578" i="41"/>
  <c r="D578" i="41"/>
  <c r="B138" i="41"/>
  <c r="D138" i="41"/>
  <c r="D509" i="41"/>
  <c r="L509" i="41"/>
  <c r="B509" i="41"/>
  <c r="G509" i="41"/>
  <c r="D278" i="41"/>
  <c r="G278" i="41"/>
  <c r="L278" i="41"/>
  <c r="B278" i="41"/>
  <c r="D128" i="41"/>
  <c r="L128" i="41"/>
  <c r="G128" i="41"/>
  <c r="B128" i="41"/>
  <c r="L536" i="41"/>
  <c r="G536" i="41"/>
  <c r="D536" i="41"/>
  <c r="B536" i="41"/>
  <c r="D703" i="41"/>
  <c r="G703" i="41"/>
  <c r="B703" i="41"/>
  <c r="L703" i="41"/>
  <c r="L44" i="41"/>
  <c r="D44" i="41"/>
  <c r="B44" i="41"/>
  <c r="G44" i="41"/>
  <c r="G419" i="41"/>
  <c r="D419" i="41"/>
  <c r="G368" i="41"/>
  <c r="L368" i="41"/>
  <c r="B368" i="41"/>
  <c r="D368" i="41"/>
  <c r="L453" i="41"/>
  <c r="D453" i="41"/>
  <c r="B453" i="41"/>
  <c r="G453" i="41"/>
  <c r="D308" i="41"/>
  <c r="L308" i="41"/>
  <c r="G308" i="41"/>
  <c r="B308" i="41"/>
  <c r="B476" i="41"/>
  <c r="L476" i="41"/>
  <c r="L57" i="41"/>
  <c r="G57" i="41"/>
  <c r="B57" i="41"/>
  <c r="D57" i="41"/>
  <c r="B448" i="41"/>
  <c r="G448" i="41"/>
  <c r="G628" i="41"/>
  <c r="B628" i="41"/>
  <c r="D628" i="41"/>
  <c r="L628" i="41"/>
  <c r="G117" i="41"/>
  <c r="D117" i="41"/>
  <c r="L117" i="41"/>
  <c r="B117" i="41"/>
  <c r="L651" i="41"/>
  <c r="D651" i="41"/>
  <c r="G651" i="41"/>
  <c r="B651" i="41"/>
  <c r="L690" i="41"/>
  <c r="B690" i="41"/>
  <c r="B579" i="41"/>
  <c r="L579" i="41"/>
  <c r="G579" i="41"/>
  <c r="D579" i="41"/>
  <c r="L367" i="41"/>
  <c r="G367" i="41"/>
  <c r="D367" i="41"/>
  <c r="B367" i="41"/>
  <c r="L239" i="41"/>
  <c r="B239" i="41"/>
  <c r="L372" i="41"/>
  <c r="B372" i="41"/>
  <c r="D372" i="41"/>
  <c r="G372" i="41"/>
  <c r="D333" i="41"/>
  <c r="L333" i="41"/>
  <c r="L439" i="41"/>
  <c r="G439" i="41"/>
  <c r="B439" i="41"/>
  <c r="D439" i="41"/>
  <c r="D307" i="41"/>
  <c r="G307" i="41"/>
  <c r="B307" i="41"/>
  <c r="L307" i="41"/>
  <c r="G484" i="41"/>
  <c r="B484" i="41"/>
  <c r="D484" i="41"/>
  <c r="L484" i="41"/>
  <c r="G126" i="41"/>
  <c r="B126" i="41"/>
  <c r="D126" i="41"/>
  <c r="L126" i="41"/>
  <c r="B86" i="41"/>
  <c r="L86" i="41"/>
  <c r="G281" i="41"/>
  <c r="D281" i="41"/>
  <c r="B349" i="41"/>
  <c r="G349" i="41"/>
  <c r="L349" i="41"/>
  <c r="D349" i="41"/>
  <c r="L503" i="41"/>
  <c r="B503" i="41"/>
  <c r="L553" i="41"/>
  <c r="G553" i="41"/>
  <c r="B553" i="41"/>
  <c r="D553" i="41"/>
  <c r="B241" i="41"/>
  <c r="L241" i="41"/>
  <c r="D241" i="41"/>
  <c r="G241" i="41"/>
  <c r="L260" i="41"/>
  <c r="G260" i="41"/>
  <c r="D605" i="41"/>
  <c r="L605" i="41"/>
  <c r="B605" i="41"/>
  <c r="G605" i="41"/>
  <c r="G202" i="41"/>
  <c r="B202" i="41"/>
  <c r="D202" i="41"/>
  <c r="L202" i="41"/>
  <c r="B504" i="41"/>
  <c r="G504" i="41"/>
  <c r="B457" i="41"/>
  <c r="D457" i="41"/>
  <c r="L457" i="41"/>
  <c r="G457" i="41"/>
  <c r="L110" i="41"/>
  <c r="B110" i="41"/>
  <c r="D110" i="41"/>
  <c r="G110" i="41"/>
  <c r="B337" i="41"/>
  <c r="G337" i="41"/>
  <c r="L337" i="41"/>
  <c r="D337" i="41"/>
  <c r="G217" i="41"/>
  <c r="D217" i="41"/>
  <c r="L217" i="41"/>
  <c r="B217" i="41"/>
  <c r="D612" i="41"/>
  <c r="L612" i="41"/>
  <c r="B612" i="41"/>
  <c r="G612" i="41"/>
  <c r="B134" i="41"/>
  <c r="G134" i="41"/>
  <c r="G296" i="41"/>
  <c r="D296" i="41"/>
  <c r="L296" i="41"/>
  <c r="B296" i="41"/>
  <c r="G524" i="41"/>
  <c r="L524" i="41"/>
  <c r="B524" i="41"/>
  <c r="D524" i="41"/>
  <c r="B351" i="41"/>
  <c r="G351" i="41"/>
  <c r="L351" i="41"/>
  <c r="D351" i="41"/>
  <c r="L150" i="41"/>
  <c r="D150" i="41"/>
  <c r="G91" i="41"/>
  <c r="B91" i="41"/>
  <c r="D91" i="41"/>
  <c r="L91" i="41"/>
  <c r="B643" i="41"/>
  <c r="G643" i="41"/>
  <c r="D643" i="41"/>
  <c r="L643" i="41"/>
  <c r="L420" i="41"/>
  <c r="B420" i="41"/>
  <c r="D420" i="41"/>
  <c r="G420" i="41"/>
  <c r="L709" i="41"/>
  <c r="D709" i="41"/>
  <c r="B632" i="41"/>
  <c r="G632" i="41"/>
  <c r="L632" i="41"/>
  <c r="D632" i="41"/>
  <c r="G611" i="41"/>
  <c r="B611" i="41"/>
  <c r="L611" i="41"/>
  <c r="D611" i="41"/>
  <c r="G286" i="41"/>
  <c r="L286" i="41"/>
  <c r="G203" i="41"/>
  <c r="D203" i="41"/>
  <c r="D81" i="41"/>
  <c r="L81" i="41"/>
  <c r="B81" i="41"/>
  <c r="G81" i="41"/>
  <c r="D658" i="41"/>
  <c r="L658" i="41"/>
  <c r="G658" i="41"/>
  <c r="B658" i="41"/>
  <c r="B525" i="41"/>
  <c r="D525" i="41"/>
  <c r="G525" i="41"/>
  <c r="L525" i="41"/>
  <c r="B555" i="41"/>
  <c r="L555" i="41"/>
  <c r="D498" i="41"/>
  <c r="L498" i="41"/>
  <c r="G498" i="41"/>
  <c r="B498" i="41"/>
  <c r="B35" i="41"/>
  <c r="L35" i="41"/>
  <c r="D35" i="41"/>
  <c r="G35" i="41"/>
  <c r="B24" i="41"/>
  <c r="G24" i="41"/>
  <c r="D24" i="41"/>
  <c r="L24" i="41"/>
  <c r="B275" i="41"/>
  <c r="G275" i="41"/>
  <c r="D275" i="41"/>
  <c r="L275" i="41"/>
  <c r="G583" i="41"/>
  <c r="L583" i="41"/>
  <c r="B583" i="41"/>
  <c r="D583" i="41"/>
  <c r="B295" i="41"/>
  <c r="D295" i="41"/>
  <c r="L295" i="41"/>
  <c r="G295" i="41"/>
  <c r="D210" i="41"/>
  <c r="L210" i="41"/>
  <c r="B210" i="41"/>
  <c r="G210" i="41"/>
  <c r="G592" i="41"/>
  <c r="B592" i="41"/>
  <c r="D592" i="41"/>
  <c r="L592" i="41"/>
  <c r="L48" i="41"/>
  <c r="G48" i="41"/>
  <c r="B48" i="41"/>
  <c r="D48" i="41"/>
  <c r="D458" i="41"/>
  <c r="L458" i="41"/>
  <c r="G458" i="41"/>
  <c r="B458" i="41"/>
  <c r="B166" i="41"/>
  <c r="L166" i="41"/>
  <c r="G101" i="41"/>
  <c r="L101" i="41"/>
  <c r="L678" i="41"/>
  <c r="D678" i="41"/>
  <c r="B678" i="41"/>
  <c r="G678" i="41"/>
  <c r="L481" i="41"/>
  <c r="D481" i="41"/>
  <c r="L240" i="41"/>
  <c r="B240" i="41"/>
  <c r="G240" i="41"/>
  <c r="D240" i="41"/>
  <c r="L392" i="41"/>
  <c r="G392" i="41"/>
  <c r="B392" i="41"/>
  <c r="D392" i="41"/>
  <c r="D341" i="41"/>
  <c r="B341" i="41"/>
  <c r="G341" i="41"/>
  <c r="L341" i="41"/>
  <c r="G710" i="41"/>
  <c r="L710" i="41"/>
  <c r="D710" i="41"/>
  <c r="B710" i="41"/>
  <c r="B478" i="41"/>
  <c r="G478" i="41"/>
  <c r="D478" i="41"/>
  <c r="D619" i="41"/>
  <c r="G619" i="41"/>
  <c r="L619" i="41"/>
  <c r="B619" i="41"/>
  <c r="L539" i="41"/>
  <c r="B539" i="41"/>
  <c r="L631" i="41"/>
  <c r="G631" i="41"/>
  <c r="D631" i="41"/>
  <c r="B631" i="41"/>
  <c r="G390" i="41"/>
  <c r="B390" i="41"/>
  <c r="L390" i="41"/>
  <c r="D390" i="41"/>
  <c r="B51" i="41"/>
  <c r="L51" i="41"/>
  <c r="L28" i="41"/>
  <c r="G28" i="41"/>
  <c r="L386" i="41"/>
  <c r="G386" i="41"/>
  <c r="D386" i="41"/>
  <c r="B386" i="41"/>
  <c r="B604" i="41"/>
  <c r="L604" i="41"/>
  <c r="D604" i="41"/>
  <c r="G604" i="41"/>
  <c r="D413" i="41"/>
  <c r="G413" i="41"/>
  <c r="L413" i="41"/>
  <c r="B413" i="41"/>
  <c r="B585" i="41"/>
  <c r="D585" i="41"/>
  <c r="G585" i="41"/>
  <c r="L585" i="41"/>
  <c r="G319" i="41"/>
  <c r="L319" i="41"/>
  <c r="L291" i="41"/>
  <c r="D291" i="41"/>
  <c r="B291" i="41"/>
  <c r="G291" i="41"/>
  <c r="G607" i="41"/>
  <c r="L607" i="41"/>
  <c r="D394" i="41"/>
  <c r="L394" i="41"/>
  <c r="G394" i="41"/>
  <c r="B394" i="41"/>
  <c r="G300" i="41"/>
  <c r="D300" i="41"/>
  <c r="B300" i="41"/>
  <c r="L300" i="41"/>
  <c r="L440" i="41"/>
  <c r="D440" i="41"/>
  <c r="G440" i="41"/>
  <c r="B440" i="41"/>
  <c r="B348" i="41"/>
  <c r="L348" i="41"/>
  <c r="D348" i="41"/>
  <c r="G348" i="41"/>
  <c r="D479" i="41"/>
  <c r="L479" i="41"/>
  <c r="G479" i="41"/>
  <c r="B479" i="41"/>
  <c r="B671" i="41"/>
  <c r="D671" i="41"/>
  <c r="L671" i="41"/>
  <c r="G671" i="41"/>
  <c r="B416" i="41"/>
  <c r="L416" i="41"/>
  <c r="D416" i="41"/>
  <c r="G416" i="41"/>
  <c r="D581" i="41"/>
  <c r="G581" i="41"/>
  <c r="L581" i="41"/>
  <c r="B581" i="41"/>
  <c r="L163" i="41"/>
  <c r="G163" i="41"/>
  <c r="D163" i="41"/>
  <c r="B163" i="41"/>
  <c r="L508" i="41"/>
  <c r="B508" i="41"/>
  <c r="G508" i="41"/>
  <c r="D508" i="41"/>
  <c r="B263" i="41"/>
  <c r="G263" i="41"/>
  <c r="D201" i="41"/>
  <c r="B201" i="41"/>
  <c r="D164" i="41"/>
  <c r="B164" i="41"/>
  <c r="G164" i="41"/>
  <c r="L164" i="41"/>
  <c r="L176" i="41"/>
  <c r="B176" i="41"/>
  <c r="D176" i="41"/>
  <c r="G176" i="41"/>
  <c r="L327" i="41"/>
  <c r="B327" i="41"/>
  <c r="D327" i="41"/>
  <c r="G327" i="41"/>
  <c r="L623" i="41"/>
  <c r="G623" i="41"/>
  <c r="B623" i="41"/>
  <c r="D623" i="41"/>
  <c r="L79" i="41"/>
  <c r="G79" i="41"/>
  <c r="D79" i="41"/>
  <c r="B79" i="41"/>
  <c r="G563" i="41"/>
  <c r="D563" i="41"/>
  <c r="L563" i="41"/>
  <c r="B563" i="41"/>
  <c r="G645" i="41"/>
  <c r="L645" i="41"/>
  <c r="D645" i="41"/>
  <c r="B645" i="41"/>
  <c r="G655" i="41"/>
  <c r="D655" i="41"/>
  <c r="L655" i="41"/>
  <c r="B655" i="41"/>
  <c r="D214" i="41"/>
  <c r="G214" i="41"/>
  <c r="L214" i="41"/>
  <c r="B214" i="41"/>
  <c r="B355" i="41"/>
  <c r="G355" i="41"/>
  <c r="L355" i="41"/>
  <c r="D355" i="41"/>
  <c r="G493" i="41"/>
  <c r="D493" i="41"/>
  <c r="L493" i="41"/>
  <c r="B493" i="41"/>
  <c r="D626" i="41"/>
  <c r="B626" i="41"/>
  <c r="G626" i="41"/>
  <c r="L626" i="41"/>
  <c r="G74" i="41"/>
  <c r="L74" i="41"/>
  <c r="B74" i="41"/>
  <c r="D74" i="41"/>
  <c r="B347" i="41"/>
  <c r="L347" i="41"/>
  <c r="D347" i="41"/>
  <c r="G347" i="41"/>
  <c r="D331" i="41"/>
  <c r="L331" i="41"/>
  <c r="G331" i="41"/>
  <c r="B331" i="41"/>
  <c r="B518" i="41"/>
  <c r="L518" i="41"/>
  <c r="D518" i="41"/>
  <c r="G518" i="41"/>
  <c r="D188" i="41"/>
  <c r="B188" i="41"/>
  <c r="G188" i="41"/>
  <c r="L188" i="41"/>
  <c r="D557" i="41"/>
  <c r="L557" i="41"/>
  <c r="B557" i="41"/>
  <c r="G557" i="41"/>
  <c r="L317" i="41"/>
  <c r="D317" i="41"/>
  <c r="G317" i="41"/>
  <c r="B317" i="41"/>
  <c r="L149" i="41"/>
  <c r="G149" i="41"/>
  <c r="B149" i="41"/>
  <c r="D149" i="41"/>
  <c r="L53" i="41"/>
  <c r="G53" i="41"/>
  <c r="B53" i="41"/>
  <c r="D53" i="41"/>
  <c r="G685" i="41"/>
  <c r="B685" i="41"/>
  <c r="L685" i="41"/>
  <c r="D685" i="41"/>
  <c r="B490" i="41"/>
  <c r="G490" i="41"/>
  <c r="D490" i="41"/>
  <c r="L490" i="41"/>
  <c r="L32" i="41"/>
  <c r="D32" i="41"/>
  <c r="B32" i="41"/>
  <c r="G32" i="41"/>
  <c r="D208" i="41"/>
  <c r="L208" i="41"/>
  <c r="G208" i="41"/>
  <c r="B208" i="41"/>
  <c r="G196" i="41"/>
  <c r="D196" i="41"/>
  <c r="B196" i="41"/>
  <c r="L196" i="41"/>
  <c r="L280" i="41"/>
  <c r="B280" i="41"/>
  <c r="G280" i="41"/>
  <c r="D280" i="41"/>
  <c r="G146" i="41"/>
  <c r="L146" i="41"/>
  <c r="B146" i="41"/>
  <c r="D146" i="41"/>
  <c r="B637" i="41"/>
  <c r="D637" i="41"/>
  <c r="L637" i="41"/>
  <c r="G637" i="41"/>
  <c r="L695" i="41"/>
  <c r="D695" i="41"/>
  <c r="B695" i="41"/>
  <c r="G695" i="41"/>
  <c r="G556" i="41"/>
  <c r="L556" i="41"/>
  <c r="B556" i="41"/>
  <c r="D556" i="41"/>
  <c r="L656" i="41"/>
  <c r="G656" i="41"/>
  <c r="D656" i="41"/>
  <c r="B656" i="41"/>
  <c r="D586" i="41"/>
  <c r="G586" i="41"/>
  <c r="B586" i="41"/>
  <c r="L586" i="41"/>
  <c r="L569" i="41"/>
  <c r="D569" i="41"/>
  <c r="G569" i="41"/>
  <c r="B569" i="41"/>
  <c r="G324" i="41"/>
  <c r="L324" i="41"/>
  <c r="D324" i="41"/>
  <c r="B324" i="41"/>
  <c r="B677" i="41"/>
  <c r="G677" i="41"/>
  <c r="L677" i="41"/>
  <c r="D677" i="41"/>
  <c r="B653" i="41"/>
  <c r="D653" i="41"/>
  <c r="G653" i="41"/>
  <c r="L653" i="41"/>
  <c r="B657" i="41"/>
  <c r="D657" i="41"/>
  <c r="L657" i="41"/>
  <c r="G657" i="41"/>
  <c r="L145" i="41"/>
  <c r="B145" i="41"/>
  <c r="G145" i="41"/>
  <c r="B254" i="41"/>
  <c r="D254" i="41"/>
  <c r="G254" i="41"/>
  <c r="G112" i="41"/>
  <c r="L112" i="41"/>
  <c r="D112" i="41"/>
  <c r="B116" i="41"/>
  <c r="G116" i="41"/>
  <c r="L116" i="41"/>
  <c r="D424" i="41"/>
  <c r="L424" i="41"/>
  <c r="B424" i="41"/>
  <c r="B477" i="41"/>
  <c r="G477" i="41"/>
  <c r="L477" i="41"/>
  <c r="D477" i="41"/>
  <c r="L72" i="41"/>
  <c r="G72" i="41"/>
  <c r="D72" i="41"/>
  <c r="B72" i="41"/>
  <c r="B233" i="41"/>
  <c r="G233" i="41"/>
  <c r="D233" i="41"/>
  <c r="L233" i="41"/>
  <c r="G354" i="41"/>
  <c r="L354" i="41"/>
  <c r="B354" i="41"/>
  <c r="D354" i="41"/>
  <c r="G501" i="41"/>
  <c r="D501" i="41"/>
  <c r="L501" i="41"/>
  <c r="B501" i="41"/>
  <c r="L459" i="41"/>
  <c r="D459" i="41"/>
  <c r="G459" i="41"/>
  <c r="B459" i="41"/>
  <c r="D289" i="41"/>
  <c r="L289" i="41"/>
  <c r="G289" i="41"/>
  <c r="B289" i="41"/>
  <c r="G617" i="41"/>
  <c r="D617" i="41"/>
  <c r="L617" i="41"/>
  <c r="B617" i="41"/>
  <c r="B250" i="41"/>
  <c r="L250" i="41"/>
  <c r="G250" i="41"/>
  <c r="D250" i="41"/>
  <c r="B77" i="41"/>
  <c r="D77" i="41"/>
  <c r="G77" i="41"/>
  <c r="L77" i="41"/>
  <c r="L249" i="41"/>
  <c r="G249" i="41"/>
  <c r="D249" i="41"/>
  <c r="B249" i="41"/>
  <c r="G326" i="41"/>
  <c r="L326" i="41"/>
  <c r="B326" i="41"/>
  <c r="D326" i="41"/>
  <c r="D118" i="41"/>
  <c r="L118" i="41"/>
  <c r="G118" i="41"/>
  <c r="B118" i="41"/>
  <c r="B224" i="41"/>
  <c r="D224" i="41"/>
  <c r="L224" i="41"/>
  <c r="G224" i="41"/>
  <c r="B199" i="41"/>
  <c r="D199" i="41"/>
  <c r="G199" i="41"/>
  <c r="L199" i="41"/>
  <c r="L106" i="41"/>
  <c r="B106" i="41"/>
  <c r="D106" i="41"/>
  <c r="G106" i="41"/>
  <c r="G550" i="41"/>
  <c r="B550" i="41"/>
  <c r="D550" i="41"/>
  <c r="L550" i="41"/>
  <c r="D219" i="41"/>
  <c r="B219" i="41"/>
  <c r="G219" i="41"/>
  <c r="L219" i="41"/>
  <c r="L411" i="41"/>
  <c r="B411" i="41"/>
  <c r="G411" i="41"/>
  <c r="D411" i="41"/>
  <c r="G230" i="41"/>
  <c r="D230" i="41"/>
  <c r="L230" i="41"/>
  <c r="B230" i="41"/>
  <c r="G540" i="41"/>
  <c r="D540" i="41"/>
  <c r="B540" i="41"/>
  <c r="L540" i="41"/>
  <c r="D475" i="41"/>
  <c r="L475" i="41"/>
  <c r="G475" i="41"/>
  <c r="B475" i="41"/>
  <c r="B61" i="41"/>
  <c r="L61" i="41"/>
  <c r="D61" i="41"/>
  <c r="G61" i="41"/>
  <c r="B580" i="41"/>
  <c r="G580" i="41"/>
  <c r="D580" i="41"/>
  <c r="L580" i="41"/>
  <c r="L247" i="41"/>
  <c r="D247" i="41"/>
  <c r="G247" i="41"/>
  <c r="B247" i="41"/>
  <c r="D472" i="41"/>
  <c r="L472" i="41"/>
  <c r="B472" i="41"/>
  <c r="G472" i="41"/>
  <c r="G21" i="41"/>
  <c r="D21" i="41"/>
  <c r="L21" i="41"/>
  <c r="B21" i="41"/>
  <c r="G543" i="41"/>
  <c r="L543" i="41"/>
  <c r="B543" i="41"/>
  <c r="D543" i="41"/>
  <c r="B692" i="41"/>
  <c r="D692" i="41"/>
  <c r="L692" i="41"/>
  <c r="G692" i="41"/>
  <c r="G343" i="41"/>
  <c r="L343" i="41"/>
  <c r="B343" i="41"/>
  <c r="D343" i="41"/>
  <c r="D429" i="41"/>
  <c r="G429" i="41"/>
  <c r="B429" i="41"/>
  <c r="L429" i="41"/>
  <c r="D80" i="41"/>
  <c r="G80" i="41"/>
  <c r="B80" i="41"/>
  <c r="L80" i="41"/>
  <c r="G287" i="41"/>
  <c r="D287" i="41"/>
  <c r="B287" i="41"/>
  <c r="L287" i="41"/>
  <c r="D486" i="41"/>
  <c r="B486" i="41"/>
  <c r="L486" i="41"/>
  <c r="G486" i="41"/>
  <c r="L141" i="41"/>
  <c r="D141" i="41"/>
  <c r="B141" i="41"/>
  <c r="G141" i="41"/>
  <c r="B70" i="41"/>
  <c r="L70" i="41"/>
  <c r="D70" i="41"/>
  <c r="G70" i="41"/>
  <c r="L144" i="41"/>
  <c r="G144" i="41"/>
  <c r="D144" i="41"/>
  <c r="B144" i="41"/>
  <c r="G621" i="41"/>
  <c r="L621" i="41"/>
  <c r="D621" i="41"/>
  <c r="B621" i="41"/>
  <c r="L267" i="41"/>
  <c r="G267" i="41"/>
  <c r="D267" i="41"/>
  <c r="B267" i="41"/>
  <c r="D438" i="41"/>
  <c r="B438" i="41"/>
  <c r="L438" i="41"/>
  <c r="G438" i="41"/>
  <c r="B546" i="41"/>
  <c r="G546" i="41"/>
  <c r="L546" i="41"/>
  <c r="D546" i="41"/>
  <c r="D183" i="41"/>
  <c r="L183" i="41"/>
  <c r="G183" i="41"/>
  <c r="B183" i="41"/>
  <c r="L689" i="41"/>
  <c r="B689" i="41"/>
  <c r="D689" i="41"/>
  <c r="G689" i="41"/>
  <c r="D687" i="41"/>
  <c r="B687" i="41"/>
  <c r="L687" i="41"/>
  <c r="G687" i="41"/>
  <c r="D633" i="41"/>
  <c r="L633" i="41"/>
  <c r="B633" i="41"/>
  <c r="G633" i="41"/>
  <c r="D613" i="41"/>
  <c r="L613" i="41"/>
  <c r="G613" i="41"/>
  <c r="B613" i="41"/>
  <c r="D108" i="41"/>
  <c r="B108" i="41"/>
  <c r="G108" i="41"/>
  <c r="L108" i="41"/>
  <c r="G654" i="41"/>
  <c r="D654" i="41"/>
  <c r="L654" i="41"/>
  <c r="B654" i="41"/>
  <c r="L547" i="41"/>
  <c r="G547" i="41"/>
  <c r="B547" i="41"/>
  <c r="D547" i="41"/>
  <c r="L175" i="41"/>
  <c r="B175" i="41"/>
  <c r="D175" i="41"/>
  <c r="G175" i="41"/>
  <c r="D178" i="41"/>
  <c r="L178" i="41"/>
  <c r="G178" i="41"/>
  <c r="B178" i="41"/>
  <c r="B39" i="41"/>
  <c r="D39" i="41"/>
  <c r="G39" i="41"/>
  <c r="L39" i="41"/>
  <c r="G456" i="41"/>
  <c r="L456" i="41"/>
  <c r="D456" i="41"/>
  <c r="B456" i="41"/>
  <c r="D430" i="41"/>
  <c r="B430" i="41"/>
  <c r="G430" i="41"/>
  <c r="L430" i="41"/>
  <c r="B105" i="41"/>
  <c r="L105" i="41"/>
  <c r="D105" i="41"/>
  <c r="G105" i="41"/>
  <c r="L302" i="41"/>
  <c r="D302" i="41"/>
  <c r="B302" i="41"/>
  <c r="G302" i="41"/>
  <c r="D301" i="41"/>
  <c r="B301" i="41"/>
  <c r="L301" i="41"/>
  <c r="G301" i="41"/>
  <c r="G639" i="41"/>
  <c r="L639" i="41"/>
  <c r="D639" i="41"/>
  <c r="B639" i="41"/>
  <c r="L614" i="41"/>
  <c r="G614" i="41"/>
  <c r="B614" i="41"/>
  <c r="D614" i="41"/>
  <c r="D684" i="41"/>
  <c r="G684" i="41"/>
  <c r="L684" i="41"/>
  <c r="B684" i="41"/>
  <c r="B165" i="41"/>
  <c r="L165" i="41"/>
  <c r="D165" i="41"/>
  <c r="G165" i="41"/>
  <c r="G207" i="41"/>
  <c r="D207" i="41"/>
  <c r="B207" i="41"/>
  <c r="L207" i="41"/>
  <c r="L369" i="41"/>
  <c r="B369" i="41"/>
  <c r="D369" i="41"/>
  <c r="G369" i="41"/>
  <c r="D41" i="41"/>
  <c r="L41" i="41"/>
  <c r="G41" i="41"/>
  <c r="B41" i="41"/>
  <c r="G213" i="41"/>
  <c r="L213" i="41"/>
  <c r="D213" i="41"/>
  <c r="B213" i="41"/>
  <c r="D334" i="41"/>
  <c r="G334" i="41"/>
  <c r="L334" i="41"/>
  <c r="B334" i="41"/>
  <c r="L480" i="41"/>
  <c r="D480" i="41"/>
  <c r="B480" i="41"/>
  <c r="G480" i="41"/>
  <c r="L211" i="41"/>
  <c r="G211" i="41"/>
  <c r="D211" i="41"/>
  <c r="B211" i="41"/>
  <c r="L433" i="41"/>
  <c r="B433" i="41"/>
  <c r="G433" i="41"/>
  <c r="D433" i="41"/>
  <c r="L526" i="41"/>
  <c r="D526" i="41"/>
  <c r="B526" i="41"/>
  <c r="G526" i="41"/>
  <c r="B630" i="41"/>
  <c r="G630" i="41"/>
  <c r="L630" i="41"/>
  <c r="D630" i="41"/>
  <c r="G405" i="41"/>
  <c r="L405" i="41"/>
  <c r="B405" i="41"/>
  <c r="D405" i="41"/>
  <c r="G364" i="41"/>
  <c r="B364" i="41"/>
  <c r="D364" i="41"/>
  <c r="L364" i="41"/>
  <c r="D234" i="41"/>
  <c r="L234" i="41"/>
  <c r="G234" i="41"/>
  <c r="B234" i="41"/>
  <c r="D258" i="41"/>
  <c r="B258" i="41"/>
  <c r="G258" i="41"/>
  <c r="L258" i="41"/>
  <c r="B670" i="41"/>
  <c r="G670" i="41"/>
  <c r="L670" i="41"/>
  <c r="D670" i="41"/>
  <c r="B558" i="41"/>
  <c r="D558" i="41"/>
  <c r="G558" i="41"/>
  <c r="L558" i="41"/>
  <c r="L259" i="41"/>
  <c r="G259" i="41"/>
  <c r="B259" i="41"/>
  <c r="D259" i="41"/>
  <c r="G14" i="41"/>
  <c r="D14" i="41"/>
  <c r="L14" i="41"/>
  <c r="B14" i="41"/>
  <c r="L135" i="41"/>
  <c r="D135" i="41"/>
  <c r="G135" i="41"/>
  <c r="B135" i="41"/>
  <c r="G552" i="41"/>
  <c r="D552" i="41"/>
  <c r="L552" i="41"/>
  <c r="B552" i="41"/>
  <c r="G49" i="41"/>
  <c r="B49" i="41"/>
  <c r="D49" i="41"/>
  <c r="L49" i="41"/>
  <c r="D100" i="41"/>
  <c r="G100" i="41"/>
  <c r="L100" i="41"/>
  <c r="B100" i="41"/>
  <c r="G113" i="41"/>
  <c r="D113" i="41"/>
  <c r="L113" i="41"/>
  <c r="B113" i="41"/>
  <c r="G205" i="41"/>
  <c r="L205" i="41"/>
  <c r="D205" i="41"/>
  <c r="B205" i="41"/>
  <c r="B266" i="41"/>
  <c r="L266" i="41"/>
  <c r="G266" i="41"/>
  <c r="D266" i="41"/>
  <c r="B602" i="41"/>
  <c r="L602" i="41"/>
  <c r="G602" i="41"/>
  <c r="D602" i="41"/>
  <c r="G577" i="41"/>
  <c r="L577" i="41"/>
  <c r="D577" i="41"/>
  <c r="B577" i="41"/>
  <c r="G391" i="41"/>
  <c r="L391" i="41"/>
  <c r="D391" i="41"/>
  <c r="B391" i="41"/>
  <c r="D683" i="41"/>
  <c r="G683" i="41"/>
  <c r="L683" i="41"/>
  <c r="B683" i="41"/>
  <c r="D473" i="41"/>
  <c r="G473" i="41"/>
  <c r="B473" i="41"/>
  <c r="L473" i="41"/>
  <c r="G570" i="41"/>
  <c r="L570" i="41"/>
  <c r="D570" i="41"/>
  <c r="B570" i="41"/>
  <c r="B18" i="41"/>
  <c r="G18" i="41"/>
  <c r="L18" i="41"/>
  <c r="D18" i="41"/>
  <c r="L511" i="41"/>
  <c r="D511" i="41"/>
  <c r="G511" i="41"/>
  <c r="B511" i="41"/>
  <c r="L609" i="41"/>
  <c r="G609" i="41"/>
  <c r="D609" i="41"/>
  <c r="B609" i="41"/>
  <c r="L674" i="41"/>
  <c r="G674" i="41"/>
  <c r="B674" i="41"/>
  <c r="D674" i="41"/>
  <c r="L236" i="41"/>
  <c r="G236" i="41"/>
  <c r="B236" i="41"/>
  <c r="D236" i="41"/>
  <c r="L593" i="41"/>
  <c r="B593" i="41"/>
  <c r="G593" i="41"/>
  <c r="D593" i="41"/>
  <c r="B17" i="41"/>
  <c r="G17" i="41"/>
  <c r="L17" i="41"/>
  <c r="D17" i="41"/>
  <c r="D336" i="41"/>
  <c r="B336" i="41"/>
  <c r="G336" i="41"/>
  <c r="L336" i="41"/>
  <c r="G277" i="41"/>
  <c r="D277" i="41"/>
  <c r="B277" i="41"/>
  <c r="L277" i="41"/>
  <c r="D314" i="41"/>
  <c r="G314" i="41"/>
  <c r="B314" i="41"/>
  <c r="L314" i="41"/>
  <c r="B225" i="41"/>
  <c r="G225" i="41"/>
  <c r="L225" i="41"/>
  <c r="D225" i="41"/>
  <c r="D306" i="41"/>
  <c r="G306" i="41"/>
  <c r="L306" i="41"/>
  <c r="B306" i="41"/>
  <c r="B181" i="41"/>
  <c r="L181" i="41"/>
  <c r="G181" i="41"/>
  <c r="D181" i="41"/>
  <c r="B642" i="41"/>
  <c r="G642" i="41"/>
  <c r="L642" i="41"/>
  <c r="D642" i="41"/>
  <c r="G704" i="41"/>
  <c r="D704" i="41"/>
  <c r="B704" i="41"/>
  <c r="L704" i="41"/>
  <c r="L389" i="41"/>
  <c r="B389" i="41"/>
  <c r="G389" i="41"/>
  <c r="D389" i="41"/>
  <c r="L320" i="41"/>
  <c r="B320" i="41"/>
  <c r="D320" i="41"/>
  <c r="G320" i="41"/>
  <c r="B174" i="41"/>
  <c r="D174" i="41"/>
  <c r="L174" i="41"/>
  <c r="G174" i="41"/>
  <c r="G591" i="41"/>
  <c r="L591" i="41"/>
  <c r="B591" i="41"/>
  <c r="D591" i="41"/>
  <c r="B122" i="41"/>
  <c r="G122" i="41"/>
  <c r="L122" i="41"/>
  <c r="D122" i="41"/>
  <c r="D273" i="41"/>
  <c r="B273" i="41"/>
  <c r="G273" i="41"/>
  <c r="L273" i="41"/>
  <c r="G512" i="41"/>
  <c r="B512" i="41"/>
  <c r="D512" i="41"/>
  <c r="L512" i="41"/>
  <c r="L294" i="41"/>
  <c r="D294" i="41"/>
  <c r="G294" i="41"/>
  <c r="B294" i="41"/>
  <c r="G644" i="41"/>
  <c r="B644" i="41"/>
  <c r="L644" i="41"/>
  <c r="D644" i="41"/>
  <c r="L362" i="41"/>
  <c r="G362" i="41"/>
  <c r="D362" i="41"/>
  <c r="B362" i="41"/>
  <c r="G130" i="41"/>
  <c r="L130" i="41"/>
  <c r="D130" i="41"/>
  <c r="B130" i="41"/>
  <c r="D148" i="41"/>
  <c r="L148" i="41"/>
  <c r="B148" i="41"/>
  <c r="G148" i="41"/>
  <c r="B686" i="41"/>
  <c r="D686" i="41"/>
  <c r="L686" i="41"/>
  <c r="G686" i="41"/>
  <c r="B172" i="41"/>
  <c r="G172" i="41"/>
  <c r="L172" i="41"/>
  <c r="D172" i="41"/>
  <c r="B305" i="41"/>
  <c r="D305" i="41"/>
  <c r="G305" i="41"/>
  <c r="L305" i="41"/>
  <c r="B274" i="41"/>
  <c r="L274" i="41"/>
  <c r="D274" i="41"/>
  <c r="G274" i="41"/>
  <c r="G534" i="41"/>
  <c r="L534" i="41"/>
  <c r="D534" i="41"/>
  <c r="B534" i="41"/>
  <c r="L27" i="41"/>
  <c r="B27" i="41"/>
  <c r="D27" i="41"/>
  <c r="G27" i="41"/>
  <c r="B298" i="41"/>
  <c r="D298" i="41"/>
  <c r="L298" i="41"/>
  <c r="G298" i="41"/>
  <c r="L598" i="41"/>
  <c r="B598" i="41"/>
  <c r="D598" i="41"/>
  <c r="G598" i="41"/>
  <c r="D102" i="41"/>
  <c r="G102" i="41"/>
  <c r="L102" i="41"/>
  <c r="B102" i="41"/>
  <c r="G597" i="41"/>
  <c r="B597" i="41"/>
  <c r="D597" i="41"/>
  <c r="L597" i="41"/>
  <c r="D129" i="41"/>
  <c r="G129" i="41"/>
  <c r="L129" i="41"/>
  <c r="B129" i="41"/>
  <c r="L222" i="41"/>
  <c r="G222" i="41"/>
  <c r="B222" i="41"/>
  <c r="D222" i="41"/>
  <c r="L565" i="41"/>
  <c r="G565" i="41"/>
  <c r="D565" i="41"/>
  <c r="B565" i="41"/>
  <c r="B361" i="41"/>
  <c r="D361" i="41"/>
  <c r="L361" i="41"/>
  <c r="G361" i="41"/>
  <c r="G121" i="41"/>
  <c r="D121" i="41"/>
  <c r="B121" i="41"/>
  <c r="L121" i="41"/>
  <c r="L608" i="41"/>
  <c r="G608" i="41"/>
  <c r="B608" i="41"/>
  <c r="D608" i="41"/>
  <c r="L272" i="41"/>
  <c r="G272" i="41"/>
  <c r="B272" i="41"/>
  <c r="D272" i="41"/>
  <c r="L339" i="41"/>
  <c r="G339" i="41"/>
  <c r="B339" i="41"/>
  <c r="D339" i="41"/>
  <c r="B25" i="41"/>
  <c r="G25" i="41"/>
  <c r="D25" i="41"/>
  <c r="L25" i="41"/>
  <c r="D462" i="41"/>
  <c r="G462" i="41"/>
  <c r="L462" i="41"/>
  <c r="B462" i="41"/>
  <c r="G288" i="41"/>
  <c r="D288" i="41"/>
  <c r="L288" i="41"/>
  <c r="B288" i="41"/>
  <c r="B179" i="41"/>
  <c r="G179" i="41"/>
  <c r="L179" i="41"/>
  <c r="D179" i="41"/>
  <c r="D622" i="41"/>
  <c r="B622" i="41"/>
  <c r="L622" i="41"/>
  <c r="G622" i="41"/>
  <c r="B529" i="41"/>
  <c r="D529" i="41"/>
  <c r="G529" i="41"/>
  <c r="L529" i="41"/>
  <c r="D265" i="41"/>
  <c r="L265" i="41"/>
  <c r="G265" i="41"/>
  <c r="B265" i="41"/>
  <c r="L359" i="41"/>
  <c r="D359" i="41"/>
  <c r="G359" i="41"/>
  <c r="B359" i="41"/>
  <c r="B506" i="41"/>
  <c r="D506" i="41"/>
  <c r="L506" i="41"/>
  <c r="G506" i="41"/>
  <c r="D451" i="41"/>
  <c r="B451" i="41"/>
  <c r="L451" i="41"/>
  <c r="G451" i="41"/>
  <c r="G711" i="41"/>
  <c r="L711" i="41"/>
  <c r="B711" i="41"/>
  <c r="L356" i="41"/>
  <c r="B356" i="41"/>
  <c r="D356" i="41"/>
  <c r="G356" i="41"/>
  <c r="D465" i="41"/>
  <c r="G465" i="41"/>
  <c r="B465" i="41"/>
  <c r="L465" i="41"/>
  <c r="G198" i="41"/>
  <c r="D198" i="41"/>
  <c r="B198" i="41"/>
  <c r="L198" i="41"/>
  <c r="L530" i="41"/>
  <c r="B530" i="41"/>
  <c r="G530" i="41"/>
  <c r="D530" i="41"/>
  <c r="L97" i="41"/>
  <c r="G97" i="41"/>
  <c r="B97" i="41"/>
  <c r="D97" i="41"/>
  <c r="B615" i="41"/>
  <c r="D615" i="41"/>
  <c r="L615" i="41"/>
  <c r="G615" i="41"/>
  <c r="L574" i="41"/>
  <c r="D574" i="41"/>
  <c r="B574" i="41"/>
  <c r="G574" i="41"/>
  <c r="D143" i="41"/>
  <c r="G143" i="41"/>
  <c r="B143" i="41"/>
  <c r="L143" i="41"/>
  <c r="D328" i="41"/>
  <c r="B328" i="41"/>
  <c r="L328" i="41"/>
  <c r="G328" i="41"/>
  <c r="L374" i="41"/>
  <c r="G374" i="41"/>
  <c r="B374" i="41"/>
  <c r="D374" i="41"/>
  <c r="L315" i="41"/>
  <c r="B315" i="41"/>
  <c r="D315" i="41"/>
  <c r="G315" i="41"/>
  <c r="D375" i="41"/>
  <c r="L375" i="41"/>
  <c r="B375" i="41"/>
  <c r="G375" i="41"/>
  <c r="D220" i="41"/>
  <c r="B220" i="41"/>
  <c r="G220" i="41"/>
  <c r="L220" i="41"/>
  <c r="G350" i="41"/>
  <c r="L350" i="41"/>
  <c r="B350" i="41"/>
  <c r="D350" i="41"/>
  <c r="B245" i="41"/>
  <c r="D245" i="41"/>
  <c r="L245" i="41"/>
  <c r="G245" i="41"/>
  <c r="G177" i="41"/>
  <c r="D177" i="41"/>
  <c r="L177" i="41"/>
  <c r="B177" i="41"/>
  <c r="D482" i="41"/>
  <c r="L482" i="41"/>
  <c r="G482" i="41"/>
  <c r="B482" i="41"/>
  <c r="L603" i="41"/>
  <c r="D603" i="41"/>
  <c r="G603" i="41"/>
  <c r="B603" i="41"/>
  <c r="G496" i="41"/>
  <c r="D496" i="41"/>
  <c r="B496" i="41"/>
  <c r="L496" i="41"/>
  <c r="G171" i="41"/>
  <c r="B171" i="41"/>
  <c r="D171" i="41"/>
  <c r="L171" i="41"/>
  <c r="G379" i="41"/>
  <c r="L379" i="41"/>
  <c r="B379" i="41"/>
  <c r="D379" i="41"/>
  <c r="D60" i="41"/>
  <c r="G60" i="41"/>
  <c r="L60" i="41"/>
  <c r="B60" i="41"/>
  <c r="L471" i="41"/>
  <c r="G471" i="41"/>
  <c r="D471" i="41"/>
  <c r="B471" i="41"/>
  <c r="D251" i="41"/>
  <c r="B251" i="41"/>
  <c r="G251" i="41"/>
  <c r="L251" i="41"/>
  <c r="G564" i="41"/>
  <c r="L564" i="41"/>
  <c r="D564" i="41"/>
  <c r="B564" i="41"/>
  <c r="L705" i="41"/>
  <c r="G705" i="41"/>
  <c r="D705" i="41"/>
  <c r="B705" i="41"/>
  <c r="B75" i="41"/>
  <c r="L75" i="41"/>
  <c r="G75" i="41"/>
  <c r="D75" i="41"/>
  <c r="L216" i="41"/>
  <c r="G216" i="41"/>
  <c r="B216" i="41"/>
  <c r="D216" i="41"/>
  <c r="B157" i="41"/>
  <c r="D157" i="41"/>
  <c r="G157" i="41"/>
  <c r="L157" i="41"/>
  <c r="L399" i="41"/>
  <c r="G399" i="41"/>
  <c r="D399" i="41"/>
  <c r="B399" i="41"/>
  <c r="B497" i="41"/>
  <c r="D497" i="41"/>
  <c r="L497" i="41"/>
  <c r="G497" i="41"/>
  <c r="G62" i="41"/>
  <c r="B62" i="41"/>
  <c r="L62" i="41"/>
  <c r="D62" i="41"/>
  <c r="B422" i="41"/>
  <c r="L422" i="41"/>
  <c r="D422" i="41"/>
  <c r="G422" i="41"/>
  <c r="D311" i="41"/>
  <c r="L311" i="41"/>
  <c r="G311" i="41"/>
  <c r="B311" i="41"/>
  <c r="D204" i="41"/>
  <c r="B204" i="41"/>
  <c r="L204" i="41"/>
  <c r="G204" i="41"/>
  <c r="L377" i="41"/>
  <c r="B377" i="41"/>
  <c r="G377" i="41"/>
  <c r="D377" i="41"/>
  <c r="D152" i="41"/>
  <c r="G152" i="41"/>
  <c r="B152" i="41"/>
  <c r="L152" i="41"/>
  <c r="G237" i="41"/>
  <c r="D237" i="41"/>
  <c r="L237" i="41"/>
  <c r="B237" i="41"/>
  <c r="B376" i="41"/>
  <c r="D376" i="41"/>
  <c r="L376" i="41"/>
  <c r="G376" i="41"/>
  <c r="G212" i="41"/>
  <c r="D212" i="41"/>
  <c r="L212" i="41"/>
  <c r="B212" i="41"/>
  <c r="L446" i="41"/>
  <c r="G446" i="41"/>
  <c r="B446" i="41"/>
  <c r="D446" i="41"/>
  <c r="B594" i="41"/>
  <c r="L594" i="41"/>
  <c r="G594" i="41"/>
  <c r="D594" i="41"/>
  <c r="L523" i="41"/>
  <c r="D523" i="41"/>
  <c r="B523" i="41"/>
  <c r="G523" i="41"/>
  <c r="B103" i="41"/>
  <c r="D103" i="41"/>
  <c r="L103" i="41"/>
  <c r="G103" i="41"/>
  <c r="L193" i="41"/>
  <c r="G193" i="41"/>
  <c r="B193" i="41"/>
  <c r="D193" i="41"/>
  <c r="G262" i="41"/>
  <c r="D262" i="41"/>
  <c r="L262" i="41"/>
  <c r="B262" i="41"/>
  <c r="D541" i="41"/>
  <c r="G541" i="41"/>
  <c r="B541" i="41"/>
  <c r="L541" i="41"/>
  <c r="D562" i="41"/>
  <c r="G562" i="41"/>
  <c r="B562" i="41"/>
  <c r="L562" i="41"/>
  <c r="L676" i="41"/>
  <c r="B676" i="41"/>
  <c r="G676" i="41"/>
  <c r="D676" i="41"/>
  <c r="L441" i="41"/>
  <c r="B441" i="41"/>
  <c r="D441" i="41"/>
  <c r="G441" i="41"/>
  <c r="G282" i="41"/>
  <c r="L282" i="41"/>
  <c r="D282" i="41"/>
  <c r="B282" i="41"/>
  <c r="B104" i="41"/>
  <c r="G104" i="41"/>
  <c r="D104" i="41"/>
  <c r="L104" i="41"/>
  <c r="G407" i="41"/>
  <c r="D407" i="41"/>
  <c r="B407" i="41"/>
  <c r="L407" i="41"/>
  <c r="B616" i="41"/>
  <c r="G616" i="41"/>
  <c r="D616" i="41"/>
  <c r="L616" i="41"/>
  <c r="L13" i="41"/>
  <c r="B13" i="41"/>
  <c r="G13" i="41"/>
  <c r="D13" i="41"/>
  <c r="C15" i="54"/>
  <c r="I14" i="54"/>
  <c r="H14" i="54"/>
  <c r="D14" i="54"/>
  <c r="E14" i="54" s="1"/>
  <c r="E13" i="54"/>
  <c r="L13" i="54" s="1"/>
  <c r="M13" i="54" s="1"/>
  <c r="G9" i="54"/>
  <c r="J9" i="54" s="1"/>
  <c r="N9" i="54" s="1"/>
  <c r="P9" i="54" s="1"/>
  <c r="G11" i="54"/>
  <c r="J11" i="54" s="1"/>
  <c r="N11" i="54" s="1"/>
  <c r="P11" i="54" s="1"/>
  <c r="G31" i="54"/>
  <c r="G22" i="54"/>
  <c r="G24" i="54"/>
  <c r="G13" i="54"/>
  <c r="J13" i="54" s="1"/>
  <c r="G32" i="54"/>
  <c r="G8" i="54"/>
  <c r="J8" i="54" s="1"/>
  <c r="N8" i="54" s="1"/>
  <c r="P8" i="54" s="1"/>
  <c r="G10" i="54"/>
  <c r="J10" i="54" s="1"/>
  <c r="N10" i="54" s="1"/>
  <c r="P10" i="54" s="1"/>
  <c r="G23" i="54"/>
  <c r="G14" i="54"/>
  <c r="G16" i="54"/>
  <c r="G12" i="54"/>
  <c r="J12" i="54" s="1"/>
  <c r="N12" i="54" s="1"/>
  <c r="P12" i="54" s="1"/>
  <c r="G25" i="54"/>
  <c r="G20" i="54"/>
  <c r="G18" i="54"/>
  <c r="G15" i="54"/>
  <c r="G17" i="54"/>
  <c r="G28" i="54"/>
  <c r="G19" i="54"/>
  <c r="G7" i="54"/>
  <c r="J7" i="54" s="1"/>
  <c r="G26" i="54"/>
  <c r="G21" i="54"/>
  <c r="G27" i="54"/>
  <c r="G30" i="54"/>
  <c r="G29" i="54"/>
  <c r="G673" i="41" l="1"/>
  <c r="D242" i="41"/>
  <c r="D560" i="41"/>
  <c r="G201" i="41"/>
  <c r="D263" i="41"/>
  <c r="B607" i="41"/>
  <c r="B319" i="41"/>
  <c r="D28" i="41"/>
  <c r="G51" i="41"/>
  <c r="D539" i="41"/>
  <c r="B481" i="41"/>
  <c r="D101" i="41"/>
  <c r="D166" i="41"/>
  <c r="G555" i="41"/>
  <c r="B203" i="41"/>
  <c r="B286" i="41"/>
  <c r="G709" i="41"/>
  <c r="B150" i="41"/>
  <c r="D134" i="41"/>
  <c r="L504" i="41"/>
  <c r="D260" i="41"/>
  <c r="G503" i="41"/>
  <c r="B281" i="41"/>
  <c r="G86" i="41"/>
  <c r="B333" i="41"/>
  <c r="D239" i="41"/>
  <c r="G690" i="41"/>
  <c r="D448" i="41"/>
  <c r="G476" i="41"/>
  <c r="L419" i="41"/>
  <c r="L138" i="41"/>
  <c r="G578" i="41"/>
  <c r="L663" i="41"/>
  <c r="D59" i="41"/>
  <c r="G83" i="41"/>
  <c r="B299" i="41"/>
  <c r="G180" i="41"/>
  <c r="L499" i="41"/>
  <c r="D489" i="41"/>
  <c r="L187" i="41"/>
  <c r="B226" i="41"/>
  <c r="G133" i="41"/>
  <c r="D549" i="41"/>
  <c r="D584" i="41"/>
  <c r="L698" i="41"/>
  <c r="B85" i="41"/>
  <c r="B383" i="41"/>
  <c r="B401" i="41"/>
  <c r="B371" i="41"/>
  <c r="L88" i="41"/>
  <c r="D316" i="41"/>
  <c r="L646" i="41"/>
  <c r="D158" i="41"/>
  <c r="B124" i="41"/>
  <c r="B659" i="41"/>
  <c r="G470" i="41"/>
  <c r="L435" i="41"/>
  <c r="L261" i="41"/>
  <c r="B517" i="41"/>
  <c r="G707" i="41"/>
  <c r="L115" i="41"/>
  <c r="L242" i="41"/>
  <c r="L560" i="41"/>
  <c r="L200" i="41"/>
  <c r="B673" i="41"/>
  <c r="G255" i="41"/>
  <c r="G45" i="41"/>
  <c r="L73" i="41"/>
  <c r="L444" i="41"/>
  <c r="B663" i="41"/>
  <c r="L59" i="41"/>
  <c r="L83" i="41"/>
  <c r="D299" i="41"/>
  <c r="L180" i="41"/>
  <c r="B499" i="41"/>
  <c r="B489" i="41"/>
  <c r="B187" i="41"/>
  <c r="L226" i="41"/>
  <c r="B133" i="41"/>
  <c r="G549" i="41"/>
  <c r="B584" i="41"/>
  <c r="G698" i="41"/>
  <c r="D85" i="41"/>
  <c r="G383" i="41"/>
  <c r="G401" i="41"/>
  <c r="G371" i="41"/>
  <c r="B88" i="41"/>
  <c r="G316" i="41"/>
  <c r="D646" i="41"/>
  <c r="L158" i="41"/>
  <c r="G124" i="41"/>
  <c r="D659" i="41"/>
  <c r="L470" i="41"/>
  <c r="G435" i="41"/>
  <c r="B261" i="41"/>
  <c r="G517" i="41"/>
  <c r="B707" i="41"/>
  <c r="B115" i="41"/>
  <c r="B242" i="41"/>
  <c r="G560" i="41"/>
  <c r="B200" i="41"/>
  <c r="L673" i="41"/>
  <c r="D255" i="41"/>
  <c r="D45" i="41"/>
  <c r="D73" i="41"/>
  <c r="B444" i="41"/>
  <c r="D304" i="41"/>
  <c r="D64" i="41"/>
  <c r="O20" i="54"/>
  <c r="A21" i="54"/>
  <c r="L107" i="41"/>
  <c r="B468" i="41"/>
  <c r="G662" i="41"/>
  <c r="D468" i="41"/>
  <c r="B662" i="41"/>
  <c r="K662" i="41" s="1"/>
  <c r="G468" i="41"/>
  <c r="L662" i="41"/>
  <c r="K168" i="29"/>
  <c r="K169" i="29" s="1"/>
  <c r="K170" i="29" s="1"/>
  <c r="K541" i="41"/>
  <c r="I541" i="41"/>
  <c r="E541" i="41"/>
  <c r="H541" i="41"/>
  <c r="J541" i="41"/>
  <c r="K193" i="41"/>
  <c r="J193" i="41"/>
  <c r="H193" i="41"/>
  <c r="E193" i="41"/>
  <c r="I193" i="41"/>
  <c r="I523" i="41"/>
  <c r="K523" i="41"/>
  <c r="E523" i="41"/>
  <c r="J523" i="41"/>
  <c r="H523" i="41"/>
  <c r="I446" i="41"/>
  <c r="H446" i="41"/>
  <c r="J446" i="41"/>
  <c r="K446" i="41"/>
  <c r="E446" i="41"/>
  <c r="I152" i="41"/>
  <c r="K152" i="41"/>
  <c r="E152" i="41"/>
  <c r="J152" i="41"/>
  <c r="H152" i="41"/>
  <c r="J216" i="41"/>
  <c r="H216" i="41"/>
  <c r="K216" i="41"/>
  <c r="E216" i="41"/>
  <c r="I216" i="41"/>
  <c r="K379" i="41"/>
  <c r="E379" i="41"/>
  <c r="I379" i="41"/>
  <c r="J379" i="41"/>
  <c r="H379" i="41"/>
  <c r="I496" i="41"/>
  <c r="E496" i="41"/>
  <c r="H496" i="41"/>
  <c r="K496" i="41"/>
  <c r="J496" i="41"/>
  <c r="I350" i="41"/>
  <c r="H350" i="41"/>
  <c r="J350" i="41"/>
  <c r="K350" i="41"/>
  <c r="E350" i="41"/>
  <c r="I375" i="41"/>
  <c r="J375" i="41"/>
  <c r="E375" i="41"/>
  <c r="K375" i="41"/>
  <c r="H375" i="41"/>
  <c r="I374" i="41"/>
  <c r="K374" i="41"/>
  <c r="E374" i="41"/>
  <c r="J374" i="41"/>
  <c r="H374" i="41"/>
  <c r="I143" i="41"/>
  <c r="K143" i="41"/>
  <c r="H143" i="41"/>
  <c r="E143" i="41"/>
  <c r="J143" i="41"/>
  <c r="E574" i="41"/>
  <c r="H574" i="41"/>
  <c r="I574" i="41"/>
  <c r="J574" i="41"/>
  <c r="K574" i="41"/>
  <c r="J97" i="41"/>
  <c r="H97" i="41"/>
  <c r="E97" i="41"/>
  <c r="K97" i="41"/>
  <c r="I97" i="41"/>
  <c r="E198" i="41"/>
  <c r="J198" i="41"/>
  <c r="K198" i="41"/>
  <c r="H198" i="41"/>
  <c r="I198" i="41"/>
  <c r="K465" i="41"/>
  <c r="H465" i="41"/>
  <c r="E465" i="41"/>
  <c r="J465" i="41"/>
  <c r="I465" i="41"/>
  <c r="H451" i="41"/>
  <c r="I451" i="41"/>
  <c r="J451" i="41"/>
  <c r="K451" i="41"/>
  <c r="E451" i="41"/>
  <c r="E622" i="41"/>
  <c r="J622" i="41"/>
  <c r="H622" i="41"/>
  <c r="I622" i="41"/>
  <c r="K622" i="41"/>
  <c r="I597" i="41"/>
  <c r="H597" i="41"/>
  <c r="K597" i="41"/>
  <c r="J597" i="41"/>
  <c r="E597" i="41"/>
  <c r="E598" i="41"/>
  <c r="H598" i="41"/>
  <c r="I598" i="41"/>
  <c r="J598" i="41"/>
  <c r="K598" i="41"/>
  <c r="K27" i="41"/>
  <c r="E27" i="41"/>
  <c r="H27" i="41"/>
  <c r="J27" i="41"/>
  <c r="I27" i="41"/>
  <c r="H644" i="41"/>
  <c r="J644" i="41"/>
  <c r="I644" i="41"/>
  <c r="E644" i="41"/>
  <c r="K644" i="41"/>
  <c r="K512" i="41"/>
  <c r="I512" i="41"/>
  <c r="J512" i="41"/>
  <c r="E512" i="41"/>
  <c r="H512" i="41"/>
  <c r="I273" i="41"/>
  <c r="J273" i="41"/>
  <c r="E273" i="41"/>
  <c r="K273" i="41"/>
  <c r="H273" i="41"/>
  <c r="E320" i="41"/>
  <c r="I320" i="41"/>
  <c r="H320" i="41"/>
  <c r="J320" i="41"/>
  <c r="K320" i="41"/>
  <c r="H389" i="41"/>
  <c r="I389" i="41"/>
  <c r="J389" i="41"/>
  <c r="E389" i="41"/>
  <c r="K389" i="41"/>
  <c r="E336" i="41"/>
  <c r="I336" i="41"/>
  <c r="K336" i="41"/>
  <c r="H336" i="41"/>
  <c r="J336" i="41"/>
  <c r="K593" i="41"/>
  <c r="E593" i="41"/>
  <c r="J593" i="41"/>
  <c r="H593" i="41"/>
  <c r="I593" i="41"/>
  <c r="E49" i="41"/>
  <c r="I49" i="41"/>
  <c r="H49" i="41"/>
  <c r="J49" i="41"/>
  <c r="K49" i="41"/>
  <c r="H258" i="41"/>
  <c r="E258" i="41"/>
  <c r="J258" i="41"/>
  <c r="I258" i="41"/>
  <c r="K258" i="41"/>
  <c r="I364" i="41"/>
  <c r="K364" i="41"/>
  <c r="E364" i="41"/>
  <c r="J364" i="41"/>
  <c r="H364" i="41"/>
  <c r="E433" i="41"/>
  <c r="H433" i="41"/>
  <c r="K433" i="41"/>
  <c r="I433" i="41"/>
  <c r="J433" i="41"/>
  <c r="I369" i="41"/>
  <c r="E369" i="41"/>
  <c r="J369" i="41"/>
  <c r="K369" i="41"/>
  <c r="H369" i="41"/>
  <c r="J301" i="41"/>
  <c r="I301" i="41"/>
  <c r="E301" i="41"/>
  <c r="K301" i="41"/>
  <c r="H301" i="41"/>
  <c r="I430" i="41"/>
  <c r="H430" i="41"/>
  <c r="K430" i="41"/>
  <c r="E430" i="41"/>
  <c r="J430" i="41"/>
  <c r="I175" i="41"/>
  <c r="J175" i="41"/>
  <c r="K175" i="41"/>
  <c r="E175" i="41"/>
  <c r="H175" i="41"/>
  <c r="K108" i="41"/>
  <c r="E108" i="41"/>
  <c r="I108" i="41"/>
  <c r="H108" i="41"/>
  <c r="J108" i="41"/>
  <c r="K687" i="41"/>
  <c r="H687" i="41"/>
  <c r="I687" i="41"/>
  <c r="E687" i="41"/>
  <c r="J687" i="41"/>
  <c r="H689" i="41"/>
  <c r="E689" i="41"/>
  <c r="K689" i="41"/>
  <c r="J689" i="41"/>
  <c r="I689" i="41"/>
  <c r="E438" i="41"/>
  <c r="H438" i="41"/>
  <c r="J438" i="41"/>
  <c r="K438" i="41"/>
  <c r="I438" i="41"/>
  <c r="I486" i="41"/>
  <c r="K486" i="41"/>
  <c r="H486" i="41"/>
  <c r="J486" i="41"/>
  <c r="E486" i="41"/>
  <c r="E411" i="41"/>
  <c r="H411" i="41"/>
  <c r="K411" i="41"/>
  <c r="J411" i="41"/>
  <c r="I411" i="41"/>
  <c r="K219" i="41"/>
  <c r="E219" i="41"/>
  <c r="I219" i="41"/>
  <c r="H219" i="41"/>
  <c r="J219" i="41"/>
  <c r="J550" i="41"/>
  <c r="H550" i="41"/>
  <c r="K550" i="41"/>
  <c r="E550" i="41"/>
  <c r="I550" i="41"/>
  <c r="I106" i="41"/>
  <c r="K106" i="41"/>
  <c r="J106" i="41"/>
  <c r="H106" i="41"/>
  <c r="E106" i="41"/>
  <c r="E116" i="41"/>
  <c r="J116" i="41"/>
  <c r="K116" i="41"/>
  <c r="H116" i="41"/>
  <c r="I116" i="41"/>
  <c r="H254" i="41"/>
  <c r="K254" i="41"/>
  <c r="J254" i="41"/>
  <c r="E254" i="41"/>
  <c r="I254" i="41"/>
  <c r="I280" i="41"/>
  <c r="H280" i="41"/>
  <c r="K280" i="41"/>
  <c r="E280" i="41"/>
  <c r="J280" i="41"/>
  <c r="H685" i="41"/>
  <c r="K685" i="41"/>
  <c r="E685" i="41"/>
  <c r="J685" i="41"/>
  <c r="I685" i="41"/>
  <c r="I188" i="41"/>
  <c r="K188" i="41"/>
  <c r="J188" i="41"/>
  <c r="H188" i="41"/>
  <c r="E188" i="41"/>
  <c r="H626" i="41"/>
  <c r="J626" i="41"/>
  <c r="E626" i="41"/>
  <c r="I626" i="41"/>
  <c r="K626" i="41"/>
  <c r="E327" i="41"/>
  <c r="H327" i="41"/>
  <c r="K327" i="41"/>
  <c r="I327" i="41"/>
  <c r="J327" i="41"/>
  <c r="H176" i="41"/>
  <c r="I176" i="41"/>
  <c r="K176" i="41"/>
  <c r="J176" i="41"/>
  <c r="E176" i="41"/>
  <c r="J164" i="41"/>
  <c r="H164" i="41"/>
  <c r="I164" i="41"/>
  <c r="K164" i="41"/>
  <c r="E164" i="41"/>
  <c r="I263" i="41"/>
  <c r="E263" i="41"/>
  <c r="K263" i="41"/>
  <c r="H263" i="41"/>
  <c r="J263" i="41"/>
  <c r="I508" i="41"/>
  <c r="J508" i="41"/>
  <c r="K508" i="41"/>
  <c r="H508" i="41"/>
  <c r="E508" i="41"/>
  <c r="E51" i="41"/>
  <c r="K51" i="41"/>
  <c r="I51" i="41"/>
  <c r="H51" i="41"/>
  <c r="J51" i="41"/>
  <c r="J390" i="41"/>
  <c r="I390" i="41"/>
  <c r="H390" i="41"/>
  <c r="K390" i="41"/>
  <c r="E390" i="41"/>
  <c r="I478" i="41"/>
  <c r="H478" i="41"/>
  <c r="K478" i="41"/>
  <c r="E478" i="41"/>
  <c r="J478" i="41"/>
  <c r="I341" i="41"/>
  <c r="K341" i="41"/>
  <c r="J341" i="41"/>
  <c r="H341" i="41"/>
  <c r="E341" i="41"/>
  <c r="J240" i="41"/>
  <c r="I240" i="41"/>
  <c r="H240" i="41"/>
  <c r="K240" i="41"/>
  <c r="E240" i="41"/>
  <c r="E166" i="41"/>
  <c r="H166" i="41"/>
  <c r="K166" i="41"/>
  <c r="I166" i="41"/>
  <c r="J166" i="41"/>
  <c r="H592" i="41"/>
  <c r="I592" i="41"/>
  <c r="E592" i="41"/>
  <c r="J592" i="41"/>
  <c r="K592" i="41"/>
  <c r="E555" i="41"/>
  <c r="H555" i="41"/>
  <c r="I555" i="41"/>
  <c r="J555" i="41"/>
  <c r="K555" i="41"/>
  <c r="H611" i="41"/>
  <c r="I611" i="41"/>
  <c r="K611" i="41"/>
  <c r="J611" i="41"/>
  <c r="E611" i="41"/>
  <c r="I420" i="41"/>
  <c r="E420" i="41"/>
  <c r="H420" i="41"/>
  <c r="J420" i="41"/>
  <c r="K420" i="41"/>
  <c r="I91" i="41"/>
  <c r="E91" i="41"/>
  <c r="K91" i="41"/>
  <c r="H91" i="41"/>
  <c r="J91" i="41"/>
  <c r="K134" i="41"/>
  <c r="E134" i="41"/>
  <c r="H134" i="41"/>
  <c r="J134" i="41"/>
  <c r="I134" i="41"/>
  <c r="K110" i="41"/>
  <c r="I110" i="41"/>
  <c r="E110" i="41"/>
  <c r="J110" i="41"/>
  <c r="H110" i="41"/>
  <c r="H504" i="41"/>
  <c r="I504" i="41"/>
  <c r="E504" i="41"/>
  <c r="J504" i="41"/>
  <c r="K504" i="41"/>
  <c r="H202" i="41"/>
  <c r="K202" i="41"/>
  <c r="E202" i="41"/>
  <c r="I202" i="41"/>
  <c r="J202" i="41"/>
  <c r="I86" i="41"/>
  <c r="K86" i="41"/>
  <c r="E86" i="41"/>
  <c r="J86" i="41"/>
  <c r="H86" i="41"/>
  <c r="J126" i="41"/>
  <c r="K126" i="41"/>
  <c r="E126" i="41"/>
  <c r="I126" i="41"/>
  <c r="H126" i="41"/>
  <c r="I484" i="41"/>
  <c r="J484" i="41"/>
  <c r="K484" i="41"/>
  <c r="E484" i="41"/>
  <c r="H484" i="41"/>
  <c r="E372" i="41"/>
  <c r="I372" i="41"/>
  <c r="H372" i="41"/>
  <c r="K372" i="41"/>
  <c r="J372" i="41"/>
  <c r="E628" i="41"/>
  <c r="I628" i="41"/>
  <c r="K628" i="41"/>
  <c r="H628" i="41"/>
  <c r="J628" i="41"/>
  <c r="J448" i="41"/>
  <c r="I448" i="41"/>
  <c r="K448" i="41"/>
  <c r="E448" i="41"/>
  <c r="H448" i="41"/>
  <c r="H476" i="41"/>
  <c r="E476" i="41"/>
  <c r="I476" i="41"/>
  <c r="J476" i="41"/>
  <c r="K476" i="41"/>
  <c r="K138" i="41"/>
  <c r="I138" i="41"/>
  <c r="E138" i="41"/>
  <c r="J138" i="41"/>
  <c r="H138" i="41"/>
  <c r="K578" i="41"/>
  <c r="J578" i="41"/>
  <c r="I578" i="41"/>
  <c r="E578" i="41"/>
  <c r="H578" i="41"/>
  <c r="E388" i="41"/>
  <c r="I388" i="41"/>
  <c r="K388" i="41"/>
  <c r="H388" i="41"/>
  <c r="J388" i="41"/>
  <c r="K264" i="41"/>
  <c r="I264" i="41"/>
  <c r="J264" i="41"/>
  <c r="H264" i="41"/>
  <c r="E264" i="41"/>
  <c r="E43" i="41"/>
  <c r="K43" i="41"/>
  <c r="J43" i="41"/>
  <c r="I43" i="41"/>
  <c r="H43" i="41"/>
  <c r="J660" i="41"/>
  <c r="I660" i="41"/>
  <c r="K660" i="41"/>
  <c r="E660" i="41"/>
  <c r="H660" i="41"/>
  <c r="I666" i="41"/>
  <c r="K666" i="41"/>
  <c r="H666" i="41"/>
  <c r="E666" i="41"/>
  <c r="J666" i="41"/>
  <c r="I285" i="41"/>
  <c r="H285" i="41"/>
  <c r="J285" i="41"/>
  <c r="K285" i="41"/>
  <c r="E285" i="41"/>
  <c r="H624" i="41"/>
  <c r="K624" i="41"/>
  <c r="I624" i="41"/>
  <c r="E624" i="41"/>
  <c r="J624" i="41"/>
  <c r="E16" i="41"/>
  <c r="K16" i="41"/>
  <c r="I16" i="41"/>
  <c r="H16" i="41"/>
  <c r="J16" i="41"/>
  <c r="E33" i="41"/>
  <c r="K33" i="41"/>
  <c r="J33" i="41"/>
  <c r="I33" i="41"/>
  <c r="H33" i="41"/>
  <c r="K90" i="41"/>
  <c r="H90" i="41"/>
  <c r="J90" i="41"/>
  <c r="I90" i="41"/>
  <c r="E90" i="41"/>
  <c r="H460" i="41"/>
  <c r="E460" i="41"/>
  <c r="I460" i="41"/>
  <c r="J460" i="41"/>
  <c r="K460" i="41"/>
  <c r="K40" i="41"/>
  <c r="E40" i="41"/>
  <c r="J40" i="41"/>
  <c r="H40" i="41"/>
  <c r="I40" i="41"/>
  <c r="K532" i="41"/>
  <c r="E532" i="41"/>
  <c r="H532" i="41"/>
  <c r="J532" i="41"/>
  <c r="I532" i="41"/>
  <c r="H663" i="41"/>
  <c r="E663" i="41"/>
  <c r="K663" i="41"/>
  <c r="I663" i="41"/>
  <c r="J663" i="41"/>
  <c r="I679" i="41"/>
  <c r="J679" i="41"/>
  <c r="E679" i="41"/>
  <c r="K679" i="41"/>
  <c r="H679" i="41"/>
  <c r="K495" i="41"/>
  <c r="I495" i="41"/>
  <c r="J495" i="41"/>
  <c r="E495" i="41"/>
  <c r="H495" i="41"/>
  <c r="I303" i="41"/>
  <c r="H303" i="41"/>
  <c r="E303" i="41"/>
  <c r="K303" i="41"/>
  <c r="J303" i="41"/>
  <c r="I533" i="41"/>
  <c r="E533" i="41"/>
  <c r="K533" i="41"/>
  <c r="H533" i="41"/>
  <c r="J533" i="41"/>
  <c r="I168" i="41"/>
  <c r="J168" i="41"/>
  <c r="H168" i="41"/>
  <c r="E168" i="41"/>
  <c r="K168" i="41"/>
  <c r="E417" i="41"/>
  <c r="J417" i="41"/>
  <c r="I417" i="41"/>
  <c r="K417" i="41"/>
  <c r="H417" i="41"/>
  <c r="H561" i="41"/>
  <c r="E561" i="41"/>
  <c r="J561" i="41"/>
  <c r="I561" i="41"/>
  <c r="K561" i="41"/>
  <c r="K38" i="41"/>
  <c r="E38" i="41"/>
  <c r="J38" i="41"/>
  <c r="H38" i="41"/>
  <c r="I38" i="41"/>
  <c r="H232" i="41"/>
  <c r="I232" i="41"/>
  <c r="E232" i="41"/>
  <c r="J232" i="41"/>
  <c r="K232" i="41"/>
  <c r="J635" i="41"/>
  <c r="E635" i="41"/>
  <c r="I635" i="41"/>
  <c r="H635" i="41"/>
  <c r="K635" i="41"/>
  <c r="E461" i="41"/>
  <c r="K461" i="41"/>
  <c r="H461" i="41"/>
  <c r="I461" i="41"/>
  <c r="J461" i="41"/>
  <c r="J107" i="41"/>
  <c r="I107" i="41"/>
  <c r="K107" i="41"/>
  <c r="E107" i="41"/>
  <c r="H107" i="41"/>
  <c r="J167" i="41"/>
  <c r="I167" i="41"/>
  <c r="K167" i="41"/>
  <c r="E167" i="41"/>
  <c r="H167" i="41"/>
  <c r="K584" i="41"/>
  <c r="I584" i="41"/>
  <c r="J584" i="41"/>
  <c r="H584" i="41"/>
  <c r="E584" i="41"/>
  <c r="I381" i="41"/>
  <c r="J381" i="41"/>
  <c r="K381" i="41"/>
  <c r="E381" i="41"/>
  <c r="H381" i="41"/>
  <c r="I159" i="41"/>
  <c r="J159" i="41"/>
  <c r="K159" i="41"/>
  <c r="H159" i="41"/>
  <c r="E159" i="41"/>
  <c r="H466" i="41"/>
  <c r="K466" i="41"/>
  <c r="I466" i="41"/>
  <c r="E466" i="41"/>
  <c r="J466" i="41"/>
  <c r="H702" i="41"/>
  <c r="K702" i="41"/>
  <c r="J702" i="41"/>
  <c r="E702" i="41"/>
  <c r="I702" i="41"/>
  <c r="H647" i="41"/>
  <c r="K647" i="41"/>
  <c r="J647" i="41"/>
  <c r="E647" i="41"/>
  <c r="I647" i="41"/>
  <c r="J382" i="41"/>
  <c r="K382" i="41"/>
  <c r="E382" i="41"/>
  <c r="I382" i="41"/>
  <c r="H382" i="41"/>
  <c r="K378" i="41"/>
  <c r="I378" i="41"/>
  <c r="J378" i="41"/>
  <c r="E378" i="41"/>
  <c r="H378" i="41"/>
  <c r="E380" i="41"/>
  <c r="K380" i="41"/>
  <c r="I380" i="41"/>
  <c r="H380" i="41"/>
  <c r="J380" i="41"/>
  <c r="K500" i="41"/>
  <c r="I500" i="41"/>
  <c r="E500" i="41"/>
  <c r="J500" i="41"/>
  <c r="H500" i="41"/>
  <c r="H88" i="41"/>
  <c r="E88" i="41"/>
  <c r="I88" i="41"/>
  <c r="K88" i="41"/>
  <c r="J88" i="41"/>
  <c r="H92" i="41"/>
  <c r="J92" i="41"/>
  <c r="I92" i="41"/>
  <c r="E92" i="41"/>
  <c r="K92" i="41"/>
  <c r="K238" i="41"/>
  <c r="I238" i="41"/>
  <c r="J238" i="41"/>
  <c r="H238" i="41"/>
  <c r="E238" i="41"/>
  <c r="E322" i="41"/>
  <c r="H322" i="41"/>
  <c r="J322" i="41"/>
  <c r="I322" i="41"/>
  <c r="K322" i="41"/>
  <c r="J648" i="41"/>
  <c r="K648" i="41"/>
  <c r="H648" i="41"/>
  <c r="E648" i="41"/>
  <c r="I648" i="41"/>
  <c r="I366" i="41"/>
  <c r="K366" i="41"/>
  <c r="H366" i="41"/>
  <c r="E366" i="41"/>
  <c r="J366" i="41"/>
  <c r="H423" i="41"/>
  <c r="K423" i="41"/>
  <c r="I423" i="41"/>
  <c r="J423" i="41"/>
  <c r="E423" i="41"/>
  <c r="E342" i="41"/>
  <c r="H342" i="41"/>
  <c r="K342" i="41"/>
  <c r="I342" i="41"/>
  <c r="J342" i="41"/>
  <c r="I691" i="41"/>
  <c r="K691" i="41"/>
  <c r="H691" i="41"/>
  <c r="J691" i="41"/>
  <c r="E691" i="41"/>
  <c r="H65" i="41"/>
  <c r="E65" i="41"/>
  <c r="I65" i="41"/>
  <c r="J65" i="41"/>
  <c r="K65" i="41"/>
  <c r="J537" i="41"/>
  <c r="H537" i="41"/>
  <c r="K537" i="41"/>
  <c r="E537" i="41"/>
  <c r="I537" i="41"/>
  <c r="H261" i="41"/>
  <c r="E261" i="41"/>
  <c r="J261" i="41"/>
  <c r="K261" i="41"/>
  <c r="I261" i="41"/>
  <c r="J668" i="41"/>
  <c r="E668" i="41"/>
  <c r="I668" i="41"/>
  <c r="H668" i="41"/>
  <c r="K668" i="41"/>
  <c r="K707" i="41"/>
  <c r="E707" i="41"/>
  <c r="H707" i="41"/>
  <c r="J707" i="41"/>
  <c r="I707" i="41"/>
  <c r="H352" i="41"/>
  <c r="K352" i="41"/>
  <c r="E352" i="41"/>
  <c r="J352" i="41"/>
  <c r="I352" i="41"/>
  <c r="H47" i="41"/>
  <c r="I47" i="41"/>
  <c r="K47" i="41"/>
  <c r="J47" i="41"/>
  <c r="E47" i="41"/>
  <c r="K115" i="41"/>
  <c r="J115" i="41"/>
  <c r="E115" i="41"/>
  <c r="I115" i="41"/>
  <c r="H115" i="41"/>
  <c r="E15" i="41"/>
  <c r="H15" i="41"/>
  <c r="K15" i="41"/>
  <c r="I15" i="41"/>
  <c r="J15" i="41"/>
  <c r="H252" i="41"/>
  <c r="E252" i="41"/>
  <c r="K252" i="41"/>
  <c r="J252" i="41"/>
  <c r="I252" i="41"/>
  <c r="E119" i="41"/>
  <c r="K119" i="41"/>
  <c r="H119" i="41"/>
  <c r="I119" i="41"/>
  <c r="J119" i="41"/>
  <c r="J528" i="41"/>
  <c r="K528" i="41"/>
  <c r="E528" i="41"/>
  <c r="I528" i="41"/>
  <c r="H528" i="41"/>
  <c r="K87" i="41"/>
  <c r="E87" i="41"/>
  <c r="H87" i="41"/>
  <c r="I87" i="41"/>
  <c r="J87" i="41"/>
  <c r="H463" i="41"/>
  <c r="E463" i="41"/>
  <c r="K463" i="41"/>
  <c r="I463" i="41"/>
  <c r="J463" i="41"/>
  <c r="E442" i="41"/>
  <c r="J442" i="41"/>
  <c r="I442" i="41"/>
  <c r="K442" i="41"/>
  <c r="H442" i="41"/>
  <c r="J373" i="41"/>
  <c r="I373" i="41"/>
  <c r="H373" i="41"/>
  <c r="K373" i="41"/>
  <c r="E373" i="41"/>
  <c r="E406" i="41"/>
  <c r="J406" i="41"/>
  <c r="K406" i="41"/>
  <c r="H406" i="41"/>
  <c r="I406" i="41"/>
  <c r="I184" i="41"/>
  <c r="E184" i="41"/>
  <c r="J184" i="41"/>
  <c r="K184" i="41"/>
  <c r="H184" i="41"/>
  <c r="J270" i="41"/>
  <c r="H270" i="41"/>
  <c r="I270" i="41"/>
  <c r="E270" i="41"/>
  <c r="K270" i="41"/>
  <c r="K98" i="41"/>
  <c r="J98" i="41"/>
  <c r="I98" i="41"/>
  <c r="H98" i="41"/>
  <c r="E98" i="41"/>
  <c r="K29" i="41"/>
  <c r="H29" i="41"/>
  <c r="J29" i="41"/>
  <c r="I29" i="41"/>
  <c r="E29" i="41"/>
  <c r="K437" i="41"/>
  <c r="E437" i="41"/>
  <c r="H437" i="41"/>
  <c r="I437" i="41"/>
  <c r="J437" i="41"/>
  <c r="J396" i="41"/>
  <c r="K396" i="41"/>
  <c r="H396" i="41"/>
  <c r="E396" i="41"/>
  <c r="I396" i="41"/>
  <c r="J131" i="41"/>
  <c r="H131" i="41"/>
  <c r="E131" i="41"/>
  <c r="K131" i="41"/>
  <c r="I131" i="41"/>
  <c r="K242" i="41"/>
  <c r="H242" i="41"/>
  <c r="I242" i="41"/>
  <c r="J242" i="41"/>
  <c r="E242" i="41"/>
  <c r="J253" i="41"/>
  <c r="K253" i="41"/>
  <c r="E253" i="41"/>
  <c r="H253" i="41"/>
  <c r="I253" i="41"/>
  <c r="I200" i="41"/>
  <c r="E200" i="41"/>
  <c r="H200" i="41"/>
  <c r="J200" i="41"/>
  <c r="K200" i="41"/>
  <c r="K492" i="41"/>
  <c r="J492" i="41"/>
  <c r="E492" i="41"/>
  <c r="I492" i="41"/>
  <c r="H492" i="41"/>
  <c r="I542" i="41"/>
  <c r="H542" i="41"/>
  <c r="E542" i="41"/>
  <c r="K542" i="41"/>
  <c r="J542" i="41"/>
  <c r="J398" i="41"/>
  <c r="K398" i="41"/>
  <c r="H398" i="41"/>
  <c r="E398" i="41"/>
  <c r="I398" i="41"/>
  <c r="H444" i="41"/>
  <c r="J444" i="41"/>
  <c r="K444" i="41"/>
  <c r="E444" i="41"/>
  <c r="I444" i="41"/>
  <c r="E140" i="41"/>
  <c r="H140" i="41"/>
  <c r="I140" i="41"/>
  <c r="J140" i="41"/>
  <c r="K140" i="41"/>
  <c r="K68" i="41"/>
  <c r="J68" i="41"/>
  <c r="I68" i="41"/>
  <c r="E68" i="41"/>
  <c r="H68" i="41"/>
  <c r="I30" i="41"/>
  <c r="K30" i="41"/>
  <c r="H30" i="41"/>
  <c r="E30" i="41"/>
  <c r="J30" i="41"/>
  <c r="J407" i="41"/>
  <c r="K407" i="41"/>
  <c r="H407" i="41"/>
  <c r="E407" i="41"/>
  <c r="I407" i="41"/>
  <c r="J562" i="41"/>
  <c r="K562" i="41"/>
  <c r="I562" i="41"/>
  <c r="H562" i="41"/>
  <c r="E562" i="41"/>
  <c r="K13" i="41"/>
  <c r="H13" i="41"/>
  <c r="E13" i="41"/>
  <c r="I13" i="41"/>
  <c r="J13" i="41"/>
  <c r="K441" i="41"/>
  <c r="H441" i="41"/>
  <c r="E441" i="41"/>
  <c r="I441" i="41"/>
  <c r="J441" i="41"/>
  <c r="K676" i="41"/>
  <c r="E676" i="41"/>
  <c r="I676" i="41"/>
  <c r="J676" i="41"/>
  <c r="H676" i="41"/>
  <c r="J377" i="41"/>
  <c r="K377" i="41"/>
  <c r="I377" i="41"/>
  <c r="H377" i="41"/>
  <c r="E377" i="41"/>
  <c r="E204" i="41"/>
  <c r="H204" i="41"/>
  <c r="K204" i="41"/>
  <c r="J204" i="41"/>
  <c r="I204" i="41"/>
  <c r="H62" i="41"/>
  <c r="I62" i="41"/>
  <c r="E62" i="41"/>
  <c r="K62" i="41"/>
  <c r="J62" i="41"/>
  <c r="H251" i="41"/>
  <c r="E251" i="41"/>
  <c r="J251" i="41"/>
  <c r="K251" i="41"/>
  <c r="I251" i="41"/>
  <c r="H171" i="41"/>
  <c r="J171" i="41"/>
  <c r="K171" i="41"/>
  <c r="I171" i="41"/>
  <c r="E171" i="41"/>
  <c r="H220" i="41"/>
  <c r="E220" i="41"/>
  <c r="J220" i="41"/>
  <c r="K220" i="41"/>
  <c r="I220" i="41"/>
  <c r="J315" i="41"/>
  <c r="E315" i="41"/>
  <c r="K315" i="41"/>
  <c r="H315" i="41"/>
  <c r="I315" i="41"/>
  <c r="I328" i="41"/>
  <c r="K328" i="41"/>
  <c r="J328" i="41"/>
  <c r="E328" i="41"/>
  <c r="H328" i="41"/>
  <c r="E530" i="41"/>
  <c r="I530" i="41"/>
  <c r="J530" i="41"/>
  <c r="H530" i="41"/>
  <c r="K530" i="41"/>
  <c r="I356" i="41"/>
  <c r="K356" i="41"/>
  <c r="H356" i="41"/>
  <c r="J356" i="41"/>
  <c r="E356" i="41"/>
  <c r="J506" i="41"/>
  <c r="I506" i="41"/>
  <c r="K506" i="41"/>
  <c r="E506" i="41"/>
  <c r="H506" i="41"/>
  <c r="K529" i="41"/>
  <c r="H529" i="41"/>
  <c r="E529" i="41"/>
  <c r="J529" i="41"/>
  <c r="I529" i="41"/>
  <c r="H179" i="41"/>
  <c r="J179" i="41"/>
  <c r="I179" i="41"/>
  <c r="K179" i="41"/>
  <c r="E179" i="41"/>
  <c r="E25" i="41"/>
  <c r="H25" i="41"/>
  <c r="K25" i="41"/>
  <c r="I25" i="41"/>
  <c r="J25" i="41"/>
  <c r="H361" i="41"/>
  <c r="I361" i="41"/>
  <c r="J361" i="41"/>
  <c r="E361" i="41"/>
  <c r="K361" i="41"/>
  <c r="I298" i="41"/>
  <c r="E298" i="41"/>
  <c r="J298" i="41"/>
  <c r="H298" i="41"/>
  <c r="K298" i="41"/>
  <c r="H274" i="41"/>
  <c r="K274" i="41"/>
  <c r="J274" i="41"/>
  <c r="I274" i="41"/>
  <c r="E274" i="41"/>
  <c r="E305" i="41"/>
  <c r="H305" i="41"/>
  <c r="J305" i="41"/>
  <c r="I305" i="41"/>
  <c r="K305" i="41"/>
  <c r="E172" i="41"/>
  <c r="H172" i="41"/>
  <c r="J172" i="41"/>
  <c r="I172" i="41"/>
  <c r="K172" i="41"/>
  <c r="I686" i="41"/>
  <c r="J686" i="41"/>
  <c r="K686" i="41"/>
  <c r="E686" i="41"/>
  <c r="H686" i="41"/>
  <c r="J122" i="41"/>
  <c r="K122" i="41"/>
  <c r="H122" i="41"/>
  <c r="I122" i="41"/>
  <c r="E122" i="41"/>
  <c r="K174" i="41"/>
  <c r="J174" i="41"/>
  <c r="E174" i="41"/>
  <c r="I174" i="41"/>
  <c r="H174" i="41"/>
  <c r="I642" i="41"/>
  <c r="J642" i="41"/>
  <c r="H642" i="41"/>
  <c r="K642" i="41"/>
  <c r="E642" i="41"/>
  <c r="E181" i="41"/>
  <c r="H181" i="41"/>
  <c r="J181" i="41"/>
  <c r="K181" i="41"/>
  <c r="I181" i="41"/>
  <c r="J225" i="41"/>
  <c r="I225" i="41"/>
  <c r="K225" i="41"/>
  <c r="E225" i="41"/>
  <c r="H225" i="41"/>
  <c r="E17" i="41"/>
  <c r="K17" i="41"/>
  <c r="H17" i="41"/>
  <c r="I17" i="41"/>
  <c r="J17" i="41"/>
  <c r="K18" i="41"/>
  <c r="E18" i="41"/>
  <c r="H18" i="41"/>
  <c r="I18" i="41"/>
  <c r="J18" i="41"/>
  <c r="I602" i="41"/>
  <c r="K602" i="41"/>
  <c r="J602" i="41"/>
  <c r="E602" i="41"/>
  <c r="H602" i="41"/>
  <c r="J266" i="41"/>
  <c r="H266" i="41"/>
  <c r="K266" i="41"/>
  <c r="I266" i="41"/>
  <c r="E266" i="41"/>
  <c r="J558" i="41"/>
  <c r="I558" i="41"/>
  <c r="E558" i="41"/>
  <c r="K558" i="41"/>
  <c r="H558" i="41"/>
  <c r="H670" i="41"/>
  <c r="K670" i="41"/>
  <c r="I670" i="41"/>
  <c r="J670" i="41"/>
  <c r="E670" i="41"/>
  <c r="E630" i="41"/>
  <c r="I630" i="41"/>
  <c r="K630" i="41"/>
  <c r="H630" i="41"/>
  <c r="J630" i="41"/>
  <c r="J165" i="41"/>
  <c r="I165" i="41"/>
  <c r="H165" i="41"/>
  <c r="E165" i="41"/>
  <c r="K165" i="41"/>
  <c r="J105" i="41"/>
  <c r="K105" i="41"/>
  <c r="E105" i="41"/>
  <c r="H105" i="41"/>
  <c r="I105" i="41"/>
  <c r="E39" i="41"/>
  <c r="I39" i="41"/>
  <c r="J39" i="41"/>
  <c r="K39" i="41"/>
  <c r="H39" i="41"/>
  <c r="K546" i="41"/>
  <c r="H546" i="41"/>
  <c r="J546" i="41"/>
  <c r="E546" i="41"/>
  <c r="I546" i="41"/>
  <c r="I70" i="41"/>
  <c r="E70" i="41"/>
  <c r="H70" i="41"/>
  <c r="J70" i="41"/>
  <c r="K70" i="41"/>
  <c r="K692" i="41"/>
  <c r="E692" i="41"/>
  <c r="H692" i="41"/>
  <c r="I692" i="41"/>
  <c r="J692" i="41"/>
  <c r="J580" i="41"/>
  <c r="E580" i="41"/>
  <c r="K580" i="41"/>
  <c r="I580" i="41"/>
  <c r="H580" i="41"/>
  <c r="E61" i="41"/>
  <c r="I61" i="41"/>
  <c r="J61" i="41"/>
  <c r="H61" i="41"/>
  <c r="K61" i="41"/>
  <c r="E199" i="41"/>
  <c r="J199" i="41"/>
  <c r="K199" i="41"/>
  <c r="I199" i="41"/>
  <c r="H199" i="41"/>
  <c r="E224" i="41"/>
  <c r="H224" i="41"/>
  <c r="I224" i="41"/>
  <c r="J224" i="41"/>
  <c r="K224" i="41"/>
  <c r="J77" i="41"/>
  <c r="H77" i="41"/>
  <c r="K77" i="41"/>
  <c r="I77" i="41"/>
  <c r="E77" i="41"/>
  <c r="E250" i="41"/>
  <c r="K250" i="41"/>
  <c r="J250" i="41"/>
  <c r="H250" i="41"/>
  <c r="I250" i="41"/>
  <c r="E233" i="41"/>
  <c r="K233" i="41"/>
  <c r="H233" i="41"/>
  <c r="J233" i="41"/>
  <c r="I233" i="41"/>
  <c r="H477" i="41"/>
  <c r="J477" i="41"/>
  <c r="I477" i="41"/>
  <c r="E477" i="41"/>
  <c r="K477" i="41"/>
  <c r="H112" i="41"/>
  <c r="J112" i="41"/>
  <c r="I112" i="41"/>
  <c r="K112" i="41"/>
  <c r="E112" i="41"/>
  <c r="E657" i="41"/>
  <c r="I657" i="41"/>
  <c r="H657" i="41"/>
  <c r="K657" i="41"/>
  <c r="J657" i="41"/>
  <c r="I653" i="41"/>
  <c r="H653" i="41"/>
  <c r="J653" i="41"/>
  <c r="E653" i="41"/>
  <c r="K653" i="41"/>
  <c r="J677" i="41"/>
  <c r="H677" i="41"/>
  <c r="K677" i="41"/>
  <c r="E677" i="41"/>
  <c r="I677" i="41"/>
  <c r="K637" i="41"/>
  <c r="H637" i="41"/>
  <c r="I637" i="41"/>
  <c r="J637" i="41"/>
  <c r="E637" i="41"/>
  <c r="E490" i="41"/>
  <c r="I490" i="41"/>
  <c r="K490" i="41"/>
  <c r="J490" i="41"/>
  <c r="H490" i="41"/>
  <c r="I518" i="41"/>
  <c r="E518" i="41"/>
  <c r="H518" i="41"/>
  <c r="K518" i="41"/>
  <c r="J518" i="41"/>
  <c r="I347" i="41"/>
  <c r="E347" i="41"/>
  <c r="K347" i="41"/>
  <c r="H347" i="41"/>
  <c r="J347" i="41"/>
  <c r="I355" i="41"/>
  <c r="J355" i="41"/>
  <c r="E355" i="41"/>
  <c r="K355" i="41"/>
  <c r="H355" i="41"/>
  <c r="I416" i="41"/>
  <c r="H416" i="41"/>
  <c r="E416" i="41"/>
  <c r="K416" i="41"/>
  <c r="J416" i="41"/>
  <c r="K671" i="41"/>
  <c r="I671" i="41"/>
  <c r="H671" i="41"/>
  <c r="J671" i="41"/>
  <c r="E671" i="41"/>
  <c r="I348" i="41"/>
  <c r="K348" i="41"/>
  <c r="J348" i="41"/>
  <c r="H348" i="41"/>
  <c r="E348" i="41"/>
  <c r="E585" i="41"/>
  <c r="K585" i="41"/>
  <c r="I585" i="41"/>
  <c r="H585" i="41"/>
  <c r="J585" i="41"/>
  <c r="K604" i="41"/>
  <c r="I604" i="41"/>
  <c r="E604" i="41"/>
  <c r="J604" i="41"/>
  <c r="H604" i="41"/>
  <c r="H28" i="41"/>
  <c r="K28" i="41"/>
  <c r="E28" i="41"/>
  <c r="I28" i="41"/>
  <c r="J28" i="41"/>
  <c r="H101" i="41"/>
  <c r="K101" i="41"/>
  <c r="J101" i="41"/>
  <c r="E101" i="41"/>
  <c r="I101" i="41"/>
  <c r="K295" i="41"/>
  <c r="I295" i="41"/>
  <c r="E295" i="41"/>
  <c r="J295" i="41"/>
  <c r="H295" i="41"/>
  <c r="E275" i="41"/>
  <c r="I275" i="41"/>
  <c r="H275" i="41"/>
  <c r="J275" i="41"/>
  <c r="K275" i="41"/>
  <c r="K24" i="41"/>
  <c r="I24" i="41"/>
  <c r="E24" i="41"/>
  <c r="H24" i="41"/>
  <c r="J24" i="41"/>
  <c r="I35" i="41"/>
  <c r="H35" i="41"/>
  <c r="E35" i="41"/>
  <c r="K35" i="41"/>
  <c r="J35" i="41"/>
  <c r="H525" i="41"/>
  <c r="I525" i="41"/>
  <c r="K525" i="41"/>
  <c r="J525" i="41"/>
  <c r="E525" i="41"/>
  <c r="K632" i="41"/>
  <c r="H632" i="41"/>
  <c r="I632" i="41"/>
  <c r="J632" i="41"/>
  <c r="E632" i="41"/>
  <c r="K709" i="41"/>
  <c r="I709" i="41"/>
  <c r="H709" i="41"/>
  <c r="J709" i="41"/>
  <c r="E709" i="41"/>
  <c r="E643" i="41"/>
  <c r="H643" i="41"/>
  <c r="I643" i="41"/>
  <c r="K643" i="41"/>
  <c r="J643" i="41"/>
  <c r="I351" i="41"/>
  <c r="K351" i="41"/>
  <c r="H351" i="41"/>
  <c r="J351" i="41"/>
  <c r="E351" i="41"/>
  <c r="J337" i="41"/>
  <c r="H337" i="41"/>
  <c r="K337" i="41"/>
  <c r="E337" i="41"/>
  <c r="I337" i="41"/>
  <c r="J457" i="41"/>
  <c r="I457" i="41"/>
  <c r="H457" i="41"/>
  <c r="K457" i="41"/>
  <c r="E457" i="41"/>
  <c r="I260" i="41"/>
  <c r="H260" i="41"/>
  <c r="K260" i="41"/>
  <c r="E260" i="41"/>
  <c r="J260" i="41"/>
  <c r="E241" i="41"/>
  <c r="H241" i="41"/>
  <c r="K241" i="41"/>
  <c r="J241" i="41"/>
  <c r="I241" i="41"/>
  <c r="H349" i="41"/>
  <c r="K349" i="41"/>
  <c r="I349" i="41"/>
  <c r="J349" i="41"/>
  <c r="E349" i="41"/>
  <c r="K579" i="41"/>
  <c r="H579" i="41"/>
  <c r="E579" i="41"/>
  <c r="J579" i="41"/>
  <c r="I579" i="41"/>
  <c r="I419" i="41"/>
  <c r="E419" i="41"/>
  <c r="J419" i="41"/>
  <c r="K419" i="41"/>
  <c r="H419" i="41"/>
  <c r="J55" i="41"/>
  <c r="E55" i="41"/>
  <c r="H55" i="41"/>
  <c r="K55" i="41"/>
  <c r="I55" i="41"/>
  <c r="E76" i="41"/>
  <c r="I76" i="41"/>
  <c r="H76" i="41"/>
  <c r="K76" i="41"/>
  <c r="J76" i="41"/>
  <c r="J434" i="41"/>
  <c r="I434" i="41"/>
  <c r="K434" i="41"/>
  <c r="E434" i="41"/>
  <c r="H434" i="41"/>
  <c r="E127" i="41"/>
  <c r="H127" i="41"/>
  <c r="J127" i="41"/>
  <c r="I127" i="41"/>
  <c r="K127" i="41"/>
  <c r="I387" i="41"/>
  <c r="K387" i="41"/>
  <c r="J387" i="41"/>
  <c r="H387" i="41"/>
  <c r="E387" i="41"/>
  <c r="H502" i="41"/>
  <c r="K502" i="41"/>
  <c r="J502" i="41"/>
  <c r="I502" i="41"/>
  <c r="E502" i="41"/>
  <c r="H209" i="41"/>
  <c r="I209" i="41"/>
  <c r="E209" i="41"/>
  <c r="J209" i="41"/>
  <c r="K209" i="41"/>
  <c r="I404" i="41"/>
  <c r="E404" i="41"/>
  <c r="J404" i="41"/>
  <c r="K404" i="41"/>
  <c r="H404" i="41"/>
  <c r="H22" i="41"/>
  <c r="E22" i="41"/>
  <c r="I22" i="41"/>
  <c r="J22" i="41"/>
  <c r="K22" i="41"/>
  <c r="H153" i="41"/>
  <c r="I153" i="41"/>
  <c r="K153" i="41"/>
  <c r="E153" i="41"/>
  <c r="J153" i="41"/>
  <c r="K449" i="41"/>
  <c r="I449" i="41"/>
  <c r="E449" i="41"/>
  <c r="J449" i="41"/>
  <c r="H449" i="41"/>
  <c r="I548" i="41"/>
  <c r="E548" i="41"/>
  <c r="H548" i="41"/>
  <c r="K548" i="41"/>
  <c r="J548" i="41"/>
  <c r="I596" i="41"/>
  <c r="E596" i="41"/>
  <c r="H596" i="41"/>
  <c r="J596" i="41"/>
  <c r="K596" i="41"/>
  <c r="E191" i="41"/>
  <c r="I191" i="41"/>
  <c r="H191" i="41"/>
  <c r="J191" i="41"/>
  <c r="K191" i="41"/>
  <c r="J680" i="41"/>
  <c r="K680" i="41"/>
  <c r="H680" i="41"/>
  <c r="E680" i="41"/>
  <c r="I680" i="41"/>
  <c r="H96" i="41"/>
  <c r="J96" i="41"/>
  <c r="K96" i="41"/>
  <c r="I96" i="41"/>
  <c r="E96" i="41"/>
  <c r="I155" i="41"/>
  <c r="E155" i="41"/>
  <c r="H155" i="41"/>
  <c r="K155" i="41"/>
  <c r="J155" i="41"/>
  <c r="E111" i="41"/>
  <c r="K111" i="41"/>
  <c r="J111" i="41"/>
  <c r="H111" i="41"/>
  <c r="I111" i="41"/>
  <c r="E589" i="41"/>
  <c r="I589" i="41"/>
  <c r="K589" i="41"/>
  <c r="H589" i="41"/>
  <c r="J589" i="41"/>
  <c r="I160" i="41"/>
  <c r="J160" i="41"/>
  <c r="K160" i="41"/>
  <c r="E160" i="41"/>
  <c r="H160" i="41"/>
  <c r="H83" i="41"/>
  <c r="J83" i="41"/>
  <c r="I83" i="41"/>
  <c r="E83" i="41"/>
  <c r="K83" i="41"/>
  <c r="I180" i="41"/>
  <c r="J180" i="41"/>
  <c r="H180" i="41"/>
  <c r="K180" i="41"/>
  <c r="E180" i="41"/>
  <c r="H169" i="41"/>
  <c r="I169" i="41"/>
  <c r="E169" i="41"/>
  <c r="K169" i="41"/>
  <c r="J169" i="41"/>
  <c r="I452" i="41"/>
  <c r="E452" i="41"/>
  <c r="K452" i="41"/>
  <c r="J452" i="41"/>
  <c r="H452" i="41"/>
  <c r="E634" i="41"/>
  <c r="H634" i="41"/>
  <c r="I634" i="41"/>
  <c r="K634" i="41"/>
  <c r="J634" i="41"/>
  <c r="I693" i="41"/>
  <c r="H693" i="41"/>
  <c r="E693" i="41"/>
  <c r="K693" i="41"/>
  <c r="J693" i="41"/>
  <c r="E706" i="41"/>
  <c r="I706" i="41"/>
  <c r="J706" i="41"/>
  <c r="H706" i="41"/>
  <c r="K706" i="41"/>
  <c r="J468" i="41"/>
  <c r="E468" i="41"/>
  <c r="I468" i="41"/>
  <c r="H468" i="41"/>
  <c r="K468" i="41"/>
  <c r="E554" i="41"/>
  <c r="J554" i="41"/>
  <c r="K554" i="41"/>
  <c r="I554" i="41"/>
  <c r="H554" i="41"/>
  <c r="E669" i="41"/>
  <c r="I669" i="41"/>
  <c r="K669" i="41"/>
  <c r="J669" i="41"/>
  <c r="H669" i="41"/>
  <c r="K226" i="41"/>
  <c r="H226" i="41"/>
  <c r="I226" i="41"/>
  <c r="E226" i="41"/>
  <c r="J226" i="41"/>
  <c r="I527" i="41"/>
  <c r="J527" i="41"/>
  <c r="K527" i="41"/>
  <c r="E527" i="41"/>
  <c r="H527" i="41"/>
  <c r="H625" i="41"/>
  <c r="E625" i="41"/>
  <c r="J625" i="41"/>
  <c r="I625" i="41"/>
  <c r="K625" i="41"/>
  <c r="H23" i="41"/>
  <c r="E23" i="41"/>
  <c r="J23" i="41"/>
  <c r="I23" i="41"/>
  <c r="K23" i="41"/>
  <c r="K340" i="41"/>
  <c r="J340" i="41"/>
  <c r="E340" i="41"/>
  <c r="H340" i="41"/>
  <c r="I340" i="41"/>
  <c r="K182" i="41"/>
  <c r="E182" i="41"/>
  <c r="J182" i="41"/>
  <c r="H182" i="41"/>
  <c r="I182" i="41"/>
  <c r="I698" i="41"/>
  <c r="K698" i="41"/>
  <c r="J698" i="41"/>
  <c r="E698" i="41"/>
  <c r="H698" i="41"/>
  <c r="I675" i="41"/>
  <c r="E675" i="41"/>
  <c r="K675" i="41"/>
  <c r="J675" i="41"/>
  <c r="H675" i="41"/>
  <c r="K610" i="41"/>
  <c r="I610" i="41"/>
  <c r="E610" i="41"/>
  <c r="H610" i="41"/>
  <c r="J610" i="41"/>
  <c r="J431" i="41"/>
  <c r="H431" i="41"/>
  <c r="K431" i="41"/>
  <c r="E431" i="41"/>
  <c r="I431" i="41"/>
  <c r="K595" i="41"/>
  <c r="J595" i="41"/>
  <c r="E595" i="41"/>
  <c r="H595" i="41"/>
  <c r="I595" i="41"/>
  <c r="K544" i="41"/>
  <c r="J544" i="41"/>
  <c r="E544" i="41"/>
  <c r="I544" i="41"/>
  <c r="H544" i="41"/>
  <c r="I123" i="41"/>
  <c r="H123" i="41"/>
  <c r="E123" i="41"/>
  <c r="J123" i="41"/>
  <c r="K123" i="41"/>
  <c r="J71" i="41"/>
  <c r="K71" i="41"/>
  <c r="E71" i="41"/>
  <c r="I71" i="41"/>
  <c r="H71" i="41"/>
  <c r="E566" i="41"/>
  <c r="K566" i="41"/>
  <c r="H566" i="41"/>
  <c r="I566" i="41"/>
  <c r="J566" i="41"/>
  <c r="E646" i="41"/>
  <c r="J646" i="41"/>
  <c r="I646" i="41"/>
  <c r="K646" i="41"/>
  <c r="H646" i="41"/>
  <c r="E218" i="41"/>
  <c r="H218" i="41"/>
  <c r="I218" i="41"/>
  <c r="J218" i="41"/>
  <c r="K218" i="41"/>
  <c r="K682" i="41"/>
  <c r="H682" i="41"/>
  <c r="J682" i="41"/>
  <c r="I682" i="41"/>
  <c r="E682" i="41"/>
  <c r="I257" i="41"/>
  <c r="E257" i="41"/>
  <c r="H257" i="41"/>
  <c r="J257" i="41"/>
  <c r="K257" i="41"/>
  <c r="J513" i="41"/>
  <c r="E513" i="41"/>
  <c r="K513" i="41"/>
  <c r="H513" i="41"/>
  <c r="I513" i="41"/>
  <c r="E358" i="41"/>
  <c r="K358" i="41"/>
  <c r="H358" i="41"/>
  <c r="J358" i="41"/>
  <c r="I358" i="41"/>
  <c r="E455" i="41"/>
  <c r="J455" i="41"/>
  <c r="K455" i="41"/>
  <c r="H455" i="41"/>
  <c r="I455" i="41"/>
  <c r="K470" i="41"/>
  <c r="H470" i="41"/>
  <c r="E470" i="41"/>
  <c r="J470" i="41"/>
  <c r="I470" i="41"/>
  <c r="I435" i="41"/>
  <c r="J435" i="41"/>
  <c r="K435" i="41"/>
  <c r="H435" i="41"/>
  <c r="E435" i="41"/>
  <c r="K582" i="41"/>
  <c r="J582" i="41"/>
  <c r="I582" i="41"/>
  <c r="E582" i="41"/>
  <c r="H582" i="41"/>
  <c r="J384" i="41"/>
  <c r="I384" i="41"/>
  <c r="E384" i="41"/>
  <c r="H384" i="41"/>
  <c r="K384" i="41"/>
  <c r="E132" i="41"/>
  <c r="K132" i="41"/>
  <c r="J132" i="41"/>
  <c r="I132" i="41"/>
  <c r="H132" i="41"/>
  <c r="H487" i="41"/>
  <c r="K487" i="41"/>
  <c r="I487" i="41"/>
  <c r="E487" i="41"/>
  <c r="J487" i="41"/>
  <c r="H329" i="41"/>
  <c r="E329" i="41"/>
  <c r="K329" i="41"/>
  <c r="I329" i="41"/>
  <c r="J329" i="41"/>
  <c r="J344" i="41"/>
  <c r="K344" i="41"/>
  <c r="E344" i="41"/>
  <c r="H344" i="41"/>
  <c r="I344" i="41"/>
  <c r="H215" i="41"/>
  <c r="J215" i="41"/>
  <c r="E215" i="41"/>
  <c r="I215" i="41"/>
  <c r="K215" i="41"/>
  <c r="I483" i="41"/>
  <c r="H483" i="41"/>
  <c r="J483" i="41"/>
  <c r="E483" i="41"/>
  <c r="K483" i="41"/>
  <c r="I629" i="41"/>
  <c r="E629" i="41"/>
  <c r="K629" i="41"/>
  <c r="J629" i="41"/>
  <c r="H629" i="41"/>
  <c r="E667" i="41"/>
  <c r="I667" i="41"/>
  <c r="J667" i="41"/>
  <c r="K667" i="41"/>
  <c r="H667" i="41"/>
  <c r="E443" i="41"/>
  <c r="J443" i="41"/>
  <c r="H443" i="41"/>
  <c r="I443" i="41"/>
  <c r="K443" i="41"/>
  <c r="K426" i="41"/>
  <c r="E426" i="41"/>
  <c r="I426" i="41"/>
  <c r="H426" i="41"/>
  <c r="J426" i="41"/>
  <c r="I650" i="41"/>
  <c r="E650" i="41"/>
  <c r="K650" i="41"/>
  <c r="J650" i="41"/>
  <c r="H650" i="41"/>
  <c r="E641" i="41"/>
  <c r="H641" i="41"/>
  <c r="I641" i="41"/>
  <c r="J641" i="41"/>
  <c r="K641" i="41"/>
  <c r="I50" i="41"/>
  <c r="H50" i="41"/>
  <c r="J50" i="41"/>
  <c r="K50" i="41"/>
  <c r="E50" i="41"/>
  <c r="I244" i="41"/>
  <c r="K244" i="41"/>
  <c r="J244" i="41"/>
  <c r="H244" i="41"/>
  <c r="E244" i="41"/>
  <c r="K567" i="41"/>
  <c r="I567" i="41"/>
  <c r="E567" i="41"/>
  <c r="H567" i="41"/>
  <c r="J567" i="41"/>
  <c r="J313" i="41"/>
  <c r="I313" i="41"/>
  <c r="E313" i="41"/>
  <c r="K313" i="41"/>
  <c r="H313" i="41"/>
  <c r="K353" i="41"/>
  <c r="H353" i="41"/>
  <c r="E353" i="41"/>
  <c r="I353" i="41"/>
  <c r="J353" i="41"/>
  <c r="I186" i="41"/>
  <c r="H186" i="41"/>
  <c r="E186" i="41"/>
  <c r="J186" i="41"/>
  <c r="K186" i="41"/>
  <c r="H190" i="41"/>
  <c r="E190" i="41"/>
  <c r="I190" i="41"/>
  <c r="J190" i="41"/>
  <c r="K190" i="41"/>
  <c r="I393" i="41"/>
  <c r="K393" i="41"/>
  <c r="E393" i="41"/>
  <c r="H393" i="41"/>
  <c r="J393" i="41"/>
  <c r="H696" i="41"/>
  <c r="I696" i="41"/>
  <c r="E696" i="41"/>
  <c r="J696" i="41"/>
  <c r="K696" i="41"/>
  <c r="J36" i="41"/>
  <c r="I36" i="41"/>
  <c r="E36" i="41"/>
  <c r="H36" i="41"/>
  <c r="K36" i="41"/>
  <c r="E681" i="41"/>
  <c r="K681" i="41"/>
  <c r="J681" i="41"/>
  <c r="I681" i="41"/>
  <c r="H681" i="41"/>
  <c r="E58" i="41"/>
  <c r="K58" i="41"/>
  <c r="J58" i="41"/>
  <c r="I58" i="41"/>
  <c r="H58" i="41"/>
  <c r="H551" i="41"/>
  <c r="J551" i="41"/>
  <c r="E551" i="41"/>
  <c r="K551" i="41"/>
  <c r="I551" i="41"/>
  <c r="H323" i="41"/>
  <c r="E323" i="41"/>
  <c r="I323" i="41"/>
  <c r="K323" i="41"/>
  <c r="J323" i="41"/>
  <c r="H304" i="41"/>
  <c r="J304" i="41"/>
  <c r="E304" i="41"/>
  <c r="K304" i="41"/>
  <c r="I304" i="41"/>
  <c r="H73" i="41"/>
  <c r="E73" i="41"/>
  <c r="J73" i="41"/>
  <c r="I73" i="41"/>
  <c r="K73" i="41"/>
  <c r="E412" i="41"/>
  <c r="H412" i="41"/>
  <c r="J412" i="41"/>
  <c r="K412" i="41"/>
  <c r="I412" i="41"/>
  <c r="H640" i="41"/>
  <c r="J640" i="41"/>
  <c r="E640" i="41"/>
  <c r="I640" i="41"/>
  <c r="K640" i="41"/>
  <c r="J292" i="41"/>
  <c r="I292" i="41"/>
  <c r="K292" i="41"/>
  <c r="E292" i="41"/>
  <c r="H292" i="41"/>
  <c r="I235" i="41"/>
  <c r="J235" i="41"/>
  <c r="E235" i="41"/>
  <c r="H235" i="41"/>
  <c r="K235" i="41"/>
  <c r="J31" i="41"/>
  <c r="I31" i="41"/>
  <c r="E31" i="41"/>
  <c r="K31" i="41"/>
  <c r="H31" i="41"/>
  <c r="E248" i="41"/>
  <c r="J248" i="41"/>
  <c r="I248" i="41"/>
  <c r="K248" i="41"/>
  <c r="H248" i="41"/>
  <c r="H195" i="41"/>
  <c r="E195" i="41"/>
  <c r="J195" i="41"/>
  <c r="I195" i="41"/>
  <c r="K195" i="41"/>
  <c r="J587" i="41"/>
  <c r="K587" i="41"/>
  <c r="E587" i="41"/>
  <c r="I587" i="41"/>
  <c r="H587" i="41"/>
  <c r="I616" i="41"/>
  <c r="J616" i="41"/>
  <c r="H616" i="41"/>
  <c r="E616" i="41"/>
  <c r="K616" i="41"/>
  <c r="I104" i="41"/>
  <c r="E104" i="41"/>
  <c r="H104" i="41"/>
  <c r="J104" i="41"/>
  <c r="K104" i="41"/>
  <c r="K103" i="41"/>
  <c r="J103" i="41"/>
  <c r="E103" i="41"/>
  <c r="I103" i="41"/>
  <c r="H103" i="41"/>
  <c r="H594" i="41"/>
  <c r="K594" i="41"/>
  <c r="I594" i="41"/>
  <c r="J594" i="41"/>
  <c r="E594" i="41"/>
  <c r="E376" i="41"/>
  <c r="K376" i="41"/>
  <c r="I376" i="41"/>
  <c r="J376" i="41"/>
  <c r="H376" i="41"/>
  <c r="J422" i="41"/>
  <c r="E422" i="41"/>
  <c r="K422" i="41"/>
  <c r="H422" i="41"/>
  <c r="I422" i="41"/>
  <c r="J497" i="41"/>
  <c r="K497" i="41"/>
  <c r="E497" i="41"/>
  <c r="I497" i="41"/>
  <c r="H497" i="41"/>
  <c r="H157" i="41"/>
  <c r="K157" i="41"/>
  <c r="J157" i="41"/>
  <c r="I157" i="41"/>
  <c r="E157" i="41"/>
  <c r="J75" i="41"/>
  <c r="I75" i="41"/>
  <c r="K75" i="41"/>
  <c r="E75" i="41"/>
  <c r="H75" i="41"/>
  <c r="K245" i="41"/>
  <c r="I245" i="41"/>
  <c r="J245" i="41"/>
  <c r="E245" i="41"/>
  <c r="H245" i="41"/>
  <c r="H615" i="41"/>
  <c r="E615" i="41"/>
  <c r="J615" i="41"/>
  <c r="K615" i="41"/>
  <c r="I615" i="41"/>
  <c r="J359" i="41"/>
  <c r="I359" i="41"/>
  <c r="K359" i="41"/>
  <c r="H359" i="41"/>
  <c r="E359" i="41"/>
  <c r="E265" i="41"/>
  <c r="K265" i="41"/>
  <c r="J265" i="41"/>
  <c r="H265" i="41"/>
  <c r="I265" i="41"/>
  <c r="K288" i="41"/>
  <c r="J288" i="41"/>
  <c r="I288" i="41"/>
  <c r="H288" i="41"/>
  <c r="E288" i="41"/>
  <c r="H462" i="41"/>
  <c r="J462" i="41"/>
  <c r="E462" i="41"/>
  <c r="K462" i="41"/>
  <c r="I462" i="41"/>
  <c r="E565" i="41"/>
  <c r="I565" i="41"/>
  <c r="H565" i="41"/>
  <c r="J565" i="41"/>
  <c r="K565" i="41"/>
  <c r="I129" i="41"/>
  <c r="J129" i="41"/>
  <c r="E129" i="41"/>
  <c r="H129" i="41"/>
  <c r="K129" i="41"/>
  <c r="K102" i="41"/>
  <c r="J102" i="41"/>
  <c r="H102" i="41"/>
  <c r="I102" i="41"/>
  <c r="E102" i="41"/>
  <c r="J534" i="41"/>
  <c r="E534" i="41"/>
  <c r="K534" i="41"/>
  <c r="H534" i="41"/>
  <c r="I534" i="41"/>
  <c r="E130" i="41"/>
  <c r="J130" i="41"/>
  <c r="H130" i="41"/>
  <c r="K130" i="41"/>
  <c r="I130" i="41"/>
  <c r="E362" i="41"/>
  <c r="H362" i="41"/>
  <c r="K362" i="41"/>
  <c r="J362" i="41"/>
  <c r="I362" i="41"/>
  <c r="E294" i="41"/>
  <c r="K294" i="41"/>
  <c r="I294" i="41"/>
  <c r="H294" i="41"/>
  <c r="J294" i="41"/>
  <c r="H306" i="41"/>
  <c r="K306" i="41"/>
  <c r="E306" i="41"/>
  <c r="I306" i="41"/>
  <c r="J306" i="41"/>
  <c r="K609" i="41"/>
  <c r="I609" i="41"/>
  <c r="E609" i="41"/>
  <c r="J609" i="41"/>
  <c r="H609" i="41"/>
  <c r="K511" i="41"/>
  <c r="E511" i="41"/>
  <c r="J511" i="41"/>
  <c r="I511" i="41"/>
  <c r="H511" i="41"/>
  <c r="H570" i="41"/>
  <c r="I570" i="41"/>
  <c r="J570" i="41"/>
  <c r="K570" i="41"/>
  <c r="E570" i="41"/>
  <c r="J683" i="41"/>
  <c r="H683" i="41"/>
  <c r="K683" i="41"/>
  <c r="I683" i="41"/>
  <c r="E683" i="41"/>
  <c r="I391" i="41"/>
  <c r="H391" i="41"/>
  <c r="K391" i="41"/>
  <c r="E391" i="41"/>
  <c r="J391" i="41"/>
  <c r="I577" i="41"/>
  <c r="K577" i="41"/>
  <c r="H577" i="41"/>
  <c r="E577" i="41"/>
  <c r="J577" i="41"/>
  <c r="E205" i="41"/>
  <c r="K205" i="41"/>
  <c r="I205" i="41"/>
  <c r="J205" i="41"/>
  <c r="H205" i="41"/>
  <c r="I113" i="41"/>
  <c r="E113" i="41"/>
  <c r="J113" i="41"/>
  <c r="H113" i="41"/>
  <c r="K113" i="41"/>
  <c r="K100" i="41"/>
  <c r="J100" i="41"/>
  <c r="E100" i="41"/>
  <c r="H100" i="41"/>
  <c r="I100" i="41"/>
  <c r="K552" i="41"/>
  <c r="J552" i="41"/>
  <c r="E552" i="41"/>
  <c r="I552" i="41"/>
  <c r="H552" i="41"/>
  <c r="E135" i="41"/>
  <c r="K135" i="41"/>
  <c r="I135" i="41"/>
  <c r="J135" i="41"/>
  <c r="H135" i="41"/>
  <c r="J14" i="41"/>
  <c r="K14" i="41"/>
  <c r="E14" i="41"/>
  <c r="H14" i="41"/>
  <c r="I14" i="41"/>
  <c r="E234" i="41"/>
  <c r="I234" i="41"/>
  <c r="H234" i="41"/>
  <c r="J234" i="41"/>
  <c r="K234" i="41"/>
  <c r="H211" i="41"/>
  <c r="K211" i="41"/>
  <c r="J211" i="41"/>
  <c r="I211" i="41"/>
  <c r="E211" i="41"/>
  <c r="I334" i="41"/>
  <c r="H334" i="41"/>
  <c r="K334" i="41"/>
  <c r="J334" i="41"/>
  <c r="E334" i="41"/>
  <c r="I213" i="41"/>
  <c r="E213" i="41"/>
  <c r="J213" i="41"/>
  <c r="K213" i="41"/>
  <c r="H213" i="41"/>
  <c r="H41" i="41"/>
  <c r="I41" i="41"/>
  <c r="E41" i="41"/>
  <c r="K41" i="41"/>
  <c r="J41" i="41"/>
  <c r="K684" i="41"/>
  <c r="J684" i="41"/>
  <c r="E684" i="41"/>
  <c r="I684" i="41"/>
  <c r="H684" i="41"/>
  <c r="E639" i="41"/>
  <c r="I639" i="41"/>
  <c r="H639" i="41"/>
  <c r="K639" i="41"/>
  <c r="J639" i="41"/>
  <c r="J456" i="41"/>
  <c r="H456" i="41"/>
  <c r="I456" i="41"/>
  <c r="E456" i="41"/>
  <c r="K456" i="41"/>
  <c r="H178" i="41"/>
  <c r="I178" i="41"/>
  <c r="J178" i="41"/>
  <c r="K178" i="41"/>
  <c r="E178" i="41"/>
  <c r="K654" i="41"/>
  <c r="E654" i="41"/>
  <c r="J654" i="41"/>
  <c r="I654" i="41"/>
  <c r="H654" i="41"/>
  <c r="J613" i="41"/>
  <c r="K613" i="41"/>
  <c r="E613" i="41"/>
  <c r="H613" i="41"/>
  <c r="I613" i="41"/>
  <c r="K183" i="41"/>
  <c r="I183" i="41"/>
  <c r="H183" i="41"/>
  <c r="E183" i="41"/>
  <c r="J183" i="41"/>
  <c r="I267" i="41"/>
  <c r="H267" i="41"/>
  <c r="E267" i="41"/>
  <c r="K267" i="41"/>
  <c r="J267" i="41"/>
  <c r="H621" i="41"/>
  <c r="I621" i="41"/>
  <c r="J621" i="41"/>
  <c r="K621" i="41"/>
  <c r="E621" i="41"/>
  <c r="K144" i="41"/>
  <c r="J144" i="41"/>
  <c r="I144" i="41"/>
  <c r="E144" i="41"/>
  <c r="H144" i="41"/>
  <c r="J21" i="41"/>
  <c r="E21" i="41"/>
  <c r="K21" i="41"/>
  <c r="I21" i="41"/>
  <c r="H21" i="41"/>
  <c r="J247" i="41"/>
  <c r="K247" i="41"/>
  <c r="H247" i="41"/>
  <c r="I247" i="41"/>
  <c r="E247" i="41"/>
  <c r="E475" i="41"/>
  <c r="H475" i="41"/>
  <c r="I475" i="41"/>
  <c r="J475" i="41"/>
  <c r="K475" i="41"/>
  <c r="K230" i="41"/>
  <c r="I230" i="41"/>
  <c r="H230" i="41"/>
  <c r="E230" i="41"/>
  <c r="J230" i="41"/>
  <c r="I118" i="41"/>
  <c r="J118" i="41"/>
  <c r="E118" i="41"/>
  <c r="K118" i="41"/>
  <c r="H118" i="41"/>
  <c r="H249" i="41"/>
  <c r="J249" i="41"/>
  <c r="K249" i="41"/>
  <c r="E249" i="41"/>
  <c r="I249" i="41"/>
  <c r="I617" i="41"/>
  <c r="E617" i="41"/>
  <c r="H617" i="41"/>
  <c r="J617" i="41"/>
  <c r="K617" i="41"/>
  <c r="J289" i="41"/>
  <c r="H289" i="41"/>
  <c r="E289" i="41"/>
  <c r="K289" i="41"/>
  <c r="I289" i="41"/>
  <c r="E459" i="41"/>
  <c r="I459" i="41"/>
  <c r="J459" i="41"/>
  <c r="K459" i="41"/>
  <c r="H459" i="41"/>
  <c r="J501" i="41"/>
  <c r="H501" i="41"/>
  <c r="K501" i="41"/>
  <c r="E501" i="41"/>
  <c r="I501" i="41"/>
  <c r="E72" i="41"/>
  <c r="I72" i="41"/>
  <c r="H72" i="41"/>
  <c r="K72" i="41"/>
  <c r="J72" i="41"/>
  <c r="K424" i="41"/>
  <c r="I424" i="41"/>
  <c r="H424" i="41"/>
  <c r="J424" i="41"/>
  <c r="E424" i="41"/>
  <c r="E324" i="41"/>
  <c r="I324" i="41"/>
  <c r="H324" i="41"/>
  <c r="J324" i="41"/>
  <c r="K324" i="41"/>
  <c r="K569" i="41"/>
  <c r="I569" i="41"/>
  <c r="H569" i="41"/>
  <c r="E569" i="41"/>
  <c r="J569" i="41"/>
  <c r="K656" i="41"/>
  <c r="E656" i="41"/>
  <c r="H656" i="41"/>
  <c r="J656" i="41"/>
  <c r="I656" i="41"/>
  <c r="J208" i="41"/>
  <c r="I208" i="41"/>
  <c r="E208" i="41"/>
  <c r="H208" i="41"/>
  <c r="K208" i="41"/>
  <c r="K317" i="41"/>
  <c r="H317" i="41"/>
  <c r="E317" i="41"/>
  <c r="I317" i="41"/>
  <c r="J317" i="41"/>
  <c r="J331" i="41"/>
  <c r="K331" i="41"/>
  <c r="I331" i="41"/>
  <c r="H331" i="41"/>
  <c r="E331" i="41"/>
  <c r="K493" i="41"/>
  <c r="I493" i="41"/>
  <c r="H493" i="41"/>
  <c r="J493" i="41"/>
  <c r="E493" i="41"/>
  <c r="I214" i="41"/>
  <c r="H214" i="41"/>
  <c r="E214" i="41"/>
  <c r="K214" i="41"/>
  <c r="J214" i="41"/>
  <c r="I655" i="41"/>
  <c r="J655" i="41"/>
  <c r="E655" i="41"/>
  <c r="H655" i="41"/>
  <c r="K655" i="41"/>
  <c r="I645" i="41"/>
  <c r="J645" i="41"/>
  <c r="H645" i="41"/>
  <c r="K645" i="41"/>
  <c r="E645" i="41"/>
  <c r="K563" i="41"/>
  <c r="J563" i="41"/>
  <c r="H563" i="41"/>
  <c r="E563" i="41"/>
  <c r="I563" i="41"/>
  <c r="K79" i="41"/>
  <c r="J79" i="41"/>
  <c r="I79" i="41"/>
  <c r="H79" i="41"/>
  <c r="E79" i="41"/>
  <c r="I201" i="41"/>
  <c r="K201" i="41"/>
  <c r="E201" i="41"/>
  <c r="H201" i="41"/>
  <c r="J201" i="41"/>
  <c r="H163" i="41"/>
  <c r="J163" i="41"/>
  <c r="I163" i="41"/>
  <c r="E163" i="41"/>
  <c r="K163" i="41"/>
  <c r="I581" i="41"/>
  <c r="E581" i="41"/>
  <c r="H581" i="41"/>
  <c r="K581" i="41"/>
  <c r="J581" i="41"/>
  <c r="K479" i="41"/>
  <c r="J479" i="41"/>
  <c r="E479" i="41"/>
  <c r="I479" i="41"/>
  <c r="H479" i="41"/>
  <c r="E440" i="41"/>
  <c r="J440" i="41"/>
  <c r="K440" i="41"/>
  <c r="H440" i="41"/>
  <c r="I440" i="41"/>
  <c r="E394" i="41"/>
  <c r="H394" i="41"/>
  <c r="K394" i="41"/>
  <c r="J394" i="41"/>
  <c r="I394" i="41"/>
  <c r="H413" i="41"/>
  <c r="E413" i="41"/>
  <c r="J413" i="41"/>
  <c r="I413" i="41"/>
  <c r="K413" i="41"/>
  <c r="E386" i="41"/>
  <c r="J386" i="41"/>
  <c r="I386" i="41"/>
  <c r="K386" i="41"/>
  <c r="H386" i="41"/>
  <c r="H631" i="41"/>
  <c r="E631" i="41"/>
  <c r="K631" i="41"/>
  <c r="I631" i="41"/>
  <c r="J631" i="41"/>
  <c r="J539" i="41"/>
  <c r="I539" i="41"/>
  <c r="E539" i="41"/>
  <c r="H539" i="41"/>
  <c r="K539" i="41"/>
  <c r="J619" i="41"/>
  <c r="K619" i="41"/>
  <c r="H619" i="41"/>
  <c r="E619" i="41"/>
  <c r="I619" i="41"/>
  <c r="I710" i="41"/>
  <c r="H710" i="41"/>
  <c r="E710" i="41"/>
  <c r="K710" i="41"/>
  <c r="J710" i="41"/>
  <c r="J458" i="41"/>
  <c r="I458" i="41"/>
  <c r="E458" i="41"/>
  <c r="K458" i="41"/>
  <c r="H458" i="41"/>
  <c r="J498" i="41"/>
  <c r="H498" i="41"/>
  <c r="I498" i="41"/>
  <c r="K498" i="41"/>
  <c r="E498" i="41"/>
  <c r="I658" i="41"/>
  <c r="H658" i="41"/>
  <c r="K658" i="41"/>
  <c r="E658" i="41"/>
  <c r="J658" i="41"/>
  <c r="E296" i="41"/>
  <c r="J296" i="41"/>
  <c r="I296" i="41"/>
  <c r="H296" i="41"/>
  <c r="K296" i="41"/>
  <c r="J217" i="41"/>
  <c r="K217" i="41"/>
  <c r="H217" i="41"/>
  <c r="I217" i="41"/>
  <c r="E217" i="41"/>
  <c r="E503" i="41"/>
  <c r="K503" i="41"/>
  <c r="I503" i="41"/>
  <c r="J503" i="41"/>
  <c r="H503" i="41"/>
  <c r="H239" i="41"/>
  <c r="J239" i="41"/>
  <c r="K239" i="41"/>
  <c r="I239" i="41"/>
  <c r="E239" i="41"/>
  <c r="I367" i="41"/>
  <c r="E367" i="41"/>
  <c r="J367" i="41"/>
  <c r="H367" i="41"/>
  <c r="K367" i="41"/>
  <c r="E690" i="41"/>
  <c r="J690" i="41"/>
  <c r="K690" i="41"/>
  <c r="I690" i="41"/>
  <c r="H690" i="41"/>
  <c r="J651" i="41"/>
  <c r="K651" i="41"/>
  <c r="I651" i="41"/>
  <c r="H651" i="41"/>
  <c r="E651" i="41"/>
  <c r="I117" i="41"/>
  <c r="E117" i="41"/>
  <c r="H117" i="41"/>
  <c r="K117" i="41"/>
  <c r="J117" i="41"/>
  <c r="J308" i="41"/>
  <c r="K308" i="41"/>
  <c r="H308" i="41"/>
  <c r="E308" i="41"/>
  <c r="I308" i="41"/>
  <c r="J536" i="41"/>
  <c r="H536" i="41"/>
  <c r="K536" i="41"/>
  <c r="I536" i="41"/>
  <c r="E536" i="41"/>
  <c r="H128" i="41"/>
  <c r="J128" i="41"/>
  <c r="K128" i="41"/>
  <c r="E128" i="41"/>
  <c r="I128" i="41"/>
  <c r="I278" i="41"/>
  <c r="H278" i="41"/>
  <c r="K278" i="41"/>
  <c r="E278" i="41"/>
  <c r="J278" i="41"/>
  <c r="I515" i="41"/>
  <c r="K515" i="41"/>
  <c r="H515" i="41"/>
  <c r="E515" i="41"/>
  <c r="J515" i="41"/>
  <c r="E403" i="41"/>
  <c r="K403" i="41"/>
  <c r="H403" i="41"/>
  <c r="J403" i="41"/>
  <c r="I403" i="41"/>
  <c r="I588" i="41"/>
  <c r="E588" i="41"/>
  <c r="H588" i="41"/>
  <c r="J588" i="41"/>
  <c r="K588" i="41"/>
  <c r="H521" i="41"/>
  <c r="K521" i="41"/>
  <c r="I521" i="41"/>
  <c r="J521" i="41"/>
  <c r="E521" i="41"/>
  <c r="E505" i="41"/>
  <c r="I505" i="41"/>
  <c r="K505" i="41"/>
  <c r="H505" i="41"/>
  <c r="J505" i="41"/>
  <c r="I114" i="41"/>
  <c r="J114" i="41"/>
  <c r="K114" i="41"/>
  <c r="H114" i="41"/>
  <c r="E114" i="41"/>
  <c r="J243" i="41"/>
  <c r="I243" i="41"/>
  <c r="E243" i="41"/>
  <c r="K243" i="41"/>
  <c r="H243" i="41"/>
  <c r="J620" i="41"/>
  <c r="K620" i="41"/>
  <c r="E620" i="41"/>
  <c r="I620" i="41"/>
  <c r="H620" i="41"/>
  <c r="J185" i="41"/>
  <c r="H185" i="41"/>
  <c r="K185" i="41"/>
  <c r="I185" i="41"/>
  <c r="E185" i="41"/>
  <c r="I59" i="41"/>
  <c r="E59" i="41"/>
  <c r="J59" i="41"/>
  <c r="K59" i="41"/>
  <c r="H59" i="41"/>
  <c r="K335" i="41"/>
  <c r="H335" i="41"/>
  <c r="E335" i="41"/>
  <c r="J335" i="41"/>
  <c r="I335" i="41"/>
  <c r="K78" i="41"/>
  <c r="E78" i="41"/>
  <c r="J78" i="41"/>
  <c r="H78" i="41"/>
  <c r="I78" i="41"/>
  <c r="E221" i="41"/>
  <c r="I221" i="41"/>
  <c r="J221" i="41"/>
  <c r="K221" i="41"/>
  <c r="H221" i="41"/>
  <c r="J450" i="41"/>
  <c r="K450" i="41"/>
  <c r="E450" i="41"/>
  <c r="H450" i="41"/>
  <c r="I450" i="41"/>
  <c r="I297" i="41"/>
  <c r="J297" i="41"/>
  <c r="K297" i="41"/>
  <c r="E297" i="41"/>
  <c r="H297" i="41"/>
  <c r="I318" i="41"/>
  <c r="J318" i="41"/>
  <c r="E318" i="41"/>
  <c r="H318" i="41"/>
  <c r="K318" i="41"/>
  <c r="H410" i="41"/>
  <c r="E410" i="41"/>
  <c r="I410" i="41"/>
  <c r="K410" i="41"/>
  <c r="J410" i="41"/>
  <c r="I156" i="41"/>
  <c r="E156" i="41"/>
  <c r="H156" i="41"/>
  <c r="J156" i="41"/>
  <c r="K156" i="41"/>
  <c r="K697" i="41"/>
  <c r="E697" i="41"/>
  <c r="J697" i="41"/>
  <c r="H697" i="41"/>
  <c r="I697" i="41"/>
  <c r="E161" i="41"/>
  <c r="H161" i="41"/>
  <c r="K161" i="41"/>
  <c r="I161" i="41"/>
  <c r="J161" i="41"/>
  <c r="K95" i="41"/>
  <c r="H95" i="41"/>
  <c r="E95" i="41"/>
  <c r="I95" i="41"/>
  <c r="J95" i="41"/>
  <c r="H67" i="41"/>
  <c r="I67" i="41"/>
  <c r="J67" i="41"/>
  <c r="K67" i="41"/>
  <c r="E67" i="41"/>
  <c r="I662" i="41"/>
  <c r="I499" i="41"/>
  <c r="H499" i="41"/>
  <c r="E499" i="41"/>
  <c r="J499" i="41"/>
  <c r="K499" i="41"/>
  <c r="I189" i="41"/>
  <c r="H189" i="41"/>
  <c r="E189" i="41"/>
  <c r="K189" i="41"/>
  <c r="J189" i="41"/>
  <c r="E488" i="41"/>
  <c r="H488" i="41"/>
  <c r="I488" i="41"/>
  <c r="J488" i="41"/>
  <c r="K488" i="41"/>
  <c r="I409" i="41"/>
  <c r="H409" i="41"/>
  <c r="K409" i="41"/>
  <c r="J409" i="41"/>
  <c r="E409" i="41"/>
  <c r="I489" i="41"/>
  <c r="K489" i="41"/>
  <c r="J489" i="41"/>
  <c r="H489" i="41"/>
  <c r="E489" i="41"/>
  <c r="H109" i="41"/>
  <c r="I109" i="41"/>
  <c r="E109" i="41"/>
  <c r="J109" i="41"/>
  <c r="K109" i="41"/>
  <c r="I187" i="41"/>
  <c r="J187" i="41"/>
  <c r="H187" i="41"/>
  <c r="K187" i="41"/>
  <c r="E187" i="41"/>
  <c r="H494" i="41"/>
  <c r="J494" i="41"/>
  <c r="E494" i="41"/>
  <c r="K494" i="41"/>
  <c r="I494" i="41"/>
  <c r="H559" i="41"/>
  <c r="J559" i="41"/>
  <c r="I559" i="41"/>
  <c r="E559" i="41"/>
  <c r="K559" i="41"/>
  <c r="J268" i="41"/>
  <c r="I268" i="41"/>
  <c r="H268" i="41"/>
  <c r="E268" i="41"/>
  <c r="K268" i="41"/>
  <c r="J133" i="41"/>
  <c r="K133" i="41"/>
  <c r="E133" i="41"/>
  <c r="I133" i="41"/>
  <c r="H133" i="41"/>
  <c r="E549" i="41"/>
  <c r="J549" i="41"/>
  <c r="H549" i="41"/>
  <c r="I549" i="41"/>
  <c r="K549" i="41"/>
  <c r="J573" i="41"/>
  <c r="H573" i="41"/>
  <c r="E573" i="41"/>
  <c r="K573" i="41"/>
  <c r="I573" i="41"/>
  <c r="K52" i="41"/>
  <c r="H52" i="41"/>
  <c r="I52" i="41"/>
  <c r="J52" i="41"/>
  <c r="E52" i="41"/>
  <c r="H231" i="41"/>
  <c r="I231" i="41"/>
  <c r="K231" i="41"/>
  <c r="J231" i="41"/>
  <c r="E231" i="41"/>
  <c r="I618" i="41"/>
  <c r="J618" i="41"/>
  <c r="E618" i="41"/>
  <c r="H618" i="41"/>
  <c r="K618" i="41"/>
  <c r="K316" i="41"/>
  <c r="I316" i="41"/>
  <c r="E316" i="41"/>
  <c r="J316" i="41"/>
  <c r="H316" i="41"/>
  <c r="I194" i="41"/>
  <c r="H194" i="41"/>
  <c r="J194" i="41"/>
  <c r="E194" i="41"/>
  <c r="K194" i="41"/>
  <c r="I158" i="41"/>
  <c r="J158" i="41"/>
  <c r="H158" i="41"/>
  <c r="K158" i="41"/>
  <c r="E158" i="41"/>
  <c r="H649" i="41"/>
  <c r="K649" i="41"/>
  <c r="I649" i="41"/>
  <c r="J649" i="41"/>
  <c r="E649" i="41"/>
  <c r="K54" i="41"/>
  <c r="E54" i="41"/>
  <c r="J54" i="41"/>
  <c r="I54" i="41"/>
  <c r="H54" i="41"/>
  <c r="K665" i="41"/>
  <c r="H665" i="41"/>
  <c r="I665" i="41"/>
  <c r="E665" i="41"/>
  <c r="J665" i="41"/>
  <c r="J708" i="41"/>
  <c r="I708" i="41"/>
  <c r="E708" i="41"/>
  <c r="H708" i="41"/>
  <c r="K708" i="41"/>
  <c r="I125" i="41"/>
  <c r="J125" i="41"/>
  <c r="E125" i="41"/>
  <c r="K125" i="41"/>
  <c r="H125" i="41"/>
  <c r="K99" i="41"/>
  <c r="E99" i="41"/>
  <c r="I99" i="41"/>
  <c r="J99" i="41"/>
  <c r="H99" i="41"/>
  <c r="E474" i="41"/>
  <c r="I474" i="41"/>
  <c r="K474" i="41"/>
  <c r="J474" i="41"/>
  <c r="H474" i="41"/>
  <c r="K357" i="41"/>
  <c r="J357" i="41"/>
  <c r="H357" i="41"/>
  <c r="I357" i="41"/>
  <c r="E357" i="41"/>
  <c r="E568" i="41"/>
  <c r="J568" i="41"/>
  <c r="H568" i="41"/>
  <c r="K568" i="41"/>
  <c r="I568" i="41"/>
  <c r="E84" i="41"/>
  <c r="J84" i="41"/>
  <c r="H84" i="41"/>
  <c r="K84" i="41"/>
  <c r="I84" i="41"/>
  <c r="I661" i="41"/>
  <c r="E661" i="41"/>
  <c r="J661" i="41"/>
  <c r="K661" i="41"/>
  <c r="H661" i="41"/>
  <c r="I652" i="41"/>
  <c r="E652" i="41"/>
  <c r="J652" i="41"/>
  <c r="H652" i="41"/>
  <c r="K652" i="41"/>
  <c r="E414" i="41"/>
  <c r="K414" i="41"/>
  <c r="J414" i="41"/>
  <c r="I414" i="41"/>
  <c r="H414" i="41"/>
  <c r="E627" i="41"/>
  <c r="K627" i="41"/>
  <c r="H627" i="41"/>
  <c r="I627" i="41"/>
  <c r="J627" i="41"/>
  <c r="K469" i="41"/>
  <c r="E469" i="41"/>
  <c r="I469" i="41"/>
  <c r="J469" i="41"/>
  <c r="H469" i="41"/>
  <c r="J535" i="41"/>
  <c r="I535" i="41"/>
  <c r="H535" i="41"/>
  <c r="K535" i="41"/>
  <c r="E535" i="41"/>
  <c r="E206" i="41"/>
  <c r="I206" i="41"/>
  <c r="J206" i="41"/>
  <c r="K206" i="41"/>
  <c r="H206" i="41"/>
  <c r="K338" i="41"/>
  <c r="J338" i="41"/>
  <c r="H338" i="41"/>
  <c r="I338" i="41"/>
  <c r="E338" i="41"/>
  <c r="K66" i="41"/>
  <c r="H66" i="41"/>
  <c r="J66" i="41"/>
  <c r="E66" i="41"/>
  <c r="I66" i="41"/>
  <c r="H93" i="41"/>
  <c r="E93" i="41"/>
  <c r="J93" i="41"/>
  <c r="K93" i="41"/>
  <c r="I93" i="41"/>
  <c r="E197" i="41"/>
  <c r="I197" i="41"/>
  <c r="K197" i="41"/>
  <c r="H197" i="41"/>
  <c r="J197" i="41"/>
  <c r="H269" i="41"/>
  <c r="I269" i="41"/>
  <c r="E269" i="41"/>
  <c r="K269" i="41"/>
  <c r="J269" i="41"/>
  <c r="K510" i="41"/>
  <c r="I510" i="41"/>
  <c r="E510" i="41"/>
  <c r="J510" i="41"/>
  <c r="H510" i="41"/>
  <c r="J330" i="41"/>
  <c r="H330" i="41"/>
  <c r="I330" i="41"/>
  <c r="K330" i="41"/>
  <c r="E330" i="41"/>
  <c r="H26" i="41"/>
  <c r="I26" i="41"/>
  <c r="E26" i="41"/>
  <c r="J26" i="41"/>
  <c r="K26" i="41"/>
  <c r="K425" i="41"/>
  <c r="I425" i="41"/>
  <c r="E425" i="41"/>
  <c r="H425" i="41"/>
  <c r="J425" i="41"/>
  <c r="I432" i="41"/>
  <c r="K432" i="41"/>
  <c r="H432" i="41"/>
  <c r="E432" i="41"/>
  <c r="J432" i="41"/>
  <c r="E590" i="41"/>
  <c r="I590" i="41"/>
  <c r="K590" i="41"/>
  <c r="J590" i="41"/>
  <c r="H590" i="41"/>
  <c r="H64" i="41"/>
  <c r="K64" i="41"/>
  <c r="E64" i="41"/>
  <c r="J64" i="41"/>
  <c r="I64" i="41"/>
  <c r="H638" i="41"/>
  <c r="E638" i="41"/>
  <c r="I638" i="41"/>
  <c r="K638" i="41"/>
  <c r="J638" i="41"/>
  <c r="E255" i="41"/>
  <c r="J255" i="41"/>
  <c r="H255" i="41"/>
  <c r="K255" i="41"/>
  <c r="I255" i="41"/>
  <c r="J45" i="41"/>
  <c r="I45" i="41"/>
  <c r="E45" i="41"/>
  <c r="H45" i="41"/>
  <c r="K45" i="41"/>
  <c r="I572" i="41"/>
  <c r="K572" i="41"/>
  <c r="E572" i="41"/>
  <c r="J572" i="41"/>
  <c r="H572" i="41"/>
  <c r="K290" i="41"/>
  <c r="H290" i="41"/>
  <c r="E290" i="41"/>
  <c r="I290" i="41"/>
  <c r="J290" i="41"/>
  <c r="H688" i="41"/>
  <c r="J688" i="41"/>
  <c r="K688" i="41"/>
  <c r="I688" i="41"/>
  <c r="E688" i="41"/>
  <c r="I700" i="41"/>
  <c r="E700" i="41"/>
  <c r="H700" i="41"/>
  <c r="J700" i="41"/>
  <c r="K700" i="41"/>
  <c r="J400" i="41"/>
  <c r="E400" i="41"/>
  <c r="H400" i="41"/>
  <c r="K400" i="41"/>
  <c r="I400" i="41"/>
  <c r="J485" i="41"/>
  <c r="E485" i="41"/>
  <c r="H485" i="41"/>
  <c r="K485" i="41"/>
  <c r="I485" i="41"/>
  <c r="E467" i="41"/>
  <c r="H467" i="41"/>
  <c r="K467" i="41"/>
  <c r="J467" i="41"/>
  <c r="I467" i="41"/>
  <c r="H284" i="41"/>
  <c r="K284" i="41"/>
  <c r="J284" i="41"/>
  <c r="I284" i="41"/>
  <c r="E284" i="41"/>
  <c r="J192" i="41"/>
  <c r="K192" i="41"/>
  <c r="I192" i="41"/>
  <c r="E192" i="41"/>
  <c r="H192" i="41"/>
  <c r="I445" i="41"/>
  <c r="H445" i="41"/>
  <c r="E445" i="41"/>
  <c r="K445" i="41"/>
  <c r="J445" i="41"/>
  <c r="I395" i="41"/>
  <c r="K395" i="41"/>
  <c r="E395" i="41"/>
  <c r="J395" i="41"/>
  <c r="H395" i="41"/>
  <c r="K363" i="41"/>
  <c r="I363" i="41"/>
  <c r="E363" i="41"/>
  <c r="J363" i="41"/>
  <c r="H363" i="41"/>
  <c r="K282" i="41"/>
  <c r="H282" i="41"/>
  <c r="J282" i="41"/>
  <c r="I282" i="41"/>
  <c r="E282" i="41"/>
  <c r="J262" i="41"/>
  <c r="E262" i="41"/>
  <c r="H262" i="41"/>
  <c r="I262" i="41"/>
  <c r="K262" i="41"/>
  <c r="K212" i="41"/>
  <c r="I212" i="41"/>
  <c r="J212" i="41"/>
  <c r="H212" i="41"/>
  <c r="E212" i="41"/>
  <c r="J237" i="41"/>
  <c r="I237" i="41"/>
  <c r="H237" i="41"/>
  <c r="K237" i="41"/>
  <c r="E237" i="41"/>
  <c r="K311" i="41"/>
  <c r="H311" i="41"/>
  <c r="I311" i="41"/>
  <c r="J311" i="41"/>
  <c r="E311" i="41"/>
  <c r="H399" i="41"/>
  <c r="I399" i="41"/>
  <c r="K399" i="41"/>
  <c r="J399" i="41"/>
  <c r="E399" i="41"/>
  <c r="I705" i="41"/>
  <c r="K705" i="41"/>
  <c r="J705" i="41"/>
  <c r="E705" i="41"/>
  <c r="H705" i="41"/>
  <c r="K564" i="41"/>
  <c r="J564" i="41"/>
  <c r="E564" i="41"/>
  <c r="I564" i="41"/>
  <c r="H564" i="41"/>
  <c r="I471" i="41"/>
  <c r="E471" i="41"/>
  <c r="H471" i="41"/>
  <c r="J471" i="41"/>
  <c r="K471" i="41"/>
  <c r="E60" i="41"/>
  <c r="I60" i="41"/>
  <c r="J60" i="41"/>
  <c r="K60" i="41"/>
  <c r="H60" i="41"/>
  <c r="K603" i="41"/>
  <c r="E603" i="41"/>
  <c r="H603" i="41"/>
  <c r="I603" i="41"/>
  <c r="J603" i="41"/>
  <c r="H482" i="41"/>
  <c r="E482" i="41"/>
  <c r="J482" i="41"/>
  <c r="I482" i="41"/>
  <c r="K482" i="41"/>
  <c r="J177" i="41"/>
  <c r="I177" i="41"/>
  <c r="E177" i="41"/>
  <c r="K177" i="41"/>
  <c r="H177" i="41"/>
  <c r="K711" i="41"/>
  <c r="J711" i="41"/>
  <c r="H711" i="41"/>
  <c r="I711" i="41"/>
  <c r="I339" i="41"/>
  <c r="J339" i="41"/>
  <c r="H339" i="41"/>
  <c r="K339" i="41"/>
  <c r="E339" i="41"/>
  <c r="J272" i="41"/>
  <c r="I272" i="41"/>
  <c r="K272" i="41"/>
  <c r="E272" i="41"/>
  <c r="H272" i="41"/>
  <c r="H608" i="41"/>
  <c r="I608" i="41"/>
  <c r="E608" i="41"/>
  <c r="J608" i="41"/>
  <c r="K608" i="41"/>
  <c r="J121" i="41"/>
  <c r="E121" i="41"/>
  <c r="H121" i="41"/>
  <c r="K121" i="41"/>
  <c r="I121" i="41"/>
  <c r="H222" i="41"/>
  <c r="J222" i="41"/>
  <c r="K222" i="41"/>
  <c r="E222" i="41"/>
  <c r="I222" i="41"/>
  <c r="J148" i="41"/>
  <c r="H148" i="41"/>
  <c r="I148" i="41"/>
  <c r="K148" i="41"/>
  <c r="E148" i="41"/>
  <c r="H591" i="41"/>
  <c r="J591" i="41"/>
  <c r="K591" i="41"/>
  <c r="I591" i="41"/>
  <c r="E591" i="41"/>
  <c r="H704" i="41"/>
  <c r="I704" i="41"/>
  <c r="E704" i="41"/>
  <c r="K704" i="41"/>
  <c r="J704" i="41"/>
  <c r="H314" i="41"/>
  <c r="I314" i="41"/>
  <c r="E314" i="41"/>
  <c r="K314" i="41"/>
  <c r="J314" i="41"/>
  <c r="I277" i="41"/>
  <c r="E277" i="41"/>
  <c r="J277" i="41"/>
  <c r="K277" i="41"/>
  <c r="H277" i="41"/>
  <c r="H236" i="41"/>
  <c r="J236" i="41"/>
  <c r="E236" i="41"/>
  <c r="I236" i="41"/>
  <c r="K236" i="41"/>
  <c r="J674" i="41"/>
  <c r="K674" i="41"/>
  <c r="E674" i="41"/>
  <c r="I674" i="41"/>
  <c r="H674" i="41"/>
  <c r="I473" i="41"/>
  <c r="H473" i="41"/>
  <c r="J473" i="41"/>
  <c r="K473" i="41"/>
  <c r="E473" i="41"/>
  <c r="I259" i="41"/>
  <c r="J259" i="41"/>
  <c r="E259" i="41"/>
  <c r="K259" i="41"/>
  <c r="H259" i="41"/>
  <c r="K405" i="41"/>
  <c r="I405" i="41"/>
  <c r="J405" i="41"/>
  <c r="H405" i="41"/>
  <c r="E405" i="41"/>
  <c r="E526" i="41"/>
  <c r="I526" i="41"/>
  <c r="K526" i="41"/>
  <c r="J526" i="41"/>
  <c r="H526" i="41"/>
  <c r="H480" i="41"/>
  <c r="I480" i="41"/>
  <c r="J480" i="41"/>
  <c r="K480" i="41"/>
  <c r="E480" i="41"/>
  <c r="E207" i="41"/>
  <c r="J207" i="41"/>
  <c r="I207" i="41"/>
  <c r="K207" i="41"/>
  <c r="H207" i="41"/>
  <c r="I614" i="41"/>
  <c r="H614" i="41"/>
  <c r="J614" i="41"/>
  <c r="K614" i="41"/>
  <c r="E614" i="41"/>
  <c r="H302" i="41"/>
  <c r="I302" i="41"/>
  <c r="J302" i="41"/>
  <c r="E302" i="41"/>
  <c r="K302" i="41"/>
  <c r="E547" i="41"/>
  <c r="H547" i="41"/>
  <c r="I547" i="41"/>
  <c r="K547" i="41"/>
  <c r="J547" i="41"/>
  <c r="E633" i="41"/>
  <c r="I633" i="41"/>
  <c r="H633" i="41"/>
  <c r="K633" i="41"/>
  <c r="J633" i="41"/>
  <c r="E141" i="41"/>
  <c r="H141" i="41"/>
  <c r="J141" i="41"/>
  <c r="K141" i="41"/>
  <c r="I141" i="41"/>
  <c r="I287" i="41"/>
  <c r="K287" i="41"/>
  <c r="E287" i="41"/>
  <c r="J287" i="41"/>
  <c r="H287" i="41"/>
  <c r="J80" i="41"/>
  <c r="K80" i="41"/>
  <c r="I80" i="41"/>
  <c r="H80" i="41"/>
  <c r="E80" i="41"/>
  <c r="E429" i="41"/>
  <c r="J429" i="41"/>
  <c r="I429" i="41"/>
  <c r="H429" i="41"/>
  <c r="K429" i="41"/>
  <c r="E343" i="41"/>
  <c r="K343" i="41"/>
  <c r="H343" i="41"/>
  <c r="J343" i="41"/>
  <c r="I343" i="41"/>
  <c r="J543" i="41"/>
  <c r="H543" i="41"/>
  <c r="E543" i="41"/>
  <c r="I543" i="41"/>
  <c r="K543" i="41"/>
  <c r="I472" i="41"/>
  <c r="K472" i="41"/>
  <c r="J472" i="41"/>
  <c r="H472" i="41"/>
  <c r="E472" i="41"/>
  <c r="E540" i="41"/>
  <c r="H540" i="41"/>
  <c r="J540" i="41"/>
  <c r="I540" i="41"/>
  <c r="K540" i="41"/>
  <c r="I326" i="41"/>
  <c r="J326" i="41"/>
  <c r="E326" i="41"/>
  <c r="K326" i="41"/>
  <c r="H326" i="41"/>
  <c r="H354" i="41"/>
  <c r="I354" i="41"/>
  <c r="K354" i="41"/>
  <c r="E354" i="41"/>
  <c r="J354" i="41"/>
  <c r="K145" i="41"/>
  <c r="J145" i="41"/>
  <c r="E145" i="41"/>
  <c r="H145" i="41"/>
  <c r="I145" i="41"/>
  <c r="J586" i="41"/>
  <c r="K586" i="41"/>
  <c r="I586" i="41"/>
  <c r="E586" i="41"/>
  <c r="H586" i="41"/>
  <c r="K556" i="41"/>
  <c r="I556" i="41"/>
  <c r="E556" i="41"/>
  <c r="H556" i="41"/>
  <c r="J556" i="41"/>
  <c r="K695" i="41"/>
  <c r="E695" i="41"/>
  <c r="I695" i="41"/>
  <c r="H695" i="41"/>
  <c r="J695" i="41"/>
  <c r="K146" i="41"/>
  <c r="I146" i="41"/>
  <c r="J146" i="41"/>
  <c r="H146" i="41"/>
  <c r="E146" i="41"/>
  <c r="J196" i="41"/>
  <c r="K196" i="41"/>
  <c r="I196" i="41"/>
  <c r="E196" i="41"/>
  <c r="H196" i="41"/>
  <c r="K32" i="41"/>
  <c r="E32" i="41"/>
  <c r="J32" i="41"/>
  <c r="H32" i="41"/>
  <c r="I32" i="41"/>
  <c r="J53" i="41"/>
  <c r="K53" i="41"/>
  <c r="H53" i="41"/>
  <c r="I53" i="41"/>
  <c r="E53" i="41"/>
  <c r="H149" i="41"/>
  <c r="E149" i="41"/>
  <c r="I149" i="41"/>
  <c r="K149" i="41"/>
  <c r="J149" i="41"/>
  <c r="K557" i="41"/>
  <c r="H557" i="41"/>
  <c r="E557" i="41"/>
  <c r="J557" i="41"/>
  <c r="I557" i="41"/>
  <c r="H74" i="41"/>
  <c r="I74" i="41"/>
  <c r="K74" i="41"/>
  <c r="J74" i="41"/>
  <c r="E74" i="41"/>
  <c r="E623" i="41"/>
  <c r="J623" i="41"/>
  <c r="K623" i="41"/>
  <c r="I623" i="41"/>
  <c r="H623" i="41"/>
  <c r="J300" i="41"/>
  <c r="E300" i="41"/>
  <c r="I300" i="41"/>
  <c r="K300" i="41"/>
  <c r="H300" i="41"/>
  <c r="K607" i="41"/>
  <c r="E607" i="41"/>
  <c r="J607" i="41"/>
  <c r="H607" i="41"/>
  <c r="I607" i="41"/>
  <c r="J291" i="41"/>
  <c r="H291" i="41"/>
  <c r="E291" i="41"/>
  <c r="I291" i="41"/>
  <c r="K291" i="41"/>
  <c r="I319" i="41"/>
  <c r="H319" i="41"/>
  <c r="E319" i="41"/>
  <c r="K319" i="41"/>
  <c r="J319" i="41"/>
  <c r="H392" i="41"/>
  <c r="I392" i="41"/>
  <c r="J392" i="41"/>
  <c r="K392" i="41"/>
  <c r="E392" i="41"/>
  <c r="K481" i="41"/>
  <c r="J481" i="41"/>
  <c r="E481" i="41"/>
  <c r="I481" i="41"/>
  <c r="H481" i="41"/>
  <c r="K678" i="41"/>
  <c r="J678" i="41"/>
  <c r="I678" i="41"/>
  <c r="E678" i="41"/>
  <c r="H678" i="41"/>
  <c r="K48" i="41"/>
  <c r="E48" i="41"/>
  <c r="H48" i="41"/>
  <c r="I48" i="41"/>
  <c r="J48" i="41"/>
  <c r="J210" i="41"/>
  <c r="K210" i="41"/>
  <c r="H210" i="41"/>
  <c r="I210" i="41"/>
  <c r="E210" i="41"/>
  <c r="E583" i="41"/>
  <c r="H583" i="41"/>
  <c r="J583" i="41"/>
  <c r="I583" i="41"/>
  <c r="K583" i="41"/>
  <c r="H81" i="41"/>
  <c r="K81" i="41"/>
  <c r="J81" i="41"/>
  <c r="I81" i="41"/>
  <c r="E81" i="41"/>
  <c r="E203" i="41"/>
  <c r="H203" i="41"/>
  <c r="K203" i="41"/>
  <c r="I203" i="41"/>
  <c r="J203" i="41"/>
  <c r="I286" i="41"/>
  <c r="K286" i="41"/>
  <c r="J286" i="41"/>
  <c r="H286" i="41"/>
  <c r="E286" i="41"/>
  <c r="E150" i="41"/>
  <c r="H150" i="41"/>
  <c r="I150" i="41"/>
  <c r="J150" i="41"/>
  <c r="K150" i="41"/>
  <c r="H524" i="41"/>
  <c r="J524" i="41"/>
  <c r="E524" i="41"/>
  <c r="K524" i="41"/>
  <c r="I524" i="41"/>
  <c r="H612" i="41"/>
  <c r="J612" i="41"/>
  <c r="K612" i="41"/>
  <c r="E612" i="41"/>
  <c r="I612" i="41"/>
  <c r="I605" i="41"/>
  <c r="H605" i="41"/>
  <c r="E605" i="41"/>
  <c r="K605" i="41"/>
  <c r="J605" i="41"/>
  <c r="I553" i="41"/>
  <c r="E553" i="41"/>
  <c r="J553" i="41"/>
  <c r="H553" i="41"/>
  <c r="K553" i="41"/>
  <c r="K281" i="41"/>
  <c r="J281" i="41"/>
  <c r="I281" i="41"/>
  <c r="E281" i="41"/>
  <c r="H281" i="41"/>
  <c r="I307" i="41"/>
  <c r="H307" i="41"/>
  <c r="K307" i="41"/>
  <c r="E307" i="41"/>
  <c r="J307" i="41"/>
  <c r="H439" i="41"/>
  <c r="K439" i="41"/>
  <c r="I439" i="41"/>
  <c r="E439" i="41"/>
  <c r="J439" i="41"/>
  <c r="J333" i="41"/>
  <c r="H333" i="41"/>
  <c r="K333" i="41"/>
  <c r="E333" i="41"/>
  <c r="I333" i="41"/>
  <c r="H57" i="41"/>
  <c r="J57" i="41"/>
  <c r="E57" i="41"/>
  <c r="K57" i="41"/>
  <c r="I57" i="41"/>
  <c r="K453" i="41"/>
  <c r="H453" i="41"/>
  <c r="I453" i="41"/>
  <c r="E453" i="41"/>
  <c r="J453" i="41"/>
  <c r="J368" i="41"/>
  <c r="K368" i="41"/>
  <c r="H368" i="41"/>
  <c r="I368" i="41"/>
  <c r="E368" i="41"/>
  <c r="K44" i="41"/>
  <c r="H44" i="41"/>
  <c r="J44" i="41"/>
  <c r="E44" i="41"/>
  <c r="I44" i="41"/>
  <c r="K703" i="41"/>
  <c r="I703" i="41"/>
  <c r="J703" i="41"/>
  <c r="H703" i="41"/>
  <c r="E703" i="41"/>
  <c r="I509" i="41"/>
  <c r="K509" i="41"/>
  <c r="J509" i="41"/>
  <c r="H509" i="41"/>
  <c r="E509" i="41"/>
  <c r="E385" i="41"/>
  <c r="K385" i="41"/>
  <c r="J385" i="41"/>
  <c r="H385" i="41"/>
  <c r="I385" i="41"/>
  <c r="E227" i="41"/>
  <c r="J227" i="41"/>
  <c r="H227" i="41"/>
  <c r="K227" i="41"/>
  <c r="I227" i="41"/>
  <c r="E606" i="41"/>
  <c r="K606" i="41"/>
  <c r="J606" i="41"/>
  <c r="I606" i="41"/>
  <c r="H606" i="41"/>
  <c r="J360" i="41"/>
  <c r="H360" i="41"/>
  <c r="I360" i="41"/>
  <c r="E360" i="41"/>
  <c r="K360" i="41"/>
  <c r="I514" i="41"/>
  <c r="E514" i="41"/>
  <c r="H514" i="41"/>
  <c r="J514" i="41"/>
  <c r="K514" i="41"/>
  <c r="E491" i="41"/>
  <c r="J491" i="41"/>
  <c r="I491" i="41"/>
  <c r="K491" i="41"/>
  <c r="H491" i="41"/>
  <c r="I37" i="41"/>
  <c r="J37" i="41"/>
  <c r="K37" i="41"/>
  <c r="H37" i="41"/>
  <c r="E37" i="41"/>
  <c r="E664" i="41"/>
  <c r="J664" i="41"/>
  <c r="H664" i="41"/>
  <c r="I664" i="41"/>
  <c r="K664" i="41"/>
  <c r="J279" i="41"/>
  <c r="H279" i="41"/>
  <c r="E279" i="41"/>
  <c r="I279" i="41"/>
  <c r="K279" i="41"/>
  <c r="J601" i="41"/>
  <c r="H601" i="41"/>
  <c r="I601" i="41"/>
  <c r="K601" i="41"/>
  <c r="E601" i="41"/>
  <c r="J402" i="41"/>
  <c r="K402" i="41"/>
  <c r="I402" i="41"/>
  <c r="H402" i="41"/>
  <c r="E402" i="41"/>
  <c r="J293" i="41"/>
  <c r="K293" i="41"/>
  <c r="I293" i="41"/>
  <c r="H293" i="41"/>
  <c r="E293" i="41"/>
  <c r="E154" i="41"/>
  <c r="J154" i="41"/>
  <c r="H154" i="41"/>
  <c r="K154" i="41"/>
  <c r="I154" i="41"/>
  <c r="J63" i="41"/>
  <c r="H63" i="41"/>
  <c r="I63" i="41"/>
  <c r="E63" i="41"/>
  <c r="K63" i="41"/>
  <c r="K173" i="41"/>
  <c r="E173" i="41"/>
  <c r="J173" i="41"/>
  <c r="H173" i="41"/>
  <c r="I173" i="41"/>
  <c r="I519" i="41"/>
  <c r="E519" i="41"/>
  <c r="H519" i="41"/>
  <c r="J519" i="41"/>
  <c r="K519" i="41"/>
  <c r="I408" i="41"/>
  <c r="K408" i="41"/>
  <c r="E408" i="41"/>
  <c r="H408" i="41"/>
  <c r="J408" i="41"/>
  <c r="J418" i="41"/>
  <c r="H418" i="41"/>
  <c r="I418" i="41"/>
  <c r="K418" i="41"/>
  <c r="E418" i="41"/>
  <c r="E299" i="41"/>
  <c r="I299" i="41"/>
  <c r="H299" i="41"/>
  <c r="K299" i="41"/>
  <c r="J299" i="41"/>
  <c r="E447" i="41"/>
  <c r="K447" i="41"/>
  <c r="H447" i="41"/>
  <c r="J447" i="41"/>
  <c r="I447" i="41"/>
  <c r="I545" i="41"/>
  <c r="K545" i="41"/>
  <c r="H545" i="41"/>
  <c r="E545" i="41"/>
  <c r="J545" i="41"/>
  <c r="J34" i="41"/>
  <c r="K34" i="41"/>
  <c r="H34" i="41"/>
  <c r="I34" i="41"/>
  <c r="E34" i="41"/>
  <c r="K312" i="41"/>
  <c r="J312" i="41"/>
  <c r="H312" i="41"/>
  <c r="I312" i="41"/>
  <c r="E312" i="41"/>
  <c r="K464" i="41"/>
  <c r="H464" i="41"/>
  <c r="E464" i="41"/>
  <c r="I464" i="41"/>
  <c r="J464" i="41"/>
  <c r="I571" i="41"/>
  <c r="K571" i="41"/>
  <c r="J571" i="41"/>
  <c r="H571" i="41"/>
  <c r="E571" i="41"/>
  <c r="J120" i="41"/>
  <c r="I120" i="41"/>
  <c r="E120" i="41"/>
  <c r="H120" i="41"/>
  <c r="K120" i="41"/>
  <c r="I82" i="41"/>
  <c r="J82" i="41"/>
  <c r="E82" i="41"/>
  <c r="K82" i="41"/>
  <c r="H82" i="41"/>
  <c r="I600" i="41"/>
  <c r="H600" i="41"/>
  <c r="J600" i="41"/>
  <c r="E600" i="41"/>
  <c r="K600" i="41"/>
  <c r="K421" i="41"/>
  <c r="I421" i="41"/>
  <c r="J421" i="41"/>
  <c r="E421" i="41"/>
  <c r="H421" i="41"/>
  <c r="J20" i="41"/>
  <c r="I20" i="41"/>
  <c r="E20" i="41"/>
  <c r="K20" i="41"/>
  <c r="H20" i="41"/>
  <c r="K162" i="41"/>
  <c r="H162" i="41"/>
  <c r="I162" i="41"/>
  <c r="E162" i="41"/>
  <c r="J162" i="41"/>
  <c r="K428" i="41"/>
  <c r="E428" i="41"/>
  <c r="H428" i="41"/>
  <c r="J428" i="41"/>
  <c r="I428" i="41"/>
  <c r="E397" i="41"/>
  <c r="H397" i="41"/>
  <c r="I397" i="41"/>
  <c r="K397" i="41"/>
  <c r="J397" i="41"/>
  <c r="J365" i="41"/>
  <c r="H365" i="41"/>
  <c r="E365" i="41"/>
  <c r="I365" i="41"/>
  <c r="K365" i="41"/>
  <c r="K147" i="41"/>
  <c r="J147" i="41"/>
  <c r="E147" i="41"/>
  <c r="H147" i="41"/>
  <c r="I147" i="41"/>
  <c r="H436" i="41"/>
  <c r="J436" i="41"/>
  <c r="K436" i="41"/>
  <c r="I436" i="41"/>
  <c r="E436" i="41"/>
  <c r="I309" i="41"/>
  <c r="H309" i="41"/>
  <c r="K309" i="41"/>
  <c r="E309" i="41"/>
  <c r="J309" i="41"/>
  <c r="H516" i="41"/>
  <c r="I516" i="41"/>
  <c r="E516" i="41"/>
  <c r="J516" i="41"/>
  <c r="K516" i="41"/>
  <c r="H85" i="41"/>
  <c r="K85" i="41"/>
  <c r="E85" i="41"/>
  <c r="I85" i="41"/>
  <c r="J85" i="41"/>
  <c r="K520" i="41"/>
  <c r="I520" i="41"/>
  <c r="H520" i="41"/>
  <c r="E520" i="41"/>
  <c r="J520" i="41"/>
  <c r="K321" i="41"/>
  <c r="H321" i="41"/>
  <c r="I321" i="41"/>
  <c r="E321" i="41"/>
  <c r="J321" i="41"/>
  <c r="K383" i="41"/>
  <c r="J383" i="41"/>
  <c r="I383" i="41"/>
  <c r="H383" i="41"/>
  <c r="E383" i="41"/>
  <c r="I701" i="41"/>
  <c r="K701" i="41"/>
  <c r="J701" i="41"/>
  <c r="E701" i="41"/>
  <c r="H701" i="41"/>
  <c r="J401" i="41"/>
  <c r="E401" i="41"/>
  <c r="K401" i="41"/>
  <c r="H401" i="41"/>
  <c r="I401" i="41"/>
  <c r="I139" i="41"/>
  <c r="H139" i="41"/>
  <c r="E139" i="41"/>
  <c r="K139" i="41"/>
  <c r="J139" i="41"/>
  <c r="E271" i="41"/>
  <c r="H271" i="41"/>
  <c r="I271" i="41"/>
  <c r="K271" i="41"/>
  <c r="J271" i="41"/>
  <c r="K371" i="41"/>
  <c r="J371" i="41"/>
  <c r="E371" i="41"/>
  <c r="H371" i="41"/>
  <c r="I371" i="41"/>
  <c r="I256" i="41"/>
  <c r="E256" i="41"/>
  <c r="K256" i="41"/>
  <c r="H256" i="41"/>
  <c r="J256" i="41"/>
  <c r="J694" i="41"/>
  <c r="K694" i="41"/>
  <c r="H694" i="41"/>
  <c r="E694" i="41"/>
  <c r="I694" i="41"/>
  <c r="E124" i="41"/>
  <c r="H124" i="41"/>
  <c r="J124" i="41"/>
  <c r="I124" i="41"/>
  <c r="K124" i="41"/>
  <c r="H659" i="41"/>
  <c r="E659" i="41"/>
  <c r="K659" i="41"/>
  <c r="J659" i="41"/>
  <c r="I659" i="41"/>
  <c r="I136" i="41"/>
  <c r="E136" i="41"/>
  <c r="K136" i="41"/>
  <c r="H136" i="41"/>
  <c r="J136" i="41"/>
  <c r="I531" i="41"/>
  <c r="H531" i="41"/>
  <c r="K531" i="41"/>
  <c r="E531" i="41"/>
  <c r="J531" i="41"/>
  <c r="E137" i="41"/>
  <c r="K137" i="41"/>
  <c r="H137" i="41"/>
  <c r="I137" i="41"/>
  <c r="J137" i="41"/>
  <c r="J672" i="41"/>
  <c r="I672" i="41"/>
  <c r="E672" i="41"/>
  <c r="H672" i="41"/>
  <c r="K672" i="41"/>
  <c r="I599" i="41"/>
  <c r="K599" i="41"/>
  <c r="J599" i="41"/>
  <c r="H599" i="41"/>
  <c r="E599" i="41"/>
  <c r="J517" i="41"/>
  <c r="H517" i="41"/>
  <c r="K517" i="41"/>
  <c r="E517" i="41"/>
  <c r="I517" i="41"/>
  <c r="H538" i="41"/>
  <c r="K538" i="41"/>
  <c r="J538" i="41"/>
  <c r="I538" i="41"/>
  <c r="E538" i="41"/>
  <c r="I346" i="41"/>
  <c r="E346" i="41"/>
  <c r="J346" i="41"/>
  <c r="H346" i="41"/>
  <c r="K346" i="41"/>
  <c r="E427" i="41"/>
  <c r="K427" i="41"/>
  <c r="H427" i="41"/>
  <c r="I427" i="41"/>
  <c r="J427" i="41"/>
  <c r="H283" i="41"/>
  <c r="I283" i="41"/>
  <c r="E283" i="41"/>
  <c r="K283" i="41"/>
  <c r="J283" i="41"/>
  <c r="E345" i="41"/>
  <c r="I345" i="41"/>
  <c r="H345" i="41"/>
  <c r="J345" i="41"/>
  <c r="K345" i="41"/>
  <c r="J142" i="41"/>
  <c r="K142" i="41"/>
  <c r="H142" i="41"/>
  <c r="E142" i="41"/>
  <c r="I142" i="41"/>
  <c r="E19" i="41"/>
  <c r="K19" i="41"/>
  <c r="H19" i="41"/>
  <c r="I19" i="41"/>
  <c r="J19" i="41"/>
  <c r="E636" i="41"/>
  <c r="I636" i="41"/>
  <c r="H636" i="41"/>
  <c r="K636" i="41"/>
  <c r="J636" i="41"/>
  <c r="H94" i="41"/>
  <c r="J94" i="41"/>
  <c r="E94" i="41"/>
  <c r="K94" i="41"/>
  <c r="I94" i="41"/>
  <c r="J89" i="41"/>
  <c r="I89" i="41"/>
  <c r="H89" i="41"/>
  <c r="K89" i="41"/>
  <c r="E89" i="41"/>
  <c r="E454" i="41"/>
  <c r="K454" i="41"/>
  <c r="I454" i="41"/>
  <c r="H454" i="41"/>
  <c r="J454" i="41"/>
  <c r="I223" i="41"/>
  <c r="J223" i="41"/>
  <c r="K223" i="41"/>
  <c r="H223" i="41"/>
  <c r="E223" i="41"/>
  <c r="K332" i="41"/>
  <c r="J332" i="41"/>
  <c r="E332" i="41"/>
  <c r="H332" i="41"/>
  <c r="I332" i="41"/>
  <c r="J276" i="41"/>
  <c r="I276" i="41"/>
  <c r="K276" i="41"/>
  <c r="E276" i="41"/>
  <c r="H276" i="41"/>
  <c r="E560" i="41"/>
  <c r="J560" i="41"/>
  <c r="H560" i="41"/>
  <c r="K560" i="41"/>
  <c r="I560" i="41"/>
  <c r="I325" i="41"/>
  <c r="K325" i="41"/>
  <c r="E325" i="41"/>
  <c r="J325" i="41"/>
  <c r="H325" i="41"/>
  <c r="H673" i="41"/>
  <c r="K673" i="41"/>
  <c r="I673" i="41"/>
  <c r="J673" i="41"/>
  <c r="E673" i="41"/>
  <c r="J522" i="41"/>
  <c r="H522" i="41"/>
  <c r="I522" i="41"/>
  <c r="K522" i="41"/>
  <c r="E522" i="41"/>
  <c r="J170" i="41"/>
  <c r="H170" i="41"/>
  <c r="I170" i="41"/>
  <c r="E170" i="41"/>
  <c r="K170" i="41"/>
  <c r="H42" i="41"/>
  <c r="I42" i="41"/>
  <c r="J42" i="41"/>
  <c r="E42" i="41"/>
  <c r="K42" i="41"/>
  <c r="J507" i="41"/>
  <c r="H507" i="41"/>
  <c r="E507" i="41"/>
  <c r="K507" i="41"/>
  <c r="I507" i="41"/>
  <c r="E151" i="41"/>
  <c r="H151" i="41"/>
  <c r="J151" i="41"/>
  <c r="K151" i="41"/>
  <c r="I151" i="41"/>
  <c r="K46" i="41"/>
  <c r="E46" i="41"/>
  <c r="I46" i="41"/>
  <c r="H46" i="41"/>
  <c r="J46" i="41"/>
  <c r="J229" i="41"/>
  <c r="I229" i="41"/>
  <c r="K229" i="41"/>
  <c r="E229" i="41"/>
  <c r="H229" i="41"/>
  <c r="J246" i="41"/>
  <c r="E246" i="41"/>
  <c r="H246" i="41"/>
  <c r="I246" i="41"/>
  <c r="K246" i="41"/>
  <c r="J69" i="41"/>
  <c r="I69" i="41"/>
  <c r="E69" i="41"/>
  <c r="K69" i="41"/>
  <c r="H69" i="41"/>
  <c r="I310" i="41"/>
  <c r="E310" i="41"/>
  <c r="K310" i="41"/>
  <c r="J310" i="41"/>
  <c r="H310" i="41"/>
  <c r="K415" i="41"/>
  <c r="E415" i="41"/>
  <c r="H415" i="41"/>
  <c r="I415" i="41"/>
  <c r="J415" i="41"/>
  <c r="E228" i="41"/>
  <c r="K228" i="41"/>
  <c r="J228" i="41"/>
  <c r="H228" i="41"/>
  <c r="I228" i="41"/>
  <c r="J56" i="41"/>
  <c r="H56" i="41"/>
  <c r="K56" i="41"/>
  <c r="I56" i="41"/>
  <c r="E56" i="41"/>
  <c r="J575" i="41"/>
  <c r="H575" i="41"/>
  <c r="I575" i="41"/>
  <c r="K575" i="41"/>
  <c r="E575" i="41"/>
  <c r="E576" i="41"/>
  <c r="J576" i="41"/>
  <c r="I576" i="41"/>
  <c r="H576" i="41"/>
  <c r="K576" i="41"/>
  <c r="J370" i="41"/>
  <c r="E370" i="41"/>
  <c r="K370" i="41"/>
  <c r="I370" i="41"/>
  <c r="H370" i="41"/>
  <c r="I699" i="41"/>
  <c r="E699" i="41"/>
  <c r="K699" i="41"/>
  <c r="H699" i="41"/>
  <c r="J699" i="41"/>
  <c r="J14" i="54"/>
  <c r="D15" i="54"/>
  <c r="E15" i="54" s="1"/>
  <c r="L15" i="54" s="1"/>
  <c r="M15" i="54" s="1"/>
  <c r="H15" i="54"/>
  <c r="I15" i="54"/>
  <c r="C16" i="54"/>
  <c r="N13" i="54"/>
  <c r="P13" i="54" s="1"/>
  <c r="L14" i="54"/>
  <c r="M14" i="54" s="1"/>
  <c r="N7" i="54"/>
  <c r="A22" i="54" l="1"/>
  <c r="O21" i="54"/>
  <c r="H662" i="41"/>
  <c r="J662" i="41"/>
  <c r="E662" i="41"/>
  <c r="J15" i="54"/>
  <c r="N15" i="54" s="1"/>
  <c r="P15" i="54" s="1"/>
  <c r="D16" i="54"/>
  <c r="E16" i="54" s="1"/>
  <c r="L16" i="54" s="1"/>
  <c r="M16" i="54" s="1"/>
  <c r="I16" i="54"/>
  <c r="C17" i="54"/>
  <c r="H16" i="54"/>
  <c r="N14" i="54"/>
  <c r="P14" i="54" s="1"/>
  <c r="P7" i="54"/>
  <c r="Q7" i="54" s="1"/>
  <c r="A23" i="54" l="1"/>
  <c r="O22" i="54"/>
  <c r="J16" i="54"/>
  <c r="N16" i="54" s="1"/>
  <c r="P16" i="54" s="1"/>
  <c r="I17" i="54"/>
  <c r="C18" i="54"/>
  <c r="H17" i="54"/>
  <c r="D17" i="54"/>
  <c r="S7" i="54"/>
  <c r="Q8" i="54"/>
  <c r="A24" i="54" l="1"/>
  <c r="O23" i="54"/>
  <c r="E17" i="54"/>
  <c r="L17" i="54" s="1"/>
  <c r="M17" i="54" s="1"/>
  <c r="C19" i="54"/>
  <c r="I18" i="54"/>
  <c r="H18" i="54"/>
  <c r="D18" i="54"/>
  <c r="E18" i="54" s="1"/>
  <c r="L18" i="54" s="1"/>
  <c r="M18" i="54" s="1"/>
  <c r="J17" i="54"/>
  <c r="Q9" i="54"/>
  <c r="S8" i="54"/>
  <c r="O24" i="54" l="1"/>
  <c r="A25" i="54"/>
  <c r="J18" i="54"/>
  <c r="N18" i="54" s="1"/>
  <c r="P18" i="54" s="1"/>
  <c r="N17" i="54"/>
  <c r="P17" i="54" s="1"/>
  <c r="I19" i="54"/>
  <c r="C20" i="54"/>
  <c r="D19" i="54"/>
  <c r="E19" i="54" s="1"/>
  <c r="H19" i="54"/>
  <c r="S9" i="54"/>
  <c r="Q10" i="54"/>
  <c r="T9" i="54"/>
  <c r="O25" i="54" l="1"/>
  <c r="A26" i="54"/>
  <c r="J19" i="54"/>
  <c r="L19" i="54"/>
  <c r="M19" i="54" s="1"/>
  <c r="H20" i="54"/>
  <c r="I20" i="54"/>
  <c r="D20" i="54"/>
  <c r="C21" i="54"/>
  <c r="Q11" i="54"/>
  <c r="S10" i="54"/>
  <c r="T10" i="54"/>
  <c r="A27" i="54" l="1"/>
  <c r="O26" i="54"/>
  <c r="J20" i="54"/>
  <c r="N19" i="54"/>
  <c r="P19" i="54" s="1"/>
  <c r="E20" i="54"/>
  <c r="L20" i="54" s="1"/>
  <c r="M20" i="54" s="1"/>
  <c r="H21" i="54"/>
  <c r="I21" i="54"/>
  <c r="C22" i="54"/>
  <c r="D21" i="54"/>
  <c r="E21" i="54" s="1"/>
  <c r="L21" i="54" s="1"/>
  <c r="M21" i="54" s="1"/>
  <c r="S11" i="54"/>
  <c r="Q12" i="54"/>
  <c r="T11" i="54"/>
  <c r="A28" i="54" l="1"/>
  <c r="O27" i="54"/>
  <c r="N20" i="54"/>
  <c r="P20" i="54" s="1"/>
  <c r="J21" i="54"/>
  <c r="N21" i="54" s="1"/>
  <c r="P21" i="54" s="1"/>
  <c r="C23" i="54"/>
  <c r="I22" i="54"/>
  <c r="H22" i="54"/>
  <c r="D22" i="54"/>
  <c r="E22" i="54" s="1"/>
  <c r="L22" i="54" s="1"/>
  <c r="M22" i="54" s="1"/>
  <c r="S12" i="54"/>
  <c r="Q13" i="54"/>
  <c r="T12" i="54"/>
  <c r="O28" i="54" l="1"/>
  <c r="A29" i="54"/>
  <c r="J22" i="54"/>
  <c r="N22" i="54" s="1"/>
  <c r="P22" i="54" s="1"/>
  <c r="I23" i="54"/>
  <c r="H23" i="54"/>
  <c r="D23" i="54"/>
  <c r="E23" i="54" s="1"/>
  <c r="C24" i="54"/>
  <c r="S13" i="54"/>
  <c r="Q14" i="54"/>
  <c r="T13" i="54"/>
  <c r="A30" i="54" l="1"/>
  <c r="O29" i="54"/>
  <c r="J23" i="54"/>
  <c r="D24" i="54"/>
  <c r="E24" i="54" s="1"/>
  <c r="C25" i="54"/>
  <c r="H24" i="54"/>
  <c r="I24" i="54"/>
  <c r="L23" i="54"/>
  <c r="M23" i="54" s="1"/>
  <c r="S14" i="54"/>
  <c r="Q15" i="54"/>
  <c r="T14" i="54"/>
  <c r="O30" i="54" l="1"/>
  <c r="A31" i="54"/>
  <c r="N23" i="54"/>
  <c r="P23" i="54" s="1"/>
  <c r="I25" i="54"/>
  <c r="C26" i="54"/>
  <c r="D25" i="54"/>
  <c r="E25" i="54" s="1"/>
  <c r="L25" i="54" s="1"/>
  <c r="M25" i="54" s="1"/>
  <c r="H25" i="54"/>
  <c r="J24" i="54"/>
  <c r="L24" i="54"/>
  <c r="M24" i="54" s="1"/>
  <c r="Q16" i="54"/>
  <c r="T16" i="54" s="1"/>
  <c r="S15" i="54"/>
  <c r="T15" i="54"/>
  <c r="A32" i="54" l="1"/>
  <c r="O32" i="54" s="1"/>
  <c r="O31" i="54"/>
  <c r="J25" i="54"/>
  <c r="N25" i="54" s="1"/>
  <c r="P25" i="54" s="1"/>
  <c r="N24" i="54"/>
  <c r="P24" i="54" s="1"/>
  <c r="C27" i="54"/>
  <c r="I26" i="54"/>
  <c r="H26" i="54"/>
  <c r="D26" i="54"/>
  <c r="S16" i="54"/>
  <c r="Q17" i="54"/>
  <c r="T17" i="54" s="1"/>
  <c r="J26" i="54" l="1"/>
  <c r="E26" i="54"/>
  <c r="L26" i="54" s="1"/>
  <c r="M26" i="54" s="1"/>
  <c r="D27" i="54"/>
  <c r="E27" i="54" s="1"/>
  <c r="L27" i="54" s="1"/>
  <c r="M27" i="54" s="1"/>
  <c r="C28" i="54"/>
  <c r="I27" i="54"/>
  <c r="H27" i="54"/>
  <c r="J27" i="54" s="1"/>
  <c r="S17" i="54"/>
  <c r="Q18" i="54"/>
  <c r="T18" i="54" s="1"/>
  <c r="N26" i="54" l="1"/>
  <c r="P26" i="54" s="1"/>
  <c r="N27" i="54"/>
  <c r="P27" i="54" s="1"/>
  <c r="I28" i="54"/>
  <c r="H28" i="54"/>
  <c r="C29" i="54"/>
  <c r="D28" i="54"/>
  <c r="E28" i="54" s="1"/>
  <c r="L28" i="54" s="1"/>
  <c r="M28" i="54" s="1"/>
  <c r="S18" i="54"/>
  <c r="Q19" i="54"/>
  <c r="T19" i="54" s="1"/>
  <c r="J28" i="54" l="1"/>
  <c r="N28" i="54" s="1"/>
  <c r="P28" i="54" s="1"/>
  <c r="D29" i="54"/>
  <c r="C30" i="54"/>
  <c r="H29" i="54"/>
  <c r="I29" i="54"/>
  <c r="S19" i="54"/>
  <c r="Q20" i="54"/>
  <c r="T20" i="54" s="1"/>
  <c r="I30" i="54" l="1"/>
  <c r="D30" i="54"/>
  <c r="H30" i="54"/>
  <c r="C31" i="54"/>
  <c r="J29" i="54"/>
  <c r="E29" i="54"/>
  <c r="L29" i="54" s="1"/>
  <c r="M29" i="54" s="1"/>
  <c r="Q21" i="54"/>
  <c r="T21" i="54" s="1"/>
  <c r="S20" i="54"/>
  <c r="J30" i="54" l="1"/>
  <c r="N29" i="54"/>
  <c r="P29" i="54" s="1"/>
  <c r="C32" i="54"/>
  <c r="H31" i="54"/>
  <c r="I31" i="54"/>
  <c r="D31" i="54"/>
  <c r="E30" i="54"/>
  <c r="L30" i="54"/>
  <c r="M30" i="54" s="1"/>
  <c r="Q22" i="54"/>
  <c r="T22" i="54" s="1"/>
  <c r="S21" i="54"/>
  <c r="N30" i="54" l="1"/>
  <c r="P30" i="54" s="1"/>
  <c r="E31" i="54"/>
  <c r="L31" i="54" s="1"/>
  <c r="M31" i="54" s="1"/>
  <c r="J31" i="54"/>
  <c r="I32" i="54"/>
  <c r="D32" i="54"/>
  <c r="E32" i="54" s="1"/>
  <c r="H32" i="54"/>
  <c r="S22" i="54"/>
  <c r="Q23" i="54"/>
  <c r="T23" i="54" s="1"/>
  <c r="J32" i="54" l="1"/>
  <c r="J33" i="54" s="1"/>
  <c r="N31" i="54"/>
  <c r="P31" i="54" s="1"/>
  <c r="L32" i="54"/>
  <c r="M32" i="54" s="1"/>
  <c r="S23" i="54"/>
  <c r="Q24" i="54"/>
  <c r="T24" i="54" s="1"/>
  <c r="M33" i="54" l="1"/>
  <c r="Q36" i="54" s="1"/>
  <c r="N32" i="54"/>
  <c r="Q25" i="54"/>
  <c r="T25" i="54" s="1"/>
  <c r="S24" i="54"/>
  <c r="Q34" i="54" l="1"/>
  <c r="P32" i="54"/>
  <c r="Q38" i="54"/>
  <c r="Q37" i="54"/>
  <c r="Q26" i="54"/>
  <c r="T26" i="54" s="1"/>
  <c r="S25" i="54"/>
  <c r="S26" i="54" l="1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S31" i="54" l="1"/>
  <c r="Q32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7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7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8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<sst xmlns="http://schemas.openxmlformats.org/spreadsheetml/2006/main" count="4790" uniqueCount="1666">
  <si>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</si>
  <si>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</si>
  <si>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</si>
  <si>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</si>
  <si>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</si>
  <si>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</si>
  <si>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</si>
  <si>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</si>
  <si>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</si>
  <si>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</si>
  <si>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</si>
  <si>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Unit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</si>
  <si>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</si>
  <si>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</si>
  <si>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</si>
  <si>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</si>
  <si>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</si>
  <si>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</si>
  <si>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</si>
  <si>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</si>
  <si>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</si>
  <si>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</si>
  <si>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</si>
  <si>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</si>
  <si>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</si>
  <si>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</si>
  <si>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</si>
  <si>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</si>
  <si>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</si>
  <si>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</si>
  <si>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</si>
  <si>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</si>
  <si>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</si>
  <si>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</si>
  <si>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</si>
  <si>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</si>
  <si>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</si>
  <si>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</si>
  <si>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</si>
  <si>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</si>
  <si>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</si>
  <si>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</si>
  <si>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</si>
  <si>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</si>
  <si>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</si>
  <si>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</si>
  <si>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</si>
  <si>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</si>
  <si>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</si>
  <si>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</si>
  <si>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</si>
  <si>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</si>
  <si>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</si>
  <si>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</si>
  <si>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</si>
  <si>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</si>
  <si>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</si>
  <si>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</si>
  <si>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</si>
  <si>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</si>
  <si>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</si>
  <si>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</si>
  <si>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</si>
  <si>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</si>
  <si>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</si>
  <si>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</si>
  <si>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</si>
  <si>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</si>
  <si>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</si>
  <si>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</si>
  <si>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</si>
  <si>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</si>
  <si>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</si>
  <si>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</si>
  <si>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</si>
  <si>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</si>
  <si>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</si>
  <si>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</si>
  <si>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</si>
  <si>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</si>
  <si>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</si>
  <si>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</si>
  <si>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</si>
  <si>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</si>
  <si>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</si>
  <si>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</si>
  <si>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</si>
  <si>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</si>
  <si>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</si>
  <si>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</si>
  <si>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</si>
  <si>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</si>
  <si>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</si>
  <si>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</si>
  <si>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</si>
  <si>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</si>
  <si>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</si>
  <si>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</si>
  <si>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</si>
  <si>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</si>
  <si>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</si>
  <si>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</si>
  <si>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</si>
  <si>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</si>
  <si>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</si>
  <si>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</si>
  <si>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</si>
  <si>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</si>
  <si>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</si>
  <si>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</si>
  <si>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</si>
  <si>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</si>
  <si>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</si>
  <si>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</si>
  <si>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</si>
  <si>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</si>
  <si>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</si>
  <si>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</si>
  <si>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</si>
  <si>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</si>
  <si>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</si>
  <si>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</si>
  <si>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</si>
  <si>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</si>
  <si>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</si>
  <si>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</si>
  <si>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</si>
  <si>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</si>
  <si>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</si>
  <si>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</si>
  <si>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</si>
  <si>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</si>
  <si>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</si>
  <si>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</si>
  <si>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</si>
  <si>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</si>
  <si>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</si>
  <si>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</si>
  <si>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</si>
  <si>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</si>
  <si>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</si>
  <si>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</si>
  <si>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</si>
  <si>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</si>
  <si>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</si>
  <si>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</si>
  <si>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</si>
  <si>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</si>
  <si>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</si>
  <si>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</si>
  <si>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</si>
  <si>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</si>
  <si>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</si>
  <si>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</si>
  <si>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</si>
  <si>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</si>
  <si>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</si>
  <si>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</si>
  <si>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</si>
  <si>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</si>
  <si>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</si>
  <si>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</si>
  <si>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</si>
  <si>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</si>
  <si>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</si>
  <si>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</si>
  <si>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</si>
  <si>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</si>
  <si>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</si>
  <si>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</si>
  <si>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</si>
  <si>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</si>
  <si>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</si>
  <si>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</si>
  <si>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</si>
  <si>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</si>
  <si>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</si>
  <si>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</si>
  <si>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</si>
  <si>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</si>
  <si>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</si>
  <si>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</si>
  <si>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</si>
  <si>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</si>
  <si>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</si>
  <si>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</si>
  <si>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</si>
  <si>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</si>
  <si>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</si>
  <si>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</si>
  <si>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</si>
  <si>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</si>
  <si>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</si>
  <si>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</si>
  <si>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</si>
  <si>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</si>
  <si>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</si>
  <si>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</si>
  <si>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</si>
  <si>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</si>
  <si>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</si>
  <si>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</si>
  <si>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</si>
  <si>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</si>
  <si>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</si>
  <si>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</si>
  <si>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</si>
  <si>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</si>
  <si>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</si>
  <si>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</si>
  <si>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</si>
  <si>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</si>
  <si>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</si>
  <si>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</si>
  <si>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</si>
  <si>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</si>
  <si>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</si>
  <si>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</si>
  <si>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</si>
  <si>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</si>
  <si>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</si>
  <si>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</si>
  <si>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</si>
  <si>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</si>
  <si>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</si>
  <si>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</si>
  <si>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</si>
  <si>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</si>
  <si>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</si>
  <si>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</si>
  <si>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</si>
  <si>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</si>
  <si>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</si>
  <si>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</si>
  <si>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</si>
  <si>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</si>
  <si>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</si>
  <si>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</si>
  <si>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</si>
  <si>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</si>
  <si>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</si>
  <si>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</si>
  <si>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</si>
  <si>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</si>
  <si>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</si>
  <si>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</si>
  <si>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</si>
  <si>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</si>
  <si>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</si>
  <si>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</si>
  <si>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</si>
  <si>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</si>
  <si>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</si>
  <si>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</si>
  <si>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</si>
  <si>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</si>
  <si>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</si>
  <si>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</si>
  <si>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</si>
  <si>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</si>
  <si>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</si>
  <si>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</si>
  <si>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</si>
  <si>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</si>
  <si>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</si>
  <si>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</si>
  <si>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</si>
  <si>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</si>
  <si>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</si>
  <si>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</si>
  <si>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</si>
  <si>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</si>
  <si>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</si>
  <si>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</si>
  <si>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</si>
  <si>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</si>
  <si>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</si>
  <si>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</si>
  <si>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</si>
  <si>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</si>
  <si>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</si>
  <si>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</si>
  <si>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</si>
  <si>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</si>
  <si>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</si>
  <si>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</si>
  <si>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</si>
  <si>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</si>
  <si>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</si>
  <si>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</si>
  <si>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</si>
  <si>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</si>
  <si>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</si>
  <si>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</si>
  <si>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</si>
  <si>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</si>
  <si>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</si>
  <si>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</si>
  <si>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</si>
  <si>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</si>
  <si>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</si>
  <si>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</si>
  <si>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</si>
  <si>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</si>
  <si>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</si>
  <si>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</si>
  <si>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</si>
  <si>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</si>
  <si>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</si>
  <si>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</si>
  <si>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</si>
  <si>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</si>
  <si>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</si>
  <si>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</si>
  <si>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</si>
  <si>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</si>
  <si>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</si>
  <si>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</si>
  <si>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</si>
  <si>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</si>
  <si>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</si>
  <si>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</si>
  <si>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</si>
  <si>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</si>
  <si>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</si>
  <si>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</si>
  <si>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</si>
  <si>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</si>
  <si>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</si>
  <si>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</si>
  <si>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</si>
  <si>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</si>
  <si>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</si>
  <si>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</si>
  <si>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</si>
  <si>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</si>
  <si>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</si>
  <si>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</si>
  <si>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</si>
  <si>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</si>
  <si>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</si>
  <si>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</si>
  <si>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</si>
  <si>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</si>
  <si>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</si>
  <si>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</si>
  <si>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</si>
  <si>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</si>
  <si>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</si>
  <si>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</si>
  <si>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</si>
  <si>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</si>
  <si>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</si>
  <si>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</si>
  <si>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</si>
  <si>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</si>
  <si>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</si>
  <si>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</si>
  <si>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</si>
  <si>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</si>
  <si>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</si>
  <si>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</si>
  <si>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</si>
  <si>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</si>
  <si>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</si>
  <si>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</si>
  <si>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</si>
  <si>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</si>
  <si>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</si>
  <si>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</si>
  <si>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</si>
  <si>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</si>
  <si>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</si>
  <si>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</si>
  <si>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</si>
  <si>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</si>
  <si>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</si>
  <si>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</si>
  <si>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</si>
  <si>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</si>
  <si>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</si>
  <si>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</si>
  <si>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</si>
  <si>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</si>
  <si>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</si>
  <si>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</si>
  <si>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</si>
  <si>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</si>
  <si>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</si>
  <si>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</si>
  <si>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</si>
  <si>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</si>
  <si>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</si>
  <si>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</si>
  <si>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</si>
  <si>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</si>
  <si>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</si>
  <si>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</si>
  <si>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</si>
  <si>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</si>
  <si>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</si>
  <si>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</si>
  <si>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</si>
  <si>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</si>
  <si>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</si>
  <si>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</si>
  <si>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</si>
  <si>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</si>
  <si>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</si>
  <si>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</si>
  <si>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</si>
  <si>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</si>
  <si>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</si>
  <si>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</si>
  <si>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</si>
  <si>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</si>
  <si>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</si>
  <si>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</si>
  <si>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</si>
  <si>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</si>
  <si>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</si>
  <si>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</si>
  <si>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</si>
  <si>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</si>
  <si>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</si>
  <si>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</si>
  <si>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</si>
  <si>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</si>
  <si>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</si>
  <si>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</si>
  <si>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</si>
  <si>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</si>
  <si>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</si>
  <si>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</si>
  <si>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</si>
  <si>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</si>
  <si>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</si>
  <si>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</si>
  <si>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</si>
  <si>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</si>
  <si>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</si>
  <si>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</si>
  <si>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</si>
  <si>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</si>
  <si>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</si>
  <si>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</si>
  <si>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</si>
  <si>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</si>
  <si>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</si>
  <si>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</si>
  <si>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</si>
  <si>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</si>
  <si>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</si>
  <si>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</si>
  <si>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</si>
  <si>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</si>
  <si>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</si>
  <si>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</si>
  <si>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</si>
  <si>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</si>
  <si>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</si>
  <si>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</si>
  <si>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</si>
  <si>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</si>
  <si>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</si>
  <si>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</si>
  <si>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</si>
  <si>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</si>
  <si>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</si>
  <si>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</si>
  <si>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</si>
  <si>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</si>
  <si>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</si>
  <si>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</si>
  <si>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</si>
  <si>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</si>
  <si>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</si>
  <si>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</si>
  <si>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</si>
  <si>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</si>
  <si>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</si>
  <si>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</si>
  <si>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</si>
  <si>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</si>
  <si>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</si>
  <si>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</si>
  <si>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</si>
  <si>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</si>
  <si>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</si>
  <si>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</si>
  <si>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</si>
  <si>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</si>
  <si>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</si>
  <si>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</si>
  <si>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</si>
  <si>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</si>
  <si>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</si>
  <si>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</si>
  <si>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</si>
  <si>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</si>
  <si>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</si>
  <si>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</si>
  <si>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</si>
  <si>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</si>
  <si>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</si>
  <si>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</si>
  <si>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</si>
  <si>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</si>
  <si>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</si>
  <si>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</si>
  <si>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</si>
  <si>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</si>
  <si>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</si>
  <si>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</si>
  <si>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</si>
  <si>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</si>
  <si>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</si>
  <si>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</si>
  <si>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</si>
  <si>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</si>
  <si>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</si>
  <si>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</si>
  <si>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</si>
  <si>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</si>
  <si>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</si>
  <si>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</si>
  <si>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</si>
  <si>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</si>
  <si>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</si>
  <si>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</si>
  <si>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</si>
  <si>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</si>
  <si>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</si>
  <si>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</si>
  <si>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</si>
  <si>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</si>
  <si>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</si>
  <si>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</si>
  <si>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</si>
  <si>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</si>
  <si>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</si>
  <si>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</si>
  <si>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</si>
  <si>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</si>
  <si>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</si>
  <si>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</si>
  <si>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</si>
  <si>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</si>
  <si>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</si>
  <si>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</si>
  <si>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</si>
  <si>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</si>
  <si>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</si>
  <si>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</si>
  <si>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</si>
  <si>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</si>
  <si>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</si>
  <si>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</si>
  <si>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</si>
  <si>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</si>
  <si>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</si>
  <si>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</si>
  <si>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</si>
  <si>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</si>
  <si>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</si>
  <si>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</si>
  <si>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</si>
  <si>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</si>
  <si>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</si>
  <si>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</si>
  <si>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</si>
  <si>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</si>
  <si>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</si>
  <si>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</si>
  <si>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</si>
  <si>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</si>
  <si>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</si>
  <si>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</si>
  <si>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</si>
  <si>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</si>
  <si>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</si>
  <si>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</si>
  <si>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</si>
  <si>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</si>
  <si>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</si>
  <si>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</si>
  <si>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</si>
  <si>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</si>
  <si>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</si>
  <si>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</si>
  <si>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</si>
  <si>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</si>
  <si>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</si>
  <si>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</si>
  <si>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</si>
  <si>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</si>
  <si>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</si>
  <si>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</si>
  <si>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</si>
  <si>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</si>
  <si>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</si>
  <si>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</si>
  <si>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</si>
  <si>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</si>
  <si>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</si>
  <si>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</si>
  <si>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</si>
  <si>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</si>
  <si>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</si>
  <si>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</si>
  <si>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</si>
  <si>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</si>
  <si>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</si>
  <si>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</si>
  <si>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</si>
  <si>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</si>
  <si>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</si>
  <si>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</si>
  <si>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</si>
  <si>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</si>
  <si>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</si>
  <si>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</si>
  <si>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</si>
  <si>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</si>
  <si>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</si>
  <si>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</si>
  <si>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</si>
  <si>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</si>
  <si>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</si>
  <si>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</si>
  <si>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</si>
  <si>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</si>
  <si>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</si>
  <si>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</si>
  <si>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</si>
  <si>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</si>
  <si>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</si>
  <si>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</si>
  <si>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</si>
  <si>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</si>
  <si>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</si>
  <si>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</si>
  <si>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</si>
  <si>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</si>
  <si>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</si>
  <si>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</si>
  <si>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</si>
  <si>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</si>
  <si>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</si>
  <si>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</si>
  <si>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</si>
  <si>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</si>
  <si>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</si>
  <si>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</si>
  <si>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</si>
  <si>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</si>
  <si>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</si>
  <si>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</si>
  <si>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</si>
  <si>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</si>
  <si>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</si>
  <si>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</si>
  <si>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</si>
  <si>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</si>
  <si>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</si>
  <si>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</si>
  <si>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</si>
  <si>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</si>
  <si>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</si>
  <si>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</si>
  <si>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</si>
  <si>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</si>
  <si>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</si>
  <si>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</si>
  <si>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</si>
  <si>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</si>
  <si>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</si>
  <si>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</si>
  <si>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</si>
  <si>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</si>
  <si>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</si>
  <si>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</si>
  <si>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</si>
  <si>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</si>
  <si>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</si>
  <si>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</si>
  <si>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</si>
  <si>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</si>
  <si>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</si>
  <si>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</si>
  <si>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</si>
  <si>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</si>
  <si>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</si>
  <si>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</si>
  <si>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</si>
  <si>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</si>
  <si>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</si>
  <si>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</si>
  <si>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</si>
  <si>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</si>
  <si>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</si>
  <si>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</si>
  <si>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</si>
  <si>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</si>
  <si>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</si>
  <si>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</si>
  <si>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</si>
  <si>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</si>
  <si>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</si>
  <si>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</si>
  <si>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</si>
  <si>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</si>
  <si>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</si>
  <si>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</si>
  <si>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</si>
  <si>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</si>
  <si>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</si>
  <si>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</si>
  <si>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</si>
  <si>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</si>
  <si>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</si>
  <si>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</si>
  <si>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</si>
  <si>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</si>
  <si>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</si>
  <si>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</si>
  <si>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</si>
  <si>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</si>
  <si>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</si>
  <si>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</si>
  <si>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</si>
  <si>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</si>
  <si>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</si>
  <si>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</si>
  <si>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</si>
  <si>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</si>
  <si>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</si>
  <si>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</si>
  <si>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</si>
  <si>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</si>
  <si>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</si>
  <si>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</si>
  <si>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</si>
  <si>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</si>
  <si>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</si>
  <si>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</si>
  <si>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</si>
  <si>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</si>
  <si>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</si>
  <si>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</si>
  <si>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</si>
  <si>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</si>
  <si>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</si>
  <si>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</si>
  <si>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</si>
  <si>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</si>
  <si>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</si>
  <si>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</si>
  <si>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</si>
  <si>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</si>
  <si>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</si>
  <si>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</si>
  <si>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</si>
  <si>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</si>
  <si>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</si>
  <si>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</si>
  <si>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</si>
  <si>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</si>
  <si>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</si>
  <si>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</si>
  <si>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</si>
  <si>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</si>
  <si>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</si>
  <si>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</si>
  <si>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</si>
  <si>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</si>
  <si>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</si>
  <si>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</si>
  <si>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</si>
  <si>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</si>
  <si>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</si>
  <si>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</si>
  <si>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</si>
  <si>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</si>
  <si>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</si>
  <si>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</si>
  <si>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</si>
  <si>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</si>
  <si>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</si>
  <si>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</si>
  <si>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</si>
  <si>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</si>
  <si>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</si>
  <si>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</si>
  <si>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</si>
  <si>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</si>
  <si>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</si>
  <si>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</si>
  <si>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</si>
  <si>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</si>
  <si>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</si>
  <si>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</si>
  <si>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</si>
  <si>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</si>
  <si>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</si>
  <si>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</si>
  <si>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</si>
  <si>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</si>
  <si>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</si>
  <si>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</si>
  <si>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</si>
  <si>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</si>
  <si>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</si>
  <si>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</si>
  <si>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</si>
  <si>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</si>
  <si>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</si>
  <si>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</si>
  <si>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</si>
  <si>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</si>
  <si>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</si>
  <si>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</si>
  <si>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</si>
  <si>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</si>
  <si>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</si>
  <si>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</si>
  <si>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</si>
  <si>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</si>
  <si>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</si>
  <si>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</si>
  <si>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</si>
  <si>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</si>
  <si>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</si>
  <si>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</si>
  <si>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</si>
  <si>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</si>
  <si>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</si>
  <si>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</si>
  <si>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</si>
  <si>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</si>
  <si>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</si>
  <si>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</si>
  <si>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</si>
  <si>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</si>
  <si>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</si>
  <si>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</si>
  <si>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</si>
  <si>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</si>
  <si>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</si>
  <si>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</si>
  <si>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</si>
  <si>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</si>
  <si>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</si>
  <si>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</si>
  <si>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</si>
  <si>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</si>
  <si>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</si>
  <si>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</si>
  <si>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</si>
  <si>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</si>
  <si>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</si>
  <si>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</si>
  <si>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</si>
  <si>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</si>
  <si>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</si>
  <si>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</si>
  <si>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</si>
  <si>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</si>
  <si>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</si>
  <si>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</si>
  <si>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</si>
  <si>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</si>
  <si>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</si>
  <si>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</si>
  <si>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</si>
  <si>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</si>
  <si>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</si>
  <si>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</si>
  <si>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</si>
  <si>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</si>
  <si>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</si>
  <si>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</si>
  <si>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</si>
  <si>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</si>
  <si>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</si>
  <si>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</si>
  <si>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</si>
  <si>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</si>
  <si>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</si>
  <si>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</si>
  <si>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</si>
  <si>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</si>
  <si>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</si>
  <si>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</si>
  <si>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</si>
  <si>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</si>
  <si>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</si>
  <si>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</si>
  <si>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</si>
  <si>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</si>
  <si>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</si>
  <si>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</si>
  <si>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</si>
  <si>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</si>
  <si>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</si>
  <si>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</si>
  <si>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</si>
  <si>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</si>
  <si>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</si>
  <si>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</si>
  <si>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</si>
  <si>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</si>
  <si>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</si>
  <si>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</si>
  <si>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</si>
  <si>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</si>
  <si>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</si>
  <si>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</si>
  <si>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</si>
  <si>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</si>
  <si>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</si>
  <si>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</si>
  <si>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</si>
  <si>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</si>
  <si>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</si>
  <si>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</si>
  <si>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</si>
  <si>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</si>
  <si>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</si>
  <si>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</si>
  <si>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</si>
  <si>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</si>
  <si>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</si>
  <si>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</si>
  <si>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</si>
  <si>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</si>
  <si>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</si>
  <si>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</si>
  <si>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</si>
  <si>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</si>
  <si>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</si>
  <si>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</si>
  <si>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</si>
  <si>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</si>
  <si>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</si>
  <si>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</si>
  <si>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</si>
  <si>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</si>
  <si>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</si>
  <si>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</si>
  <si>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</si>
  <si>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</si>
  <si>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</si>
  <si>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</si>
  <si>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</si>
  <si>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</si>
  <si>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</si>
  <si>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</si>
  <si>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</si>
  <si>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</si>
  <si>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</si>
  <si>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</si>
  <si>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</si>
  <si>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</si>
  <si>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</si>
  <si>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</si>
  <si>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</si>
  <si>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</si>
  <si>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</si>
  <si>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</si>
  <si>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</si>
  <si>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</si>
  <si>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</si>
  <si>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</si>
  <si>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</si>
  <si>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</si>
  <si>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</si>
  <si>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</si>
  <si>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</si>
  <si>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</si>
  <si>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</si>
  <si>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</si>
  <si>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</si>
  <si>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</si>
  <si>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</si>
  <si>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</si>
  <si>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</si>
  <si>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</si>
  <si>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</si>
  <si>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</si>
  <si>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</si>
  <si>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</si>
  <si>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</si>
  <si>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</si>
  <si>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</si>
  <si>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</si>
  <si>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</si>
  <si>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</si>
  <si>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</si>
  <si>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</si>
  <si>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</si>
  <si>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</si>
  <si>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</si>
  <si>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</si>
  <si>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</si>
  <si>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</si>
  <si>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</si>
  <si>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</si>
  <si>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</si>
  <si>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</si>
  <si>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</si>
  <si>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</si>
  <si>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</si>
  <si>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</si>
  <si>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</si>
  <si>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</si>
  <si>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</si>
  <si>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</si>
  <si>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</si>
  <si>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</si>
  <si>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</si>
  <si>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</si>
  <si>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</si>
  <si>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</si>
  <si>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</si>
  <si>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</si>
  <si>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</si>
  <si>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</si>
  <si>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</si>
  <si>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</si>
  <si>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</si>
  <si>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</si>
  <si>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</si>
  <si>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</si>
  <si>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</si>
  <si>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</si>
  <si>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</si>
  <si>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</si>
  <si>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</si>
  <si>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</si>
  <si>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</si>
  <si>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</si>
  <si>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</si>
  <si>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</si>
  <si>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</si>
  <si>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</si>
  <si>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</si>
  <si>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</si>
  <si>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</si>
  <si>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</si>
  <si>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</si>
  <si>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</si>
  <si>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</si>
  <si>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</si>
  <si>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</si>
  <si>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</si>
  <si>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</si>
  <si>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</si>
  <si>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</si>
  <si>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</si>
  <si>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</si>
  <si>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</si>
  <si>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</si>
  <si>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</si>
  <si>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</si>
  <si>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</si>
  <si>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</si>
  <si>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</si>
  <si>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</si>
  <si>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</si>
  <si>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</si>
  <si>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</si>
  <si>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</si>
  <si>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</si>
  <si>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</si>
  <si>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</si>
  <si>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</si>
  <si>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</si>
  <si>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</si>
  <si>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</si>
  <si>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</si>
  <si>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</si>
  <si>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</si>
  <si>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</si>
  <si>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</si>
  <si>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</si>
  <si>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</si>
  <si>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</si>
  <si>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</si>
  <si>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</si>
  <si>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</si>
  <si>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</si>
  <si>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</si>
  <si>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</si>
  <si>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</si>
  <si>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</si>
  <si>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</si>
  <si>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</si>
  <si>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</si>
  <si>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</si>
  <si>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</si>
  <si>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</si>
  <si>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</si>
  <si>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</si>
  <si>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</si>
  <si>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</si>
  <si>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</si>
  <si>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</si>
  <si>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</si>
  <si>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</si>
  <si>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</si>
  <si>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</si>
  <si>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</si>
  <si>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</si>
  <si>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</si>
  <si>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</si>
  <si>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</si>
  <si>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</si>
  <si>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</si>
  <si>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</si>
  <si>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</si>
  <si>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</si>
  <si>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</si>
  <si>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</si>
  <si>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</si>
  <si>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</si>
  <si>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</si>
  <si>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</si>
  <si>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</si>
  <si>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</si>
  <si>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</si>
  <si>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</si>
  <si>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</si>
  <si>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</si>
  <si>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</si>
  <si>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</si>
  <si>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</si>
  <si>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</si>
  <si>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</si>
  <si>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</si>
  <si>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</si>
  <si>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</si>
  <si>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</si>
  <si>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</si>
  <si>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</si>
  <si>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</si>
  <si>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</si>
  <si>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</si>
  <si>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</si>
  <si>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</si>
  <si>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</si>
  <si>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</si>
  <si>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</si>
  <si>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</si>
  <si>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</si>
  <si>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</si>
  <si>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</si>
  <si>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</si>
  <si>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</si>
  <si>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</si>
  <si>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</si>
  <si>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</si>
  <si>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</si>
  <si>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</si>
  <si>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</si>
  <si>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</si>
  <si>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</si>
  <si>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</si>
  <si>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</si>
  <si>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</si>
  <si>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</si>
  <si>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</si>
  <si>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</si>
  <si>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</si>
  <si>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</si>
  <si>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</si>
  <si>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</si>
  <si>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</si>
  <si>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</si>
  <si>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</si>
  <si>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</si>
  <si>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</si>
  <si>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</si>
  <si>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</si>
  <si>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</si>
  <si>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</si>
  <si>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</si>
  <si>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</si>
  <si>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</si>
  <si>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</si>
  <si>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</si>
  <si>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</si>
  <si>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</si>
  <si>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</si>
  <si>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</si>
  <si>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</si>
  <si>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</si>
  <si>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</si>
  <si>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</si>
  <si>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</si>
  <si>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</si>
  <si>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</si>
  <si>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</si>
  <si>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</si>
  <si>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</si>
  <si>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</si>
  <si>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</si>
  <si>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</si>
  <si>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</si>
  <si>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</si>
  <si>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</si>
  <si>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</si>
  <si>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</si>
  <si>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</si>
  <si>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</si>
  <si>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</si>
  <si>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</si>
  <si>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</si>
  <si>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</si>
  <si>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</si>
  <si>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</si>
  <si>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</si>
  <si>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</si>
  <si>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</si>
  <si>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</si>
  <si>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</si>
  <si>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</si>
  <si>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</si>
  <si>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</si>
  <si>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</si>
  <si>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</si>
  <si>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</si>
  <si>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</si>
  <si>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</si>
  <si>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</si>
  <si>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</si>
  <si>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</si>
  <si>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</si>
  <si>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</si>
  <si>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</si>
  <si>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</si>
  <si>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</si>
  <si>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</si>
  <si>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</si>
  <si>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</si>
  <si>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</si>
  <si>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</si>
  <si>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</si>
  <si>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</si>
  <si>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</si>
  <si>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</si>
  <si>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</si>
  <si>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</si>
  <si>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</si>
  <si>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</si>
  <si>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</si>
  <si>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</si>
  <si>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</si>
  <si>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</si>
  <si>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</si>
  <si>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</si>
  <si>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</si>
  <si>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</si>
  <si>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</si>
  <si>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</si>
  <si>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</si>
  <si>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</si>
  <si>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</si>
  <si>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</si>
  <si>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</si>
  <si>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</si>
  <si>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</si>
  <si>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</si>
  <si>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</si>
  <si>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</si>
  <si>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</si>
  <si>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</si>
  <si>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</si>
  <si>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</si>
  <si>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</si>
  <si>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</si>
  <si>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</si>
  <si>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</si>
  <si>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</si>
  <si>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</si>
  <si>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</si>
  <si>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</si>
  <si>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</si>
  <si>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</si>
  <si>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</si>
  <si>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</si>
  <si>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</si>
  <si>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</si>
  <si>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</si>
  <si>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</si>
  <si>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</si>
  <si>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</si>
  <si>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</si>
  <si>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</si>
  <si>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</si>
  <si>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</si>
  <si>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</si>
  <si>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</si>
  <si>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</si>
  <si>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</si>
  <si>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</si>
  <si>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</si>
  <si>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</si>
  <si>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</si>
  <si>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</si>
  <si>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</si>
  <si>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</si>
  <si>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</si>
  <si>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</si>
  <si>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</si>
  <si>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</si>
  <si>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</si>
  <si>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</si>
  <si>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</si>
  <si>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</si>
  <si>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</si>
  <si>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</si>
  <si>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</si>
  <si>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</si>
  <si>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</si>
  <si>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</si>
  <si>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</si>
  <si>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</si>
  <si>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</si>
  <si>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</si>
  <si>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</si>
  <si>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</si>
  <si>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</si>
  <si>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</si>
  <si>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</si>
  <si>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</si>
  <si>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</si>
  <si>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</si>
  <si>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</si>
  <si>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</si>
  <si>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</si>
  <si>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</si>
  <si>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</si>
  <si>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</si>
  <si>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</si>
  <si>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</si>
  <si>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</si>
  <si>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</si>
  <si>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</si>
  <si>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</si>
  <si>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</si>
  <si>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</si>
  <si>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</si>
  <si>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</si>
  <si>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</si>
  <si>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</si>
  <si>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</si>
  <si>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</si>
  <si>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</si>
  <si>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</si>
  <si>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</si>
  <si>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</si>
  <si>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</si>
  <si>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</si>
  <si>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</si>
  <si>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</si>
  <si>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</si>
  <si>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</si>
  <si>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</si>
  <si>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</si>
  <si>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</si>
  <si>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</si>
  <si>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</si>
  <si>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</si>
  <si>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</si>
  <si>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</si>
  <si>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</si>
  <si>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</si>
  <si>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</si>
  <si>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</si>
  <si>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</si>
  <si>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</si>
  <si>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</si>
  <si>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</si>
  <si>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</si>
  <si>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</si>
  <si>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</si>
  <si>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</si>
  <si>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</si>
  <si>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</si>
  <si>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</si>
  <si>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</si>
  <si>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</si>
  <si>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</si>
  <si>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</si>
  <si>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</si>
  <si>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</si>
  <si>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</si>
  <si>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</si>
  <si>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</si>
  <si>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</si>
  <si>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</si>
  <si>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</si>
  <si>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</si>
  <si>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</si>
  <si>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</si>
  <si>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</si>
  <si>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</si>
  <si>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</si>
  <si>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</si>
  <si>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</si>
  <si>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</si>
  <si>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</si>
  <si>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v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</si>
  <si>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</si>
  <si>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</si>
  <si>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</si>
  <si>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</si>
  <si>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</si>
  <si>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</si>
  <si>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</si>
  <si>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</si>
  <si>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</si>
  <si>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</si>
  <si>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</si>
  <si>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</si>
  <si>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</si>
  <si>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</si>
  <si>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</si>
  <si>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</si>
  <si>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</si>
  <si>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</si>
  <si>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</si>
  <si>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</si>
  <si>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</si>
  <si>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</si>
  <si>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</si>
  <si>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</si>
  <si>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</si>
  <si>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</si>
  <si>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</si>
  <si>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</si>
  <si>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</si>
  <si>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</si>
  <si>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</si>
  <si>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</si>
  <si>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</si>
  <si>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</si>
  <si>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</si>
  <si>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</si>
  <si>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</si>
  <si>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</si>
  <si>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</si>
  <si>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</si>
  <si>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</si>
  <si>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</si>
  <si>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</si>
  <si>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</si>
  <si>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</si>
  <si>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</si>
  <si>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</si>
  <si>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</si>
  <si>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</si>
  <si>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</si>
  <si>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</si>
  <si>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</si>
  <si>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</si>
  <si>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</si>
  <si>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</si>
  <si>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</si>
  <si>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</si>
  <si>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</si>
  <si>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</si>
  <si>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</si>
  <si>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</si>
  <si>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</si>
  <si>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</si>
  <si>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</si>
  <si>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</si>
  <si>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</si>
  <si>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</si>
  <si>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</si>
  <si>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</si>
  <si>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</si>
  <si>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</si>
  <si>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</si>
  <si>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</si>
  <si>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</si>
  <si>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</si>
  <si>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</si>
  <si>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</si>
  <si>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</si>
  <si>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</si>
  <si>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</si>
  <si>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</si>
  <si>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</si>
  <si>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</si>
  <si>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</si>
  <si>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</si>
  <si>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</si>
  <si>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</si>
  <si>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</si>
  <si>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</si>
  <si>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</si>
  <si>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</si>
  <si>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</si>
  <si>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</si>
  <si>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</si>
  <si>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</si>
  <si>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</si>
  <si>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</si>
  <si>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</si>
  <si>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</si>
  <si>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CM2-11M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</si>
  <si>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</si>
  <si>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</si>
  <si>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</si>
  <si>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</si>
  <si>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</si>
  <si>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</si>
  <si>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</si>
  <si>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</si>
  <si>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</si>
  <si>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</si>
  <si>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</si>
  <si>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</si>
  <si>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</si>
  <si>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</si>
  <si>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</si>
  <si>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</si>
  <si>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</si>
  <si>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</si>
  <si>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</si>
  <si>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</si>
  <si>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</si>
  <si>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</si>
  <si>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</si>
  <si>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</si>
  <si>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</si>
  <si>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</si>
  <si>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</si>
  <si>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</si>
  <si>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</si>
  <si>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</si>
  <si>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</si>
  <si>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</si>
  <si>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</si>
  <si>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</si>
  <si>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</si>
  <si>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</si>
  <si>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</si>
  <si>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</si>
  <si>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</si>
  <si>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</si>
  <si>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</si>
  <si>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</si>
  <si>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</si>
  <si>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</si>
  <si>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</si>
  <si>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</si>
  <si>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</si>
  <si>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</si>
  <si>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</si>
  <si>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</si>
  <si>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</si>
  <si>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</si>
  <si>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</si>
  <si>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</si>
  <si>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</si>
  <si>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</si>
  <si>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</si>
  <si>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</si>
  <si>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</si>
  <si>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</si>
  <si>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PEMASANGAN TIANG</t>
  </si>
  <si>
    <t>PEKERJAAN PEMASANGAN KONSTRUKSI TM</t>
  </si>
  <si>
    <t>PEKERJAAN PEMASANGAN KONDUKTOR</t>
  </si>
  <si>
    <t>PEKERJAAN PEMASANGAN APP</t>
  </si>
  <si>
    <t>PEMBONGKARAN</t>
  </si>
  <si>
    <t>B2</t>
  </si>
  <si>
    <t>X0</t>
  </si>
  <si>
    <t>X1</t>
  </si>
  <si>
    <t>X2</t>
  </si>
  <si>
    <t>X3</t>
  </si>
  <si>
    <t>Keterangan Gambar :</t>
  </si>
  <si>
    <t>SIANG</t>
  </si>
  <si>
    <t>No</t>
  </si>
  <si>
    <t>Nama Material</t>
  </si>
  <si>
    <t>Baru</t>
  </si>
  <si>
    <t>Eksisting</t>
  </si>
  <si>
    <t>MALAM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</si>
  <si>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</si>
  <si>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</si>
  <si>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</si>
  <si>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</si>
  <si>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</si>
  <si>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</si>
  <si>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</si>
  <si>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</si>
  <si>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</si>
  <si>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ABSW</t>
  </si>
  <si>
    <t>Vang Net</t>
  </si>
  <si>
    <t>Schoor</t>
  </si>
  <si>
    <t>Bongkar Pasang Konstruksi :</t>
  </si>
  <si>
    <t>Pasang</t>
  </si>
  <si>
    <t>Bongkar</t>
  </si>
  <si>
    <t>Golongan</t>
  </si>
  <si>
    <t>No. Gambar</t>
  </si>
  <si>
    <t>Lembar</t>
  </si>
  <si>
    <t xml:space="preserve">    dr </t>
  </si>
  <si>
    <t>Gambar dari</t>
  </si>
  <si>
    <t>Skala</t>
  </si>
  <si>
    <t>Perihal:</t>
  </si>
  <si>
    <t xml:space="preserve"> Digambar</t>
  </si>
  <si>
    <t>Staf Teknik</t>
  </si>
  <si>
    <t xml:space="preserve"> Diperiksa</t>
  </si>
  <si>
    <t xml:space="preserve"> Diketahui</t>
  </si>
  <si>
    <t>Manager ULP</t>
  </si>
  <si>
    <t xml:space="preserve"> Disetujui</t>
  </si>
  <si>
    <t>Man. Perencanaan</t>
  </si>
  <si>
    <t>PETA LOKASI PELANGGAN</t>
  </si>
  <si>
    <t>SINGLE LINE DIAGRAM LOKASI PELANGGAN</t>
  </si>
  <si>
    <t>Hasil Ukur Trafo 3 Ph 50 KVA ( X ) di SYG5-206A/4</t>
  </si>
  <si>
    <t>CJ6-T</t>
  </si>
  <si>
    <t>APP 53KVA</t>
  </si>
  <si>
    <t>LVTC 3X35+35</t>
  </si>
  <si>
    <t>MTR</t>
  </si>
  <si>
    <t>MANAGER ULP TEGOWANU</t>
  </si>
  <si>
    <t>HARY PRATAMA</t>
  </si>
  <si>
    <t>SJ6</t>
  </si>
  <si>
    <t>C14-350E</t>
  </si>
  <si>
    <t>BTG</t>
  </si>
  <si>
    <t>CC7</t>
  </si>
  <si>
    <t>CC8-AN</t>
  </si>
  <si>
    <t>CM5-5</t>
  </si>
  <si>
    <t>CM2-12</t>
  </si>
  <si>
    <t>CM2-12A</t>
  </si>
  <si>
    <t>CE1-2</t>
  </si>
  <si>
    <t>F1-3</t>
  </si>
  <si>
    <t>CM8-A1</t>
  </si>
  <si>
    <t>NYY 1X70 mm2</t>
  </si>
  <si>
    <t>CCO 70-70</t>
  </si>
  <si>
    <t>BH</t>
  </si>
  <si>
    <t>CCO 240-70</t>
  </si>
  <si>
    <t>CCO 150-70</t>
  </si>
  <si>
    <t>TL. Teknik</t>
  </si>
  <si>
    <t>AAAC 70 mm2</t>
  </si>
  <si>
    <t>Tegowanu, Oktober 2023</t>
  </si>
  <si>
    <t>DC MGN01-67 MGN06-73</t>
  </si>
  <si>
    <t>CG-106 50 KVA</t>
  </si>
  <si>
    <t>Daya 11.000 VA</t>
  </si>
  <si>
    <t>PT. PANORAMA INDAH FURNITUR</t>
  </si>
  <si>
    <t>DAPLANG,MANGUN SARI,TEGOWANU</t>
  </si>
  <si>
    <t>KOORDINAT LOKASI :  -7.052076, 110.633268</t>
  </si>
  <si>
    <t>SR APP 1 PH</t>
  </si>
  <si>
    <t>CG-312A 50 KVA</t>
  </si>
  <si>
    <t>APP 33 KVA</t>
  </si>
  <si>
    <t>MGN 06 - 296</t>
  </si>
  <si>
    <t>SBG 04 - 98</t>
  </si>
  <si>
    <t>SGB 04</t>
  </si>
  <si>
    <t>MGN 06</t>
  </si>
  <si>
    <t>Keterangan Tambahan : -7.052076,110.633268</t>
  </si>
  <si>
    <t>MJ6-T</t>
  </si>
  <si>
    <t>LVTC 2X70+50</t>
  </si>
  <si>
    <t>PT PANORAMA INDAH FURNITUR</t>
  </si>
  <si>
    <t>JL. DAPLANG-TANGGUNGHARJO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</si>
</sst>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7" formatCode="&quot;Rp&quot;#,##0.00;\-&quot;Rp&quot;#,##0.00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8"/>
      <color theme="1"/>
      <name val="Arial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indexed="10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name val="Calibri"/>
      <family val="2"/>
      <scheme val="minor"/>
    </font>
    <font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sz val="8"/>
      <name val="Arial"/>
      <family val="2"/>
    </font>
    <font>
      <sz val="8"/>
      <color rgb="FFFF000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731">
    <xf numFmtId="0" fontId="0" fillId="0" borderId="0"/>
    <xf numFmtId="172" fontId="42" fillId="0" borderId="0">
      <alignment horizontal="centerContinuous"/>
    </xf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64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4" fontId="36" fillId="0" borderId="0" applyFill="0" applyBorder="0" applyAlignment="0"/>
    <xf numFmtId="174" fontId="22" fillId="0" borderId="0" applyFill="0" applyBorder="0" applyAlignment="0"/>
    <xf numFmtId="175" fontId="36" fillId="0" borderId="0" applyFill="0" applyBorder="0" applyAlignment="0"/>
    <xf numFmtId="175" fontId="22" fillId="0" borderId="0" applyFill="0" applyBorder="0" applyAlignment="0"/>
    <xf numFmtId="176" fontId="36" fillId="0" borderId="0" applyFill="0" applyBorder="0" applyAlignment="0"/>
    <xf numFmtId="176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5" fontId="104" fillId="0" borderId="0" applyFont="0" applyFill="0" applyBorder="0" applyAlignment="0" applyProtection="0"/>
    <xf numFmtId="0" fontId="65" fillId="0" borderId="0"/>
    <xf numFmtId="0" fontId="65" fillId="0" borderId="0"/>
    <xf numFmtId="0" fontId="65" fillId="0" borderId="0"/>
    <xf numFmtId="165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22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2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22" fillId="0" borderId="0" applyFont="0" applyFill="0" applyBorder="0" applyAlignment="0" applyProtection="0"/>
    <xf numFmtId="169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3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81" fontId="36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81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82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7" fillId="0" borderId="0" applyFont="0" applyFill="0" applyBorder="0" applyAlignment="0" applyProtection="0"/>
    <xf numFmtId="18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206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3" fontId="70" fillId="0" borderId="0" applyFont="0" applyFill="0" applyBorder="0" applyAlignment="0" applyProtection="0"/>
    <xf numFmtId="0" fontId="71" fillId="0" borderId="0" applyNumberFormat="0" applyAlignment="0">
      <alignment horizontal="left"/>
    </xf>
    <xf numFmtId="0" fontId="65" fillId="0" borderId="0"/>
    <xf numFmtId="0" fontId="65" fillId="0" borderId="0"/>
    <xf numFmtId="186" fontId="36" fillId="0" borderId="3"/>
    <xf numFmtId="186" fontId="22" fillId="0" borderId="3"/>
    <xf numFmtId="166" fontId="23" fillId="0" borderId="0" applyFont="0" applyFill="0" applyBorder="0" applyAlignment="0" applyProtection="0"/>
    <xf numFmtId="166" fontId="48" fillId="0" borderId="0" applyFont="0" applyFill="0" applyBorder="0" applyAlignment="0" applyProtection="0"/>
    <xf numFmtId="173" fontId="36" fillId="0" borderId="0" applyFont="0" applyFill="0" applyBorder="0" applyAlignment="0" applyProtection="0"/>
    <xf numFmtId="173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2" fillId="0" borderId="0">
      <protection locked="0"/>
    </xf>
    <xf numFmtId="14" fontId="64" fillId="0" borderId="0" applyFill="0" applyBorder="0" applyAlignment="0"/>
    <xf numFmtId="189" fontId="73" fillId="0" borderId="0">
      <protection locked="0"/>
    </xf>
    <xf numFmtId="0" fontId="74" fillId="0" borderId="0"/>
    <xf numFmtId="0" fontId="74" fillId="0" borderId="4"/>
    <xf numFmtId="0" fontId="74" fillId="0" borderId="4"/>
    <xf numFmtId="0" fontId="74" fillId="0" borderId="4"/>
    <xf numFmtId="0" fontId="74" fillId="0" borderId="4"/>
    <xf numFmtId="0" fontId="75" fillId="22" borderId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76" fillId="0" borderId="0" applyNumberFormat="0" applyAlignment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7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8" fillId="0" borderId="0">
      <protection locked="0"/>
    </xf>
    <xf numFmtId="190" fontId="72" fillId="0" borderId="0">
      <protection locked="0"/>
    </xf>
    <xf numFmtId="0" fontId="79" fillId="0" borderId="5"/>
    <xf numFmtId="0" fontId="79" fillId="0" borderId="5"/>
    <xf numFmtId="0" fontId="79" fillId="0" borderId="5"/>
    <xf numFmtId="0" fontId="79" fillId="0" borderId="5"/>
    <xf numFmtId="0" fontId="79" fillId="0" borderId="4"/>
    <xf numFmtId="0" fontId="79" fillId="0" borderId="4"/>
    <xf numFmtId="0" fontId="79" fillId="23" borderId="4"/>
    <xf numFmtId="0" fontId="79" fillId="23" borderId="4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80" fillId="0" borderId="0" applyNumberFormat="0"/>
    <xf numFmtId="38" fontId="41" fillId="24" borderId="0" applyNumberFormat="0" applyBorder="0" applyAlignment="0" applyProtection="0"/>
    <xf numFmtId="0" fontId="81" fillId="0" borderId="6" applyNumberFormat="0" applyAlignment="0" applyProtection="0">
      <alignment horizontal="left" vertical="center"/>
    </xf>
    <xf numFmtId="0" fontId="81" fillId="0" borderId="7">
      <alignment horizontal="left" vertical="center"/>
    </xf>
    <xf numFmtId="0" fontId="81" fillId="0" borderId="7">
      <alignment horizontal="left" vertical="center"/>
    </xf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91" fontId="77" fillId="0" borderId="0">
      <protection locked="0"/>
    </xf>
    <xf numFmtId="191" fontId="77" fillId="0" borderId="0"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33" fillId="7" borderId="1" applyNumberFormat="0" applyAlignment="0" applyProtection="0"/>
    <xf numFmtId="10" fontId="41" fillId="25" borderId="3" applyNumberFormat="0" applyBorder="0" applyAlignment="0" applyProtection="0"/>
    <xf numFmtId="10" fontId="41" fillId="25" borderId="3" applyNumberFormat="0" applyBorder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192" fontId="36" fillId="0" borderId="0" applyFont="0" applyFill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37" fontId="82" fillId="0" borderId="0"/>
    <xf numFmtId="193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193" fontId="36" fillId="0" borderId="0"/>
    <xf numFmtId="193" fontId="22" fillId="0" borderId="0"/>
    <xf numFmtId="193" fontId="36" fillId="0" borderId="0"/>
    <xf numFmtId="193" fontId="22" fillId="0" borderId="0"/>
    <xf numFmtId="193" fontId="36" fillId="0" borderId="0"/>
    <xf numFmtId="193" fontId="22" fillId="0" borderId="0"/>
    <xf numFmtId="193" fontId="22" fillId="0" borderId="0"/>
    <xf numFmtId="193" fontId="36" fillId="0" borderId="0"/>
    <xf numFmtId="172" fontId="83" fillId="0" borderId="0"/>
    <xf numFmtId="172" fontId="84" fillId="0" borderId="0"/>
    <xf numFmtId="172" fontId="84" fillId="0" borderId="0"/>
    <xf numFmtId="0" fontId="66" fillId="0" borderId="0"/>
    <xf numFmtId="0" fontId="111" fillId="0" borderId="0"/>
    <xf numFmtId="0" fontId="36" fillId="0" borderId="0"/>
    <xf numFmtId="0" fontId="22" fillId="0" borderId="0"/>
    <xf numFmtId="0" fontId="69" fillId="0" borderId="0"/>
    <xf numFmtId="0" fontId="36" fillId="0" borderId="0"/>
    <xf numFmtId="12" fontId="36" fillId="0" borderId="0"/>
    <xf numFmtId="12" fontId="22" fillId="0" borderId="0"/>
    <xf numFmtId="0" fontId="111" fillId="0" borderId="0"/>
    <xf numFmtId="0" fontId="111" fillId="0" borderId="0"/>
    <xf numFmtId="0" fontId="111" fillId="0" borderId="0"/>
    <xf numFmtId="0" fontId="2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112" fillId="0" borderId="0"/>
    <xf numFmtId="0" fontId="111" fillId="0" borderId="0"/>
    <xf numFmtId="0" fontId="111" fillId="0" borderId="0"/>
    <xf numFmtId="0" fontId="111" fillId="0" borderId="0"/>
    <xf numFmtId="0" fontId="36" fillId="0" borderId="0"/>
    <xf numFmtId="0" fontId="36" fillId="0" borderId="0"/>
    <xf numFmtId="0" fontId="22" fillId="0" borderId="0"/>
    <xf numFmtId="0" fontId="36" fillId="0" borderId="0" applyProtection="0"/>
    <xf numFmtId="0" fontId="22" fillId="0" borderId="0" applyProtection="0"/>
    <xf numFmtId="0" fontId="22" fillId="0" borderId="0"/>
    <xf numFmtId="0" fontId="36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69" fillId="0" borderId="0"/>
    <xf numFmtId="0" fontId="36" fillId="0" borderId="0"/>
    <xf numFmtId="0" fontId="111" fillId="0" borderId="0"/>
    <xf numFmtId="0" fontId="36" fillId="0" borderId="0"/>
    <xf numFmtId="0" fontId="111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111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111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111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22" fillId="0" borderId="0"/>
    <xf numFmtId="0" fontId="36" fillId="0" borderId="0"/>
    <xf numFmtId="0" fontId="36" fillId="0" borderId="0"/>
    <xf numFmtId="0" fontId="67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22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64" fillId="0" borderId="0">
      <alignment vertical="top"/>
    </xf>
    <xf numFmtId="0" fontId="23" fillId="0" borderId="0"/>
    <xf numFmtId="0" fontId="23" fillId="0" borderId="0"/>
    <xf numFmtId="0" fontId="36" fillId="0" borderId="0"/>
    <xf numFmtId="0" fontId="111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64" fillId="0" borderId="0">
      <alignment vertical="top"/>
    </xf>
    <xf numFmtId="0" fontId="64" fillId="0" borderId="0">
      <alignment vertical="top"/>
    </xf>
    <xf numFmtId="0" fontId="23" fillId="0" borderId="0"/>
    <xf numFmtId="194" fontId="43" fillId="0" borderId="0"/>
    <xf numFmtId="0" fontId="111" fillId="0" borderId="0"/>
    <xf numFmtId="0" fontId="11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1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36" fillId="0" borderId="0" applyNumberFormat="0" applyFont="0" applyFill="0" applyAlignment="0" applyProtection="0"/>
    <xf numFmtId="0" fontId="36" fillId="0" borderId="0" applyNumberFormat="0" applyFont="0" applyFill="0" applyAlignment="0" applyProtection="0"/>
    <xf numFmtId="0" fontId="36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2" fillId="0" borderId="0" applyNumberFormat="0" applyFont="0" applyFill="0" applyAlignment="0" applyProtection="0"/>
    <xf numFmtId="0" fontId="84" fillId="0" borderId="0"/>
    <xf numFmtId="0" fontId="84" fillId="0" borderId="0"/>
    <xf numFmtId="0" fontId="22" fillId="0" borderId="0" applyNumberFormat="0" applyFont="0" applyFill="0" applyAlignment="0" applyProtection="0"/>
    <xf numFmtId="0" fontId="36" fillId="0" borderId="0"/>
    <xf numFmtId="0" fontId="111" fillId="0" borderId="0"/>
    <xf numFmtId="182" fontId="84" fillId="0" borderId="0"/>
    <xf numFmtId="0" fontId="84" fillId="0" borderId="0"/>
    <xf numFmtId="195" fontId="84" fillId="0" borderId="0"/>
    <xf numFmtId="196" fontId="84" fillId="0" borderId="0"/>
    <xf numFmtId="0" fontId="84" fillId="0" borderId="0"/>
    <xf numFmtId="197" fontId="84" fillId="0" borderId="0"/>
    <xf numFmtId="197" fontId="84" fillId="0" borderId="0"/>
    <xf numFmtId="197" fontId="84" fillId="0" borderId="0"/>
    <xf numFmtId="195" fontId="84" fillId="0" borderId="0"/>
    <xf numFmtId="0" fontId="84" fillId="0" borderId="0"/>
    <xf numFmtId="0" fontId="36" fillId="0" borderId="0"/>
    <xf numFmtId="0" fontId="22" fillId="0" borderId="0"/>
    <xf numFmtId="182" fontId="8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111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111" fillId="0" borderId="0"/>
    <xf numFmtId="0" fontId="36" fillId="0" borderId="0" applyNumberFormat="0" applyFont="0" applyFill="0" applyAlignment="0" applyProtection="0"/>
    <xf numFmtId="0" fontId="36" fillId="0" borderId="0"/>
    <xf numFmtId="0" fontId="22" fillId="0" borderId="0"/>
    <xf numFmtId="0" fontId="36" fillId="0" borderId="0"/>
    <xf numFmtId="0" fontId="22" fillId="0" borderId="0"/>
    <xf numFmtId="0" fontId="22" fillId="0" borderId="0" applyNumberFormat="0" applyFont="0" applyFill="0" applyAlignment="0" applyProtection="0"/>
    <xf numFmtId="0" fontId="111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198" fontId="84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197" fontId="84" fillId="0" borderId="0"/>
    <xf numFmtId="197" fontId="84" fillId="0" borderId="0"/>
    <xf numFmtId="197" fontId="84" fillId="0" borderId="0"/>
    <xf numFmtId="197" fontId="84" fillId="0" borderId="0"/>
    <xf numFmtId="199" fontId="84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23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6" fillId="0" borderId="0"/>
    <xf numFmtId="0" fontId="2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111" fillId="0" borderId="0"/>
    <xf numFmtId="0" fontId="36" fillId="0" borderId="0"/>
    <xf numFmtId="0" fontId="22" fillId="0" borderId="0"/>
    <xf numFmtId="0" fontId="36" fillId="0" borderId="0"/>
    <xf numFmtId="0" fontId="111" fillId="0" borderId="0"/>
    <xf numFmtId="0" fontId="36" fillId="0" borderId="0"/>
    <xf numFmtId="0" fontId="43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194" fontId="43" fillId="0" borderId="0"/>
    <xf numFmtId="0" fontId="22" fillId="0" borderId="0"/>
    <xf numFmtId="0" fontId="22" fillId="0" borderId="0" applyProtection="0"/>
    <xf numFmtId="0" fontId="111" fillId="0" borderId="0"/>
    <xf numFmtId="0" fontId="111" fillId="0" borderId="0"/>
    <xf numFmtId="0" fontId="111" fillId="0" borderId="0"/>
    <xf numFmtId="0" fontId="22" fillId="0" borderId="0"/>
    <xf numFmtId="0" fontId="22" fillId="0" borderId="0" applyProtection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4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36" fillId="0" borderId="0"/>
    <xf numFmtId="0" fontId="22" fillId="0" borderId="0"/>
    <xf numFmtId="0" fontId="111" fillId="0" borderId="0"/>
    <xf numFmtId="0" fontId="112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111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36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2" fillId="0" borderId="0"/>
    <xf numFmtId="0" fontId="2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6" fillId="0" borderId="0"/>
    <xf numFmtId="0" fontId="36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2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23" fillId="0" borderId="0"/>
    <xf numFmtId="0" fontId="112" fillId="0" borderId="0"/>
    <xf numFmtId="0" fontId="67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6" fillId="0" borderId="0"/>
    <xf numFmtId="0" fontId="22" fillId="0" borderId="0"/>
    <xf numFmtId="0" fontId="36" fillId="0" borderId="0"/>
    <xf numFmtId="0" fontId="36" fillId="0" borderId="0" applyProtection="0"/>
    <xf numFmtId="0" fontId="22" fillId="0" borderId="0" applyProtection="0"/>
    <xf numFmtId="0" fontId="22" fillId="0" borderId="0"/>
    <xf numFmtId="0" fontId="36" fillId="0" borderId="0"/>
    <xf numFmtId="0" fontId="22" fillId="0" borderId="0"/>
    <xf numFmtId="194" fontId="43" fillId="0" borderId="0"/>
    <xf numFmtId="194" fontId="4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112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111" fillId="0" borderId="0"/>
    <xf numFmtId="0" fontId="111" fillId="0" borderId="0"/>
    <xf numFmtId="0" fontId="36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6" fillId="27" borderId="12" applyNumberFormat="0" applyFont="0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0" fontId="36" fillId="27" borderId="12" applyNumberFormat="0" applyFont="0" applyAlignment="0" applyProtection="0"/>
    <xf numFmtId="0" fontId="22" fillId="27" borderId="12" applyNumberFormat="0" applyFont="0" applyAlignment="0" applyProtection="0"/>
    <xf numFmtId="0" fontId="36" fillId="27" borderId="12" applyNumberFormat="0" applyFont="0" applyAlignment="0" applyProtection="0"/>
    <xf numFmtId="0" fontId="22" fillId="27" borderId="12" applyNumberFormat="0" applyFont="0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176" fontId="36" fillId="0" borderId="0" applyFont="0" applyFill="0" applyBorder="0" applyAlignment="0" applyProtection="0"/>
    <xf numFmtId="176" fontId="22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22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74" fillId="0" borderId="0"/>
    <xf numFmtId="201" fontId="87" fillId="0" borderId="0" applyNumberFormat="0" applyFill="0" applyBorder="0" applyAlignment="0" applyProtection="0">
      <alignment horizontal="left"/>
    </xf>
    <xf numFmtId="0" fontId="88" fillId="0" borderId="14"/>
    <xf numFmtId="0" fontId="88" fillId="0" borderId="14"/>
    <xf numFmtId="0" fontId="89" fillId="0" borderId="15"/>
    <xf numFmtId="0" fontId="89" fillId="0" borderId="15"/>
    <xf numFmtId="40" fontId="90" fillId="0" borderId="0" applyBorder="0">
      <alignment horizontal="right"/>
    </xf>
    <xf numFmtId="49" fontId="64" fillId="0" borderId="0" applyFill="0" applyBorder="0" applyAlignment="0"/>
    <xf numFmtId="202" fontId="36" fillId="0" borderId="0" applyFill="0" applyBorder="0" applyAlignment="0"/>
    <xf numFmtId="202" fontId="22" fillId="0" borderId="0" applyFill="0" applyBorder="0" applyAlignment="0"/>
    <xf numFmtId="203" fontId="36" fillId="0" borderId="0" applyFill="0" applyBorder="0" applyAlignment="0"/>
    <xf numFmtId="203" fontId="22" fillId="0" borderId="0" applyFill="0" applyBorder="0" applyAlignment="0"/>
    <xf numFmtId="204" fontId="91" fillId="0" borderId="16" applyFont="0" applyBorder="0" applyAlignment="0">
      <alignment horizontal="right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/>
    <xf numFmtId="0" fontId="10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9" fillId="0" borderId="0"/>
    <xf numFmtId="41" fontId="22" fillId="0" borderId="0" applyFont="0" applyFill="0" applyBorder="0" applyAlignment="0" applyProtection="0"/>
    <xf numFmtId="9" fontId="143" fillId="0" borderId="0" applyFont="0" applyFill="0" applyBorder="0" applyAlignment="0" applyProtection="0"/>
    <xf numFmtId="41" fontId="155" fillId="0" borderId="0" applyFont="0" applyFill="0" applyBorder="0" applyAlignment="0" applyProtection="0"/>
    <xf numFmtId="0" fontId="22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7" fontId="22" fillId="0" borderId="0" applyFont="0" applyFill="0" applyBorder="0" applyAlignment="0" applyProtection="0"/>
    <xf numFmtId="7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22" fillId="0" borderId="0" applyFont="0" applyFill="0" applyBorder="0" applyAlignment="0" applyProtection="0"/>
    <xf numFmtId="0" fontId="7" fillId="0" borderId="0"/>
    <xf numFmtId="0" fontId="7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7" fillId="0" borderId="0"/>
    <xf numFmtId="0" fontId="16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" fillId="0" borderId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" fillId="0" borderId="0"/>
    <xf numFmtId="43" fontId="11" fillId="0" borderId="0" applyFont="0" applyFill="0" applyBorder="0" applyAlignment="0" applyProtection="0"/>
    <xf numFmtId="0" fontId="7" fillId="0" borderId="0"/>
    <xf numFmtId="41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7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6" fillId="0" borderId="0"/>
    <xf numFmtId="0" fontId="6" fillId="0" borderId="0"/>
    <xf numFmtId="41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713">
    <xf numFmtId="0" fontId="0" fillId="0" borderId="0" xfId="0"/>
    <xf numFmtId="0" fontId="45" fillId="0" borderId="0" xfId="1448" applyFont="1" applyAlignment="1">
      <alignment horizontal="center" wrapText="1"/>
    </xf>
    <xf numFmtId="0" fontId="44" fillId="0" borderId="0" xfId="1448" applyFont="1" applyAlignment="1">
      <alignment horizontal="left" vertical="center" wrapText="1"/>
    </xf>
    <xf numFmtId="0" fontId="54" fillId="0" borderId="0" xfId="1448" applyFont="1" applyAlignment="1">
      <alignment horizontal="center" wrapText="1"/>
    </xf>
    <xf numFmtId="3" fontId="45" fillId="0" borderId="0" xfId="1448" applyNumberFormat="1" applyFont="1" applyAlignment="1">
      <alignment horizontal="center" vertical="center" wrapText="1"/>
    </xf>
    <xf numFmtId="0" fontId="54" fillId="0" borderId="0" xfId="1448" applyFont="1" applyAlignment="1">
      <alignment wrapText="1"/>
    </xf>
    <xf numFmtId="0" fontId="55" fillId="0" borderId="0" xfId="1448" applyFont="1" applyAlignment="1">
      <alignment wrapText="1"/>
    </xf>
    <xf numFmtId="0" fontId="44" fillId="0" borderId="0" xfId="1448" applyFont="1" applyAlignment="1">
      <alignment horizontal="center" wrapText="1"/>
    </xf>
    <xf numFmtId="0" fontId="44" fillId="0" borderId="0" xfId="1448" applyFont="1" applyAlignment="1">
      <alignment horizontal="center" vertical="center" wrapText="1"/>
    </xf>
    <xf numFmtId="3" fontId="44" fillId="0" borderId="0" xfId="1448" applyNumberFormat="1" applyFont="1" applyAlignment="1">
      <alignment horizontal="center" vertical="center" wrapText="1"/>
    </xf>
    <xf numFmtId="0" fontId="44" fillId="0" borderId="18" xfId="1448" applyFont="1" applyBorder="1" applyAlignment="1">
      <alignment horizontal="center" vertical="center" wrapText="1"/>
    </xf>
    <xf numFmtId="0" fontId="45" fillId="0" borderId="0" xfId="1448" applyFont="1" applyAlignment="1">
      <alignment horizontal="center" vertical="center" wrapText="1"/>
    </xf>
    <xf numFmtId="0" fontId="54" fillId="0" borderId="0" xfId="1448" applyFont="1" applyAlignment="1">
      <alignment horizontal="center" vertical="center" wrapText="1"/>
    </xf>
    <xf numFmtId="0" fontId="57" fillId="0" borderId="18" xfId="1448" applyFont="1" applyBorder="1" applyAlignment="1">
      <alignment horizontal="center" wrapText="1"/>
    </xf>
    <xf numFmtId="0" fontId="58" fillId="0" borderId="0" xfId="1448" applyFont="1" applyAlignment="1">
      <alignment wrapText="1"/>
    </xf>
    <xf numFmtId="0" fontId="45" fillId="0" borderId="18" xfId="1448" applyFont="1" applyBorder="1" applyAlignment="1">
      <alignment horizontal="center" vertical="center" wrapText="1"/>
    </xf>
    <xf numFmtId="164" fontId="45" fillId="0" borderId="0" xfId="527" applyNumberFormat="1" applyFont="1" applyFill="1" applyBorder="1" applyAlignment="1">
      <alignment horizontal="center" wrapText="1"/>
    </xf>
    <xf numFmtId="0" fontId="45" fillId="0" borderId="18" xfId="1448" quotePrefix="1" applyFont="1" applyBorder="1" applyAlignment="1">
      <alignment horizontal="center" vertical="center" wrapText="1"/>
    </xf>
    <xf numFmtId="18" fontId="45" fillId="0" borderId="18" xfId="1448" quotePrefix="1" applyNumberFormat="1" applyFont="1" applyBorder="1" applyAlignment="1">
      <alignment horizontal="center" vertical="center" wrapText="1"/>
    </xf>
    <xf numFmtId="0" fontId="54" fillId="0" borderId="0" xfId="1448" applyFont="1" applyAlignment="1">
      <alignment vertical="top" wrapText="1"/>
    </xf>
    <xf numFmtId="164" fontId="45" fillId="0" borderId="18" xfId="1448" applyNumberFormat="1" applyFont="1" applyBorder="1" applyAlignment="1">
      <alignment horizontal="center" vertical="center" wrapText="1"/>
    </xf>
    <xf numFmtId="17" fontId="45" fillId="0" borderId="18" xfId="1448" quotePrefix="1" applyNumberFormat="1" applyFont="1" applyBorder="1" applyAlignment="1">
      <alignment horizontal="center" vertical="center" wrapText="1"/>
    </xf>
    <xf numFmtId="164" fontId="45" fillId="0" borderId="0" xfId="1448" applyNumberFormat="1" applyFont="1" applyAlignment="1">
      <alignment horizontal="center" wrapText="1"/>
    </xf>
    <xf numFmtId="0" fontId="111" fillId="0" borderId="0" xfId="1614" applyAlignment="1">
      <alignment horizontal="center"/>
    </xf>
    <xf numFmtId="0" fontId="49" fillId="0" borderId="0" xfId="1614" applyFont="1" applyAlignment="1">
      <alignment horizontal="center" vertical="center"/>
    </xf>
    <xf numFmtId="0" fontId="44" fillId="0" borderId="0" xfId="1614" applyFont="1" applyAlignment="1">
      <alignment vertical="center"/>
    </xf>
    <xf numFmtId="0" fontId="111" fillId="0" borderId="0" xfId="1614" applyAlignment="1">
      <alignment horizontal="center" vertical="center"/>
    </xf>
    <xf numFmtId="3" fontId="46" fillId="0" borderId="0" xfId="1614" applyNumberFormat="1" applyFont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0" fontId="61" fillId="0" borderId="0" xfId="1614" applyFont="1" applyAlignment="1">
      <alignment horizontal="center"/>
    </xf>
    <xf numFmtId="165" fontId="53" fillId="0" borderId="0" xfId="1652" applyNumberFormat="1" applyFont="1"/>
    <xf numFmtId="0" fontId="111" fillId="0" borderId="19" xfId="1614" applyBorder="1" applyAlignment="1">
      <alignment horizontal="center"/>
    </xf>
    <xf numFmtId="0" fontId="53" fillId="0" borderId="0" xfId="1614" applyFont="1" applyAlignment="1">
      <alignment horizontal="center"/>
    </xf>
    <xf numFmtId="0" fontId="53" fillId="0" borderId="0" xfId="1614" applyFont="1" applyAlignment="1">
      <alignment horizontal="center" vertical="center" wrapText="1"/>
    </xf>
    <xf numFmtId="3" fontId="45" fillId="0" borderId="0" xfId="1614" applyNumberFormat="1" applyFont="1" applyAlignment="1">
      <alignment vertical="center"/>
    </xf>
    <xf numFmtId="0" fontId="21" fillId="0" borderId="0" xfId="1614" applyFont="1" applyAlignment="1">
      <alignment horizontal="center"/>
    </xf>
    <xf numFmtId="0" fontId="45" fillId="0" borderId="20" xfId="1614" applyFont="1" applyBorder="1" applyAlignment="1">
      <alignment horizontal="center" vertical="center"/>
    </xf>
    <xf numFmtId="0" fontId="45" fillId="0" borderId="21" xfId="1614" applyFont="1" applyBorder="1" applyAlignment="1">
      <alignment horizontal="left" vertical="center" wrapText="1"/>
    </xf>
    <xf numFmtId="0" fontId="45" fillId="0" borderId="21" xfId="1614" applyFont="1" applyBorder="1" applyAlignment="1">
      <alignment horizontal="center" vertical="center" wrapText="1"/>
    </xf>
    <xf numFmtId="0" fontId="47" fillId="0" borderId="21" xfId="1614" applyFont="1" applyBorder="1" applyAlignment="1">
      <alignment horizontal="center" vertical="center"/>
    </xf>
    <xf numFmtId="3" fontId="47" fillId="0" borderId="21" xfId="1614" applyNumberFormat="1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5" fillId="0" borderId="22" xfId="1614" applyNumberFormat="1" applyFont="1" applyBorder="1" applyAlignment="1">
      <alignment horizontal="center" vertical="center"/>
    </xf>
    <xf numFmtId="0" fontId="62" fillId="0" borderId="0" xfId="1614" applyFont="1" applyAlignment="1">
      <alignment horizontal="center" vertical="center"/>
    </xf>
    <xf numFmtId="3" fontId="45" fillId="0" borderId="0" xfId="1614" applyNumberFormat="1" applyFont="1" applyAlignment="1">
      <alignment horizontal="center" vertical="center"/>
    </xf>
    <xf numFmtId="3" fontId="62" fillId="0" borderId="0" xfId="1614" applyNumberFormat="1" applyFont="1" applyAlignment="1">
      <alignment horizontal="center" vertical="center"/>
    </xf>
    <xf numFmtId="0" fontId="62" fillId="0" borderId="0" xfId="1614" applyFont="1" applyAlignment="1">
      <alignment horizontal="center"/>
    </xf>
    <xf numFmtId="0" fontId="50" fillId="0" borderId="23" xfId="1614" applyFont="1" applyBorder="1" applyAlignment="1">
      <alignment horizontal="center" vertical="center"/>
    </xf>
    <xf numFmtId="0" fontId="50" fillId="0" borderId="24" xfId="1614" applyFont="1" applyBorder="1" applyAlignment="1">
      <alignment horizontal="left" vertical="center"/>
    </xf>
    <xf numFmtId="0" fontId="50" fillId="0" borderId="24" xfId="1614" applyFont="1" applyBorder="1" applyAlignment="1">
      <alignment vertical="center"/>
    </xf>
    <xf numFmtId="0" fontId="21" fillId="0" borderId="24" xfId="1614" applyFont="1" applyBorder="1" applyAlignment="1">
      <alignment horizontal="center" vertical="center"/>
    </xf>
    <xf numFmtId="3" fontId="45" fillId="0" borderId="24" xfId="1614" applyNumberFormat="1" applyFont="1" applyBorder="1" applyAlignment="1">
      <alignment horizontal="center" vertical="center"/>
    </xf>
    <xf numFmtId="3" fontId="45" fillId="0" borderId="25" xfId="1614" applyNumberFormat="1" applyFont="1" applyBorder="1" applyAlignment="1">
      <alignment horizontal="center" vertical="center"/>
    </xf>
    <xf numFmtId="0" fontId="111" fillId="0" borderId="26" xfId="1614" applyBorder="1" applyAlignment="1">
      <alignment horizontal="center" vertical="center"/>
    </xf>
    <xf numFmtId="37" fontId="111" fillId="0" borderId="27" xfId="1614" applyNumberFormat="1" applyBorder="1" applyAlignment="1">
      <alignment horizontal="center"/>
    </xf>
    <xf numFmtId="0" fontId="111" fillId="0" borderId="28" xfId="1614" applyBorder="1" applyAlignment="1">
      <alignment horizontal="center" vertical="center"/>
    </xf>
    <xf numFmtId="37" fontId="21" fillId="0" borderId="0" xfId="1614" applyNumberFormat="1" applyFont="1" applyAlignment="1">
      <alignment horizontal="center"/>
    </xf>
    <xf numFmtId="37" fontId="63" fillId="0" borderId="0" xfId="1614" applyNumberFormat="1" applyFont="1" applyAlignment="1">
      <alignment horizontal="center"/>
    </xf>
    <xf numFmtId="37" fontId="53" fillId="0" borderId="29" xfId="1614" applyNumberFormat="1" applyFont="1" applyBorder="1" applyAlignment="1">
      <alignment horizontal="center"/>
    </xf>
    <xf numFmtId="37" fontId="111" fillId="0" borderId="29" xfId="1614" applyNumberFormat="1" applyBorder="1" applyAlignment="1">
      <alignment horizontal="center"/>
    </xf>
    <xf numFmtId="37" fontId="63" fillId="0" borderId="30" xfId="1614" applyNumberFormat="1" applyFont="1" applyBorder="1" applyAlignment="1">
      <alignment horizontal="center"/>
    </xf>
    <xf numFmtId="0" fontId="52" fillId="0" borderId="0" xfId="1614" applyFont="1" applyAlignment="1">
      <alignment horizontal="center" vertical="center"/>
    </xf>
    <xf numFmtId="0" fontId="111" fillId="0" borderId="19" xfId="1614" applyBorder="1"/>
    <xf numFmtId="0" fontId="111" fillId="0" borderId="19" xfId="1614" applyBorder="1" applyAlignment="1">
      <alignment horizontal="right"/>
    </xf>
    <xf numFmtId="0" fontId="111" fillId="0" borderId="31" xfId="1614" applyBorder="1" applyAlignment="1">
      <alignment horizontal="right"/>
    </xf>
    <xf numFmtId="0" fontId="50" fillId="0" borderId="0" xfId="1614" applyFont="1" applyAlignment="1">
      <alignment horizontal="center" vertical="center"/>
    </xf>
    <xf numFmtId="0" fontId="50" fillId="0" borderId="0" xfId="1614" applyFont="1" applyAlignment="1">
      <alignment horizontal="left" vertical="center"/>
    </xf>
    <xf numFmtId="0" fontId="50" fillId="0" borderId="0" xfId="1614" applyFont="1" applyAlignment="1">
      <alignment vertical="center"/>
    </xf>
    <xf numFmtId="0" fontId="21" fillId="0" borderId="0" xfId="1614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111" fillId="0" borderId="0" xfId="1652" applyAlignment="1">
      <alignment horizontal="right"/>
    </xf>
    <xf numFmtId="0" fontId="49" fillId="0" borderId="0" xfId="1614" applyFont="1" applyAlignment="1">
      <alignment vertical="center"/>
    </xf>
    <xf numFmtId="0" fontId="49" fillId="0" borderId="0" xfId="1614" applyFont="1" applyAlignment="1">
      <alignment horizontal="center"/>
    </xf>
    <xf numFmtId="0" fontId="92" fillId="0" borderId="0" xfId="1614" applyFont="1" applyAlignment="1">
      <alignment horizontal="center" vertical="center" wrapText="1"/>
    </xf>
    <xf numFmtId="0" fontId="53" fillId="0" borderId="20" xfId="1652" applyFont="1" applyBorder="1" applyAlignment="1">
      <alignment horizontal="center" vertical="center"/>
    </xf>
    <xf numFmtId="0" fontId="53" fillId="0" borderId="21" xfId="1652" applyFont="1" applyBorder="1" applyAlignment="1">
      <alignment vertical="center" wrapText="1"/>
    </xf>
    <xf numFmtId="37" fontId="53" fillId="0" borderId="27" xfId="1614" applyNumberFormat="1" applyFont="1" applyBorder="1" applyAlignment="1">
      <alignment horizontal="center"/>
    </xf>
    <xf numFmtId="37" fontId="63" fillId="0" borderId="32" xfId="1614" applyNumberFormat="1" applyFont="1" applyBorder="1" applyAlignment="1">
      <alignment horizontal="center"/>
    </xf>
    <xf numFmtId="0" fontId="21" fillId="0" borderId="21" xfId="1652" applyFont="1" applyBorder="1" applyAlignment="1">
      <alignment horizontal="center" vertical="center"/>
    </xf>
    <xf numFmtId="0" fontId="44" fillId="0" borderId="0" xfId="1448" applyFont="1" applyAlignment="1">
      <alignment horizontal="left" vertical="center"/>
    </xf>
    <xf numFmtId="0" fontId="54" fillId="0" borderId="0" xfId="1448" applyFont="1" applyAlignment="1">
      <alignment horizontal="left" wrapText="1"/>
    </xf>
    <xf numFmtId="3" fontId="61" fillId="0" borderId="0" xfId="1614" applyNumberFormat="1" applyFont="1" applyAlignment="1">
      <alignment horizontal="center"/>
    </xf>
    <xf numFmtId="0" fontId="53" fillId="0" borderId="0" xfId="1614" applyFont="1"/>
    <xf numFmtId="0" fontId="45" fillId="0" borderId="21" xfId="1448" applyFont="1" applyBorder="1" applyAlignment="1">
      <alignment horizontal="center" vertical="center"/>
    </xf>
    <xf numFmtId="0" fontId="45" fillId="0" borderId="21" xfId="1448" applyFont="1" applyBorder="1" applyAlignment="1">
      <alignment horizontal="left" wrapText="1"/>
    </xf>
    <xf numFmtId="0" fontId="54" fillId="0" borderId="21" xfId="1448" applyFont="1" applyBorder="1" applyAlignment="1">
      <alignment horizontal="center" wrapText="1"/>
    </xf>
    <xf numFmtId="0" fontId="45" fillId="0" borderId="21" xfId="1448" applyFont="1" applyBorder="1" applyAlignment="1">
      <alignment horizontal="center" vertical="center" wrapText="1"/>
    </xf>
    <xf numFmtId="3" fontId="45" fillId="0" borderId="21" xfId="1448" applyNumberFormat="1" applyFont="1" applyBorder="1" applyAlignment="1">
      <alignment horizontal="center" vertical="center" wrapText="1"/>
    </xf>
    <xf numFmtId="0" fontId="55" fillId="0" borderId="0" xfId="1448" applyFont="1" applyAlignment="1">
      <alignment horizontal="center" wrapText="1"/>
    </xf>
    <xf numFmtId="0" fontId="63" fillId="0" borderId="34" xfId="1614" applyFont="1" applyBorder="1" applyAlignment="1">
      <alignment vertical="center"/>
    </xf>
    <xf numFmtId="169" fontId="45" fillId="0" borderId="0" xfId="714" applyFont="1" applyFill="1" applyAlignment="1">
      <alignment horizontal="center" wrapText="1"/>
    </xf>
    <xf numFmtId="169" fontId="44" fillId="0" borderId="0" xfId="714" applyFont="1" applyFill="1" applyAlignment="1">
      <alignment horizontal="center" wrapText="1"/>
    </xf>
    <xf numFmtId="4" fontId="93" fillId="0" borderId="3" xfId="1448" applyNumberFormat="1" applyFont="1" applyBorder="1" applyAlignment="1">
      <alignment horizontal="center" vertical="center" wrapText="1"/>
    </xf>
    <xf numFmtId="0" fontId="45" fillId="0" borderId="0" xfId="1448" applyFont="1" applyAlignment="1">
      <alignment vertical="center" wrapText="1"/>
    </xf>
    <xf numFmtId="169" fontId="45" fillId="0" borderId="21" xfId="715" applyNumberFormat="1" applyFont="1" applyFill="1" applyBorder="1" applyAlignment="1">
      <alignment horizontal="center" vertical="center" wrapText="1"/>
    </xf>
    <xf numFmtId="169" fontId="45" fillId="0" borderId="21" xfId="714" applyFont="1" applyFill="1" applyBorder="1" applyAlignment="1">
      <alignment horizontal="center" vertical="center" wrapText="1"/>
    </xf>
    <xf numFmtId="169" fontId="45" fillId="0" borderId="33" xfId="714" applyFont="1" applyFill="1" applyBorder="1" applyAlignment="1">
      <alignment horizontal="center" vertical="center" wrapText="1"/>
    </xf>
    <xf numFmtId="165" fontId="44" fillId="0" borderId="0" xfId="1614" applyNumberFormat="1" applyFont="1" applyAlignment="1">
      <alignment horizontal="left" vertical="center"/>
    </xf>
    <xf numFmtId="37" fontId="111" fillId="0" borderId="0" xfId="1614" applyNumberFormat="1" applyAlignment="1">
      <alignment horizontal="center"/>
    </xf>
    <xf numFmtId="0" fontId="19" fillId="0" borderId="20" xfId="1652" applyFont="1" applyBorder="1" applyAlignment="1">
      <alignment horizontal="center" vertical="center"/>
    </xf>
    <xf numFmtId="0" fontId="19" fillId="0" borderId="21" xfId="1652" applyFont="1" applyBorder="1" applyAlignment="1">
      <alignment horizontal="center" vertical="center"/>
    </xf>
    <xf numFmtId="0" fontId="52" fillId="0" borderId="20" xfId="1652" applyFont="1" applyBorder="1" applyAlignment="1">
      <alignment horizontal="center" vertical="center"/>
    </xf>
    <xf numFmtId="0" fontId="52" fillId="0" borderId="21" xfId="1652" applyFont="1" applyBorder="1" applyAlignment="1">
      <alignment vertical="center" wrapText="1"/>
    </xf>
    <xf numFmtId="0" fontId="94" fillId="0" borderId="21" xfId="1614" applyFont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3" fillId="0" borderId="0" xfId="1614" applyFont="1" applyAlignment="1">
      <alignment horizontal="left" vertical="center"/>
    </xf>
    <xf numFmtId="3" fontId="44" fillId="0" borderId="0" xfId="1614" applyNumberFormat="1" applyFont="1" applyAlignment="1">
      <alignment horizontal="left" vertical="center"/>
    </xf>
    <xf numFmtId="3" fontId="44" fillId="0" borderId="3" xfId="1448" applyNumberFormat="1" applyFont="1" applyBorder="1" applyAlignment="1">
      <alignment horizontal="center" vertical="center" wrapText="1"/>
    </xf>
    <xf numFmtId="0" fontId="45" fillId="0" borderId="21" xfId="1451" applyFont="1" applyBorder="1" applyAlignment="1">
      <alignment horizontal="left" vertical="center" wrapText="1"/>
    </xf>
    <xf numFmtId="0" fontId="57" fillId="0" borderId="18" xfId="1448" quotePrefix="1" applyFont="1" applyBorder="1" applyAlignment="1">
      <alignment horizontal="center" vertical="center" wrapText="1"/>
    </xf>
    <xf numFmtId="0" fontId="49" fillId="0" borderId="0" xfId="1505" applyFont="1"/>
    <xf numFmtId="0" fontId="61" fillId="0" borderId="0" xfId="1615" applyFont="1" applyAlignment="1">
      <alignment horizontal="center"/>
    </xf>
    <xf numFmtId="0" fontId="49" fillId="0" borderId="0" xfId="1615" applyFont="1" applyAlignment="1">
      <alignment horizontal="center" vertical="center"/>
    </xf>
    <xf numFmtId="0" fontId="44" fillId="0" borderId="0" xfId="1615" applyFont="1" applyAlignment="1">
      <alignment horizontal="left" vertical="center"/>
    </xf>
    <xf numFmtId="0" fontId="44" fillId="0" borderId="0" xfId="1615" applyFont="1" applyAlignment="1">
      <alignment vertical="center"/>
    </xf>
    <xf numFmtId="0" fontId="111" fillId="0" borderId="0" xfId="1615" applyAlignment="1">
      <alignment horizontal="center" vertical="center"/>
    </xf>
    <xf numFmtId="3" fontId="46" fillId="0" borderId="0" xfId="1615" applyNumberFormat="1" applyFont="1" applyAlignment="1">
      <alignment horizontal="center" vertical="center"/>
    </xf>
    <xf numFmtId="0" fontId="111" fillId="0" borderId="0" xfId="1615" applyAlignment="1">
      <alignment horizontal="center"/>
    </xf>
    <xf numFmtId="165" fontId="44" fillId="0" borderId="0" xfId="1615" applyNumberFormat="1" applyFont="1" applyAlignment="1">
      <alignment horizontal="left" vertical="center"/>
    </xf>
    <xf numFmtId="165" fontId="53" fillId="0" borderId="0" xfId="1653" applyNumberFormat="1" applyFont="1" applyAlignment="1">
      <alignment horizontal="left" vertical="center"/>
    </xf>
    <xf numFmtId="0" fontId="96" fillId="0" borderId="0" xfId="1653" applyFont="1" applyAlignment="1">
      <alignment horizontal="center" vertical="center"/>
    </xf>
    <xf numFmtId="0" fontId="45" fillId="0" borderId="35" xfId="1615" applyFont="1" applyBorder="1" applyAlignment="1">
      <alignment horizontal="center" vertical="center"/>
    </xf>
    <xf numFmtId="0" fontId="45" fillId="0" borderId="35" xfId="1615" applyFont="1" applyBorder="1" applyAlignment="1">
      <alignment horizontal="left" vertical="center" wrapText="1"/>
    </xf>
    <xf numFmtId="0" fontId="45" fillId="0" borderId="35" xfId="1615" applyFont="1" applyBorder="1" applyAlignment="1">
      <alignment horizontal="center" vertical="center" wrapText="1"/>
    </xf>
    <xf numFmtId="0" fontId="47" fillId="0" borderId="35" xfId="1615" applyFont="1" applyBorder="1" applyAlignment="1">
      <alignment horizontal="center" vertical="center"/>
    </xf>
    <xf numFmtId="0" fontId="14" fillId="0" borderId="35" xfId="1653" applyFont="1" applyBorder="1" applyAlignment="1">
      <alignment horizontal="center" vertical="center"/>
    </xf>
    <xf numFmtId="3" fontId="47" fillId="0" borderId="35" xfId="1615" applyNumberFormat="1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0" fontId="14" fillId="0" borderId="0" xfId="1615" applyFont="1" applyAlignment="1">
      <alignment horizontal="center"/>
    </xf>
    <xf numFmtId="0" fontId="53" fillId="0" borderId="21" xfId="1653" applyFont="1" applyBorder="1" applyAlignment="1">
      <alignment horizontal="center" vertical="center"/>
    </xf>
    <xf numFmtId="0" fontId="53" fillId="0" borderId="21" xfId="1653" applyFont="1" applyBorder="1" applyAlignment="1">
      <alignment vertical="center" wrapText="1"/>
    </xf>
    <xf numFmtId="0" fontId="45" fillId="0" borderId="21" xfId="1615" applyFont="1" applyBorder="1" applyAlignment="1">
      <alignment horizontal="center" vertical="center" wrapText="1"/>
    </xf>
    <xf numFmtId="0" fontId="47" fillId="0" borderId="21" xfId="1615" applyFont="1" applyBorder="1" applyAlignment="1">
      <alignment horizontal="center" vertical="center"/>
    </xf>
    <xf numFmtId="0" fontId="14" fillId="0" borderId="21" xfId="1653" applyFont="1" applyBorder="1" applyAlignment="1">
      <alignment horizontal="center" vertical="center"/>
    </xf>
    <xf numFmtId="3" fontId="47" fillId="0" borderId="21" xfId="1615" applyNumberFormat="1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0" fontId="62" fillId="0" borderId="0" xfId="1615" applyFont="1" applyAlignment="1">
      <alignment horizontal="center"/>
    </xf>
    <xf numFmtId="3" fontId="14" fillId="0" borderId="21" xfId="1653" applyNumberFormat="1" applyFont="1" applyBorder="1" applyAlignment="1">
      <alignment horizontal="center" vertical="center"/>
    </xf>
    <xf numFmtId="0" fontId="49" fillId="0" borderId="0" xfId="1615" applyFont="1" applyAlignment="1">
      <alignment vertical="center"/>
    </xf>
    <xf numFmtId="0" fontId="49" fillId="0" borderId="33" xfId="1615" applyFont="1" applyBorder="1" applyAlignment="1">
      <alignment horizontal="center" vertical="center"/>
    </xf>
    <xf numFmtId="0" fontId="49" fillId="0" borderId="33" xfId="1615" applyFont="1" applyBorder="1" applyAlignment="1">
      <alignment vertical="center"/>
    </xf>
    <xf numFmtId="0" fontId="111" fillId="0" borderId="33" xfId="1615" applyBorder="1" applyAlignment="1">
      <alignment horizontal="center" vertical="center"/>
    </xf>
    <xf numFmtId="3" fontId="46" fillId="0" borderId="33" xfId="1615" applyNumberFormat="1" applyFont="1" applyBorder="1" applyAlignment="1">
      <alignment horizontal="center" vertical="center"/>
    </xf>
    <xf numFmtId="0" fontId="53" fillId="0" borderId="0" xfId="1614" applyFont="1" applyAlignment="1">
      <alignment horizontal="center" vertical="center"/>
    </xf>
    <xf numFmtId="0" fontId="95" fillId="0" borderId="0" xfId="1448" applyFont="1" applyAlignment="1">
      <alignment horizontal="center" wrapText="1"/>
    </xf>
    <xf numFmtId="0" fontId="51" fillId="0" borderId="0" xfId="1614" applyFont="1" applyAlignment="1">
      <alignment vertical="center"/>
    </xf>
    <xf numFmtId="0" fontId="61" fillId="0" borderId="0" xfId="1614" applyFont="1" applyAlignment="1">
      <alignment horizontal="center" vertical="center"/>
    </xf>
    <xf numFmtId="0" fontId="61" fillId="0" borderId="0" xfId="1614" applyFont="1" applyAlignment="1">
      <alignment vertical="center"/>
    </xf>
    <xf numFmtId="3" fontId="100" fillId="0" borderId="0" xfId="1614" applyNumberFormat="1" applyFont="1" applyAlignment="1">
      <alignment horizontal="center" vertical="center"/>
    </xf>
    <xf numFmtId="0" fontId="100" fillId="0" borderId="0" xfId="1614" applyFont="1" applyAlignment="1">
      <alignment horizontal="center" vertical="center"/>
    </xf>
    <xf numFmtId="0" fontId="20" fillId="0" borderId="0" xfId="1614" applyFont="1" applyAlignment="1">
      <alignment horizontal="center"/>
    </xf>
    <xf numFmtId="0" fontId="92" fillId="0" borderId="0" xfId="1614" applyFont="1" applyAlignment="1">
      <alignment horizontal="center" vertical="center"/>
    </xf>
    <xf numFmtId="0" fontId="92" fillId="0" borderId="0" xfId="1614" applyFont="1" applyAlignment="1">
      <alignment vertical="center"/>
    </xf>
    <xf numFmtId="207" fontId="45" fillId="0" borderId="21" xfId="2549" applyNumberFormat="1" applyFont="1" applyFill="1" applyBorder="1" applyAlignment="1">
      <alignment horizontal="center" vertical="center" wrapText="1"/>
    </xf>
    <xf numFmtId="0" fontId="94" fillId="0" borderId="0" xfId="1448" applyFont="1" applyAlignment="1">
      <alignment horizontal="center" wrapText="1"/>
    </xf>
    <xf numFmtId="0" fontId="95" fillId="0" borderId="0" xfId="1448" applyFont="1" applyAlignment="1">
      <alignment wrapText="1"/>
    </xf>
    <xf numFmtId="0" fontId="102" fillId="0" borderId="0" xfId="1448" applyFont="1" applyAlignment="1">
      <alignment horizontal="center" wrapText="1"/>
    </xf>
    <xf numFmtId="0" fontId="101" fillId="0" borderId="0" xfId="1448" applyFont="1" applyAlignment="1">
      <alignment horizontal="center" wrapText="1"/>
    </xf>
    <xf numFmtId="0" fontId="101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/>
    </xf>
    <xf numFmtId="0" fontId="94" fillId="0" borderId="0" xfId="1448" applyFont="1" applyAlignment="1">
      <alignment horizontal="center" vertical="center"/>
    </xf>
    <xf numFmtId="0" fontId="94" fillId="0" borderId="0" xfId="1448" applyFont="1" applyAlignment="1">
      <alignment vertical="center" wrapText="1"/>
    </xf>
    <xf numFmtId="0" fontId="94" fillId="0" borderId="0" xfId="527" applyNumberFormat="1" applyFont="1" applyFill="1" applyBorder="1" applyAlignment="1">
      <alignment horizontal="center" wrapText="1"/>
    </xf>
    <xf numFmtId="164" fontId="95" fillId="0" borderId="0" xfId="1448" applyNumberFormat="1" applyFont="1" applyAlignment="1">
      <alignment wrapText="1"/>
    </xf>
    <xf numFmtId="164" fontId="95" fillId="0" borderId="0" xfId="527" applyNumberFormat="1" applyFont="1" applyFill="1" applyAlignment="1">
      <alignment wrapText="1"/>
    </xf>
    <xf numFmtId="0" fontId="95" fillId="0" borderId="0" xfId="1448" applyFont="1" applyAlignment="1">
      <alignment vertical="top" wrapText="1"/>
    </xf>
    <xf numFmtId="0" fontId="94" fillId="0" borderId="0" xfId="527" applyNumberFormat="1" applyFont="1" applyFill="1" applyAlignment="1">
      <alignment horizontal="center" wrapText="1"/>
    </xf>
    <xf numFmtId="0" fontId="95" fillId="0" borderId="0" xfId="527" applyNumberFormat="1" applyFont="1" applyFill="1" applyAlignment="1">
      <alignment horizontal="center" wrapText="1"/>
    </xf>
    <xf numFmtId="169" fontId="45" fillId="0" borderId="21" xfId="717" applyNumberFormat="1" applyFont="1" applyFill="1" applyBorder="1" applyAlignment="1" applyProtection="1">
      <alignment horizontal="center" vertical="center" wrapText="1"/>
    </xf>
    <xf numFmtId="164" fontId="45" fillId="0" borderId="21" xfId="1451" applyNumberFormat="1" applyFont="1" applyBorder="1" applyAlignment="1">
      <alignment horizontal="center" vertical="center" wrapText="1"/>
    </xf>
    <xf numFmtId="169" fontId="57" fillId="0" borderId="21" xfId="717" applyNumberFormat="1" applyFont="1" applyFill="1" applyBorder="1" applyAlignment="1" applyProtection="1">
      <alignment horizontal="center" vertical="center" wrapText="1"/>
    </xf>
    <xf numFmtId="0" fontId="45" fillId="0" borderId="21" xfId="1451" applyFont="1" applyBorder="1" applyAlignment="1">
      <alignment horizontal="center" vertical="center" wrapText="1"/>
    </xf>
    <xf numFmtId="169" fontId="45" fillId="0" borderId="21" xfId="728" applyFont="1" applyFill="1" applyBorder="1" applyAlignment="1" applyProtection="1">
      <alignment horizontal="center" vertical="center" wrapText="1"/>
    </xf>
    <xf numFmtId="3" fontId="45" fillId="0" borderId="21" xfId="1450" applyNumberFormat="1" applyFont="1" applyBorder="1" applyAlignment="1">
      <alignment horizontal="center" vertical="center" wrapText="1"/>
    </xf>
    <xf numFmtId="169" fontId="45" fillId="0" borderId="21" xfId="728" applyFont="1" applyFill="1" applyBorder="1" applyAlignment="1">
      <alignment horizontal="center" vertical="center" wrapText="1"/>
    </xf>
    <xf numFmtId="0" fontId="44" fillId="0" borderId="3" xfId="1448" applyFont="1" applyBorder="1" applyAlignment="1">
      <alignment horizontal="center" vertical="center"/>
    </xf>
    <xf numFmtId="0" fontId="44" fillId="0" borderId="3" xfId="1448" applyFont="1" applyBorder="1" applyAlignment="1">
      <alignment horizontal="left" vertical="center" wrapText="1"/>
    </xf>
    <xf numFmtId="0" fontId="44" fillId="0" borderId="3" xfId="1448" applyFont="1" applyBorder="1" applyAlignment="1">
      <alignment horizontal="center" vertical="center" wrapText="1"/>
    </xf>
    <xf numFmtId="169" fontId="44" fillId="0" borderId="3" xfId="715" applyNumberFormat="1" applyFont="1" applyFill="1" applyBorder="1" applyAlignment="1">
      <alignment horizontal="center" vertical="center" wrapText="1"/>
    </xf>
    <xf numFmtId="3" fontId="117" fillId="32" borderId="3" xfId="1448" applyNumberFormat="1" applyFont="1" applyFill="1" applyBorder="1" applyAlignment="1">
      <alignment horizontal="center" vertical="center" wrapText="1"/>
    </xf>
    <xf numFmtId="0" fontId="45" fillId="0" borderId="21" xfId="1451" applyFont="1" applyBorder="1" applyAlignment="1">
      <alignment horizontal="center" vertical="center"/>
    </xf>
    <xf numFmtId="0" fontId="120" fillId="0" borderId="21" xfId="1451" applyFont="1" applyBorder="1" applyAlignment="1">
      <alignment horizontal="left" vertical="center" wrapText="1"/>
    </xf>
    <xf numFmtId="0" fontId="45" fillId="33" borderId="21" xfId="1451" applyFont="1" applyFill="1" applyBorder="1" applyAlignment="1">
      <alignment horizontal="left" vertical="center" wrapText="1"/>
    </xf>
    <xf numFmtId="0" fontId="45" fillId="0" borderId="21" xfId="1451" applyFont="1" applyBorder="1" applyAlignment="1">
      <alignment horizontal="left" wrapText="1"/>
    </xf>
    <xf numFmtId="0" fontId="45" fillId="0" borderId="21" xfId="1450" applyFont="1" applyBorder="1" applyAlignment="1">
      <alignment horizontal="center" vertical="center"/>
    </xf>
    <xf numFmtId="0" fontId="45" fillId="0" borderId="21" xfId="1450" applyFont="1" applyBorder="1" applyAlignment="1">
      <alignment horizontal="left" wrapText="1"/>
    </xf>
    <xf numFmtId="0" fontId="114" fillId="0" borderId="21" xfId="1615" applyFont="1" applyBorder="1" applyAlignment="1">
      <alignment vertical="top" wrapText="1"/>
    </xf>
    <xf numFmtId="165" fontId="116" fillId="0" borderId="0" xfId="523" applyFont="1" applyFill="1" applyAlignment="1">
      <alignment horizontal="left" wrapText="1"/>
    </xf>
    <xf numFmtId="0" fontId="9" fillId="0" borderId="0" xfId="2673" applyAlignment="1">
      <alignment vertical="center" wrapText="1"/>
    </xf>
    <xf numFmtId="0" fontId="9" fillId="0" borderId="0" xfId="2673" applyAlignment="1">
      <alignment horizontal="center" vertical="center" wrapText="1"/>
    </xf>
    <xf numFmtId="0" fontId="9" fillId="0" borderId="28" xfId="2673" applyBorder="1" applyAlignment="1">
      <alignment vertical="center" wrapText="1"/>
    </xf>
    <xf numFmtId="0" fontId="118" fillId="0" borderId="0" xfId="2673" applyFont="1" applyAlignment="1">
      <alignment vertical="center" wrapText="1"/>
    </xf>
    <xf numFmtId="0" fontId="97" fillId="0" borderId="0" xfId="2673" applyFont="1" applyAlignment="1">
      <alignment vertical="center" wrapText="1"/>
    </xf>
    <xf numFmtId="2" fontId="105" fillId="0" borderId="0" xfId="2673" applyNumberFormat="1" applyFont="1" applyAlignment="1">
      <alignment horizontal="center" vertical="center" wrapText="1"/>
    </xf>
    <xf numFmtId="0" fontId="107" fillId="0" borderId="0" xfId="2673" applyFont="1" applyAlignment="1">
      <alignment horizontal="center" vertical="center" wrapText="1"/>
    </xf>
    <xf numFmtId="0" fontId="118" fillId="0" borderId="28" xfId="2673" applyFont="1" applyBorder="1" applyAlignment="1">
      <alignment vertical="center" wrapText="1"/>
    </xf>
    <xf numFmtId="0" fontId="11" fillId="0" borderId="21" xfId="1615" applyFont="1" applyBorder="1" applyAlignment="1">
      <alignment horizontal="center" vertical="center"/>
    </xf>
    <xf numFmtId="0" fontId="130" fillId="0" borderId="7" xfId="2673" applyFont="1" applyBorder="1" applyAlignment="1">
      <alignment horizontal="center" vertical="center" wrapText="1"/>
    </xf>
    <xf numFmtId="0" fontId="97" fillId="0" borderId="0" xfId="2673" applyFont="1" applyAlignment="1">
      <alignment horizontal="left" vertical="center" wrapText="1"/>
    </xf>
    <xf numFmtId="0" fontId="54" fillId="0" borderId="21" xfId="1450" applyFont="1" applyBorder="1" applyAlignment="1">
      <alignment horizontal="center" wrapText="1"/>
    </xf>
    <xf numFmtId="0" fontId="45" fillId="0" borderId="21" xfId="1450" applyFont="1" applyBorder="1" applyAlignment="1">
      <alignment horizontal="center" vertical="center" wrapText="1"/>
    </xf>
    <xf numFmtId="3" fontId="45" fillId="0" borderId="21" xfId="1451" applyNumberFormat="1" applyFont="1" applyBorder="1" applyAlignment="1">
      <alignment horizontal="center" vertical="center" wrapText="1"/>
    </xf>
    <xf numFmtId="164" fontId="45" fillId="0" borderId="21" xfId="1450" applyNumberFormat="1" applyFont="1" applyBorder="1" applyAlignment="1">
      <alignment horizontal="center" vertical="center" wrapText="1"/>
    </xf>
    <xf numFmtId="3" fontId="45" fillId="0" borderId="0" xfId="1451" applyNumberFormat="1" applyFont="1" applyAlignment="1">
      <alignment horizontal="center" vertical="center" wrapText="1"/>
    </xf>
    <xf numFmtId="0" fontId="22" fillId="0" borderId="0" xfId="1649"/>
    <xf numFmtId="3" fontId="120" fillId="0" borderId="21" xfId="1451" applyNumberFormat="1" applyFont="1" applyBorder="1" applyAlignment="1">
      <alignment horizontal="center" vertical="center" wrapText="1"/>
    </xf>
    <xf numFmtId="3" fontId="11" fillId="0" borderId="21" xfId="1615" applyNumberFormat="1" applyFont="1" applyBorder="1" applyAlignment="1">
      <alignment horizontal="center" vertical="center"/>
    </xf>
    <xf numFmtId="0" fontId="10" fillId="0" borderId="0" xfId="2670" applyAlignment="1">
      <alignment horizontal="center" vertical="center"/>
    </xf>
    <xf numFmtId="0" fontId="126" fillId="36" borderId="0" xfId="2670" applyFont="1" applyFill="1" applyAlignment="1">
      <alignment horizontal="left" vertical="center"/>
    </xf>
    <xf numFmtId="0" fontId="126" fillId="36" borderId="0" xfId="2670" applyFont="1" applyFill="1" applyAlignment="1">
      <alignment horizontal="center" vertical="center"/>
    </xf>
    <xf numFmtId="0" fontId="127" fillId="36" borderId="0" xfId="2670" applyFont="1" applyFill="1" applyAlignment="1">
      <alignment horizontal="center" vertical="center"/>
    </xf>
    <xf numFmtId="0" fontId="128" fillId="36" borderId="0" xfId="2670" applyFont="1" applyFill="1" applyAlignment="1">
      <alignment horizontal="left" vertical="center"/>
    </xf>
    <xf numFmtId="0" fontId="128" fillId="36" borderId="0" xfId="2670" applyFont="1" applyFill="1" applyAlignment="1">
      <alignment horizontal="center" vertical="center"/>
    </xf>
    <xf numFmtId="0" fontId="128" fillId="36" borderId="0" xfId="2670" applyFont="1" applyFill="1" applyAlignment="1">
      <alignment horizontal="right" vertical="center"/>
    </xf>
    <xf numFmtId="9" fontId="129" fillId="36" borderId="0" xfId="2671" applyFont="1" applyFill="1" applyBorder="1" applyAlignment="1" applyProtection="1">
      <alignment horizontal="right" vertical="center"/>
    </xf>
    <xf numFmtId="165" fontId="128" fillId="36" borderId="0" xfId="2672" applyFont="1" applyFill="1" applyBorder="1" applyAlignment="1" applyProtection="1">
      <alignment horizontal="right" vertical="center"/>
    </xf>
    <xf numFmtId="165" fontId="129" fillId="36" borderId="0" xfId="2672" applyFont="1" applyFill="1" applyBorder="1" applyAlignment="1" applyProtection="1">
      <alignment horizontal="right" vertical="center"/>
    </xf>
    <xf numFmtId="10" fontId="129" fillId="36" borderId="0" xfId="2671" applyNumberFormat="1" applyFont="1" applyFill="1" applyBorder="1" applyAlignment="1" applyProtection="1">
      <alignment horizontal="right" vertical="center"/>
    </xf>
    <xf numFmtId="169" fontId="128" fillId="36" borderId="0" xfId="2672" applyNumberFormat="1" applyFont="1" applyFill="1" applyBorder="1" applyAlignment="1" applyProtection="1">
      <alignment horizontal="right" vertical="center"/>
    </xf>
    <xf numFmtId="0" fontId="122" fillId="0" borderId="0" xfId="2670" applyFont="1" applyAlignment="1">
      <alignment horizontal="left" vertical="center"/>
    </xf>
    <xf numFmtId="0" fontId="125" fillId="0" borderId="0" xfId="2670" applyFont="1" applyAlignment="1">
      <alignment horizontal="left" vertical="center"/>
    </xf>
    <xf numFmtId="165" fontId="0" fillId="0" borderId="0" xfId="2672" applyFont="1" applyAlignment="1" applyProtection="1">
      <alignment horizontal="center" vertical="center"/>
    </xf>
    <xf numFmtId="0" fontId="112" fillId="0" borderId="0" xfId="1538"/>
    <xf numFmtId="165" fontId="112" fillId="0" borderId="0" xfId="1538" applyNumberFormat="1"/>
    <xf numFmtId="0" fontId="62" fillId="0" borderId="0" xfId="1538" applyFont="1"/>
    <xf numFmtId="0" fontId="115" fillId="0" borderId="0" xfId="1538" applyFont="1"/>
    <xf numFmtId="0" fontId="53" fillId="0" borderId="42" xfId="1538" applyFont="1" applyBorder="1" applyAlignment="1">
      <alignment horizontal="left"/>
    </xf>
    <xf numFmtId="0" fontId="112" fillId="38" borderId="3" xfId="1538" applyFill="1" applyBorder="1" applyAlignment="1">
      <alignment vertical="center"/>
    </xf>
    <xf numFmtId="0" fontId="112" fillId="38" borderId="0" xfId="1538" applyFill="1"/>
    <xf numFmtId="0" fontId="62" fillId="38" borderId="0" xfId="1538" applyFont="1" applyFill="1"/>
    <xf numFmtId="0" fontId="103" fillId="0" borderId="0" xfId="1538" applyFont="1" applyAlignment="1">
      <alignment horizontal="center" vertical="center" wrapText="1"/>
    </xf>
    <xf numFmtId="0" fontId="112" fillId="38" borderId="3" xfId="1538" applyFill="1" applyBorder="1" applyAlignment="1">
      <alignment horizontal="center" vertical="center"/>
    </xf>
    <xf numFmtId="0" fontId="112" fillId="0" borderId="0" xfId="1538" applyAlignment="1">
      <alignment horizontal="center" vertical="center"/>
    </xf>
    <xf numFmtId="1" fontId="112" fillId="0" borderId="0" xfId="1538" applyNumberFormat="1"/>
    <xf numFmtId="0" fontId="112" fillId="0" borderId="3" xfId="1538" applyBorder="1"/>
    <xf numFmtId="165" fontId="0" fillId="0" borderId="3" xfId="1026" applyFont="1" applyFill="1" applyBorder="1" applyProtection="1"/>
    <xf numFmtId="165" fontId="112" fillId="0" borderId="3" xfId="1538" applyNumberFormat="1" applyBorder="1"/>
    <xf numFmtId="165" fontId="123" fillId="0" borderId="3" xfId="1026" applyFont="1" applyBorder="1" applyProtection="1"/>
    <xf numFmtId="165" fontId="0" fillId="0" borderId="3" xfId="1026" applyFont="1" applyBorder="1" applyProtection="1"/>
    <xf numFmtId="165" fontId="115" fillId="0" borderId="3" xfId="1538" applyNumberFormat="1" applyFont="1" applyBorder="1"/>
    <xf numFmtId="0" fontId="62" fillId="0" borderId="3" xfId="1538" applyFont="1" applyBorder="1"/>
    <xf numFmtId="164" fontId="112" fillId="0" borderId="3" xfId="1538" applyNumberFormat="1" applyBorder="1"/>
    <xf numFmtId="165" fontId="104" fillId="0" borderId="3" xfId="1026" applyFont="1" applyFill="1" applyBorder="1" applyProtection="1"/>
    <xf numFmtId="0" fontId="50" fillId="0" borderId="0" xfId="1538" applyFont="1"/>
    <xf numFmtId="0" fontId="50" fillId="0" borderId="3" xfId="1538" applyFont="1" applyBorder="1" applyAlignment="1">
      <alignment horizontal="center"/>
    </xf>
    <xf numFmtId="165" fontId="50" fillId="0" borderId="3" xfId="1538" applyNumberFormat="1" applyFont="1" applyBorder="1"/>
    <xf numFmtId="0" fontId="112" fillId="29" borderId="0" xfId="1538" applyFill="1"/>
    <xf numFmtId="0" fontId="50" fillId="0" borderId="0" xfId="1538" applyFont="1" applyAlignment="1">
      <alignment horizontal="center"/>
    </xf>
    <xf numFmtId="165" fontId="50" fillId="0" borderId="0" xfId="1538" applyNumberFormat="1" applyFont="1"/>
    <xf numFmtId="0" fontId="112" fillId="29" borderId="3" xfId="1538" applyFill="1" applyBorder="1"/>
    <xf numFmtId="169" fontId="112" fillId="29" borderId="3" xfId="1538" applyNumberFormat="1" applyFill="1" applyBorder="1" applyAlignment="1">
      <alignment horizontal="right"/>
    </xf>
    <xf numFmtId="43" fontId="112" fillId="0" borderId="0" xfId="1538" applyNumberFormat="1"/>
    <xf numFmtId="165" fontId="112" fillId="29" borderId="3" xfId="1538" applyNumberFormat="1" applyFill="1" applyBorder="1" applyAlignment="1">
      <alignment horizontal="right"/>
    </xf>
    <xf numFmtId="165" fontId="0" fillId="29" borderId="3" xfId="1026" applyFont="1" applyFill="1" applyBorder="1" applyProtection="1"/>
    <xf numFmtId="40" fontId="112" fillId="29" borderId="3" xfId="1538" applyNumberFormat="1" applyFill="1" applyBorder="1"/>
    <xf numFmtId="10" fontId="112" fillId="29" borderId="3" xfId="1538" applyNumberFormat="1" applyFill="1" applyBorder="1"/>
    <xf numFmtId="0" fontId="131" fillId="0" borderId="0" xfId="1614" applyFont="1" applyAlignment="1">
      <alignment horizontal="center"/>
    </xf>
    <xf numFmtId="0" fontId="132" fillId="0" borderId="0" xfId="1614" applyFont="1" applyAlignment="1">
      <alignment horizontal="center" vertical="center"/>
    </xf>
    <xf numFmtId="0" fontId="133" fillId="0" borderId="0" xfId="1614" applyFont="1" applyAlignment="1">
      <alignment horizontal="left" vertical="center"/>
    </xf>
    <xf numFmtId="0" fontId="133" fillId="0" borderId="0" xfId="1614" applyFont="1" applyAlignment="1">
      <alignment vertical="center"/>
    </xf>
    <xf numFmtId="0" fontId="134" fillId="0" borderId="0" xfId="1614" applyFont="1" applyAlignment="1">
      <alignment horizontal="center" vertical="center"/>
    </xf>
    <xf numFmtId="3" fontId="132" fillId="0" borderId="0" xfId="1614" applyNumberFormat="1" applyFont="1" applyAlignment="1">
      <alignment horizontal="center" vertical="center"/>
    </xf>
    <xf numFmtId="0" fontId="135" fillId="0" borderId="0" xfId="1614" applyFont="1" applyAlignment="1">
      <alignment horizontal="center" vertical="center"/>
    </xf>
    <xf numFmtId="0" fontId="134" fillId="0" borderId="0" xfId="1614" applyFont="1" applyAlignment="1">
      <alignment horizontal="center"/>
    </xf>
    <xf numFmtId="0" fontId="132" fillId="0" borderId="0" xfId="1614" applyFont="1" applyAlignment="1">
      <alignment horizontal="center"/>
    </xf>
    <xf numFmtId="3" fontId="131" fillId="0" borderId="0" xfId="1614" applyNumberFormat="1" applyFont="1" applyAlignment="1">
      <alignment horizontal="center"/>
    </xf>
    <xf numFmtId="0" fontId="136" fillId="0" borderId="0" xfId="1614" applyFont="1"/>
    <xf numFmtId="165" fontId="136" fillId="0" borderId="0" xfId="1652" applyNumberFormat="1" applyFont="1"/>
    <xf numFmtId="0" fontId="136" fillId="0" borderId="0" xfId="1614" applyFont="1" applyAlignment="1">
      <alignment horizontal="left" vertical="center"/>
    </xf>
    <xf numFmtId="0" fontId="136" fillId="0" borderId="0" xfId="1614" applyFont="1" applyAlignment="1">
      <alignment horizontal="center" vertical="center"/>
    </xf>
    <xf numFmtId="3" fontId="133" fillId="0" borderId="0" xfId="1614" applyNumberFormat="1" applyFont="1" applyAlignment="1">
      <alignment horizontal="left" vertical="center"/>
    </xf>
    <xf numFmtId="0" fontId="136" fillId="0" borderId="0" xfId="1614" applyFont="1" applyAlignment="1">
      <alignment horizontal="center"/>
    </xf>
    <xf numFmtId="0" fontId="133" fillId="0" borderId="0" xfId="1614" applyFont="1" applyAlignment="1">
      <alignment horizontal="center"/>
    </xf>
    <xf numFmtId="0" fontId="136" fillId="0" borderId="0" xfId="1614" applyFont="1" applyAlignment="1">
      <alignment horizontal="center" vertical="center" wrapText="1"/>
    </xf>
    <xf numFmtId="0" fontId="133" fillId="0" borderId="0" xfId="1614" applyFont="1" applyAlignment="1">
      <alignment horizontal="center" vertical="center" wrapText="1"/>
    </xf>
    <xf numFmtId="3" fontId="132" fillId="0" borderId="0" xfId="1614" applyNumberFormat="1" applyFont="1" applyAlignment="1">
      <alignment vertical="center"/>
    </xf>
    <xf numFmtId="0" fontId="133" fillId="0" borderId="20" xfId="1615" applyFont="1" applyBorder="1" applyAlignment="1">
      <alignment horizontal="center" vertical="center"/>
    </xf>
    <xf numFmtId="0" fontId="133" fillId="0" borderId="21" xfId="1615" applyFont="1" applyBorder="1" applyAlignment="1">
      <alignment horizontal="left" vertical="center" wrapText="1"/>
    </xf>
    <xf numFmtId="0" fontId="132" fillId="0" borderId="21" xfId="1614" applyFont="1" applyBorder="1" applyAlignment="1">
      <alignment horizontal="center" vertical="center" wrapText="1"/>
    </xf>
    <xf numFmtId="0" fontId="139" fillId="0" borderId="21" xfId="1614" applyFont="1" applyBorder="1" applyAlignment="1">
      <alignment horizontal="center" vertical="center"/>
    </xf>
    <xf numFmtId="3" fontId="139" fillId="0" borderId="21" xfId="1614" applyNumberFormat="1" applyFont="1" applyBorder="1" applyAlignment="1">
      <alignment horizontal="center" vertical="center"/>
    </xf>
    <xf numFmtId="3" fontId="132" fillId="0" borderId="21" xfId="1614" applyNumberFormat="1" applyFont="1" applyBorder="1" applyAlignment="1">
      <alignment horizontal="center" vertical="center"/>
    </xf>
    <xf numFmtId="3" fontId="132" fillId="0" borderId="22" xfId="1614" applyNumberFormat="1" applyFont="1" applyBorder="1" applyAlignment="1">
      <alignment horizontal="center" vertical="center"/>
    </xf>
    <xf numFmtId="3" fontId="132" fillId="0" borderId="0" xfId="1614" applyNumberFormat="1" applyFont="1" applyAlignment="1">
      <alignment horizontal="center"/>
    </xf>
    <xf numFmtId="3" fontId="131" fillId="0" borderId="0" xfId="1614" applyNumberFormat="1" applyFont="1" applyAlignment="1">
      <alignment horizontal="center" vertical="center"/>
    </xf>
    <xf numFmtId="0" fontId="139" fillId="0" borderId="0" xfId="1614" applyFont="1" applyAlignment="1">
      <alignment horizontal="center"/>
    </xf>
    <xf numFmtId="0" fontId="134" fillId="0" borderId="21" xfId="1653" applyFont="1" applyBorder="1" applyAlignment="1">
      <alignment horizontal="center" vertical="center"/>
    </xf>
    <xf numFmtId="3" fontId="135" fillId="0" borderId="0" xfId="1614" applyNumberFormat="1" applyFont="1" applyAlignment="1">
      <alignment horizontal="center" vertical="center"/>
    </xf>
    <xf numFmtId="0" fontId="135" fillId="0" borderId="0" xfId="1614" applyFont="1" applyAlignment="1">
      <alignment horizontal="center"/>
    </xf>
    <xf numFmtId="0" fontId="132" fillId="0" borderId="21" xfId="1451" applyFont="1" applyBorder="1" applyAlignment="1">
      <alignment horizontal="left" vertical="center" wrapText="1"/>
    </xf>
    <xf numFmtId="0" fontId="134" fillId="0" borderId="20" xfId="1652" applyFont="1" applyBorder="1" applyAlignment="1">
      <alignment horizontal="center" vertical="center"/>
    </xf>
    <xf numFmtId="0" fontId="132" fillId="0" borderId="20" xfId="1652" applyFont="1" applyBorder="1" applyAlignment="1">
      <alignment horizontal="center" vertical="center"/>
    </xf>
    <xf numFmtId="0" fontId="136" fillId="0" borderId="20" xfId="1652" applyFont="1" applyBorder="1" applyAlignment="1">
      <alignment horizontal="center" vertical="center"/>
    </xf>
    <xf numFmtId="0" fontId="136" fillId="0" borderId="21" xfId="1652" applyFont="1" applyBorder="1" applyAlignment="1">
      <alignment vertical="center" wrapText="1"/>
    </xf>
    <xf numFmtId="0" fontId="139" fillId="0" borderId="21" xfId="1652" applyFont="1" applyBorder="1" applyAlignment="1">
      <alignment horizontal="center" vertical="center"/>
    </xf>
    <xf numFmtId="0" fontId="139" fillId="0" borderId="44" xfId="1652" applyFont="1" applyBorder="1" applyAlignment="1">
      <alignment horizontal="center" vertical="center"/>
    </xf>
    <xf numFmtId="0" fontId="139" fillId="0" borderId="3" xfId="1652" applyFont="1" applyBorder="1" applyAlignment="1">
      <alignment vertical="center" wrapText="1"/>
    </xf>
    <xf numFmtId="0" fontId="132" fillId="0" borderId="3" xfId="1614" applyFont="1" applyBorder="1" applyAlignment="1">
      <alignment horizontal="center" vertical="center" wrapText="1"/>
    </xf>
    <xf numFmtId="0" fontId="139" fillId="0" borderId="3" xfId="1614" applyFont="1" applyBorder="1" applyAlignment="1">
      <alignment horizontal="center" vertical="center"/>
    </xf>
    <xf numFmtId="0" fontId="139" fillId="0" borderId="3" xfId="1652" applyFont="1" applyBorder="1" applyAlignment="1">
      <alignment horizontal="center" vertical="center"/>
    </xf>
    <xf numFmtId="207" fontId="139" fillId="0" borderId="3" xfId="1614" applyNumberFormat="1" applyFont="1" applyBorder="1" applyAlignment="1">
      <alignment horizontal="center" vertical="center"/>
    </xf>
    <xf numFmtId="3" fontId="132" fillId="0" borderId="3" xfId="1614" applyNumberFormat="1" applyFont="1" applyBorder="1" applyAlignment="1">
      <alignment horizontal="center" vertical="center"/>
    </xf>
    <xf numFmtId="3" fontId="132" fillId="0" borderId="39" xfId="1614" applyNumberFormat="1" applyFont="1" applyBorder="1" applyAlignment="1">
      <alignment horizontal="center" vertical="center"/>
    </xf>
    <xf numFmtId="0" fontId="139" fillId="0" borderId="20" xfId="1652" applyFont="1" applyBorder="1" applyAlignment="1">
      <alignment horizontal="center" vertical="center"/>
    </xf>
    <xf numFmtId="0" fontId="139" fillId="0" borderId="21" xfId="1652" applyFont="1" applyBorder="1" applyAlignment="1">
      <alignment vertical="center" wrapText="1"/>
    </xf>
    <xf numFmtId="0" fontId="132" fillId="0" borderId="23" xfId="1614" applyFont="1" applyBorder="1" applyAlignment="1">
      <alignment horizontal="center" vertical="center"/>
    </xf>
    <xf numFmtId="0" fontId="132" fillId="0" borderId="24" xfId="1614" applyFont="1" applyBorder="1" applyAlignment="1">
      <alignment horizontal="left" vertical="center"/>
    </xf>
    <xf numFmtId="0" fontId="132" fillId="0" borderId="24" xfId="1614" applyFont="1" applyBorder="1" applyAlignment="1">
      <alignment vertical="center"/>
    </xf>
    <xf numFmtId="0" fontId="139" fillId="0" borderId="24" xfId="1614" applyFont="1" applyBorder="1" applyAlignment="1">
      <alignment horizontal="center" vertical="center"/>
    </xf>
    <xf numFmtId="3" fontId="132" fillId="0" borderId="24" xfId="1614" applyNumberFormat="1" applyFont="1" applyBorder="1" applyAlignment="1">
      <alignment horizontal="center" vertical="center"/>
    </xf>
    <xf numFmtId="3" fontId="132" fillId="0" borderId="25" xfId="1614" applyNumberFormat="1" applyFont="1" applyBorder="1" applyAlignment="1">
      <alignment horizontal="center" vertical="center"/>
    </xf>
    <xf numFmtId="0" fontId="134" fillId="0" borderId="26" xfId="1614" applyFont="1" applyBorder="1" applyAlignment="1">
      <alignment horizontal="center" vertical="center"/>
    </xf>
    <xf numFmtId="37" fontId="136" fillId="0" borderId="27" xfId="1614" applyNumberFormat="1" applyFont="1" applyBorder="1" applyAlignment="1">
      <alignment horizontal="center"/>
    </xf>
    <xf numFmtId="37" fontId="134" fillId="0" borderId="27" xfId="1614" applyNumberFormat="1" applyFont="1" applyBorder="1" applyAlignment="1">
      <alignment horizontal="center"/>
    </xf>
    <xf numFmtId="0" fontId="134" fillId="0" borderId="28" xfId="1614" applyFont="1" applyBorder="1" applyAlignment="1">
      <alignment horizontal="center" vertical="center"/>
    </xf>
    <xf numFmtId="37" fontId="136" fillId="0" borderId="29" xfId="1614" applyNumberFormat="1" applyFont="1" applyBorder="1" applyAlignment="1">
      <alignment horizontal="center"/>
    </xf>
    <xf numFmtId="37" fontId="134" fillId="0" borderId="29" xfId="1614" applyNumberFormat="1" applyFont="1" applyBorder="1" applyAlignment="1">
      <alignment horizontal="center"/>
    </xf>
    <xf numFmtId="37" fontId="140" fillId="0" borderId="30" xfId="1614" applyNumberFormat="1" applyFont="1" applyBorder="1" applyAlignment="1">
      <alignment horizontal="center"/>
    </xf>
    <xf numFmtId="37" fontId="140" fillId="0" borderId="32" xfId="1614" applyNumberFormat="1" applyFont="1" applyBorder="1" applyAlignment="1">
      <alignment horizontal="center"/>
    </xf>
    <xf numFmtId="0" fontId="140" fillId="0" borderId="34" xfId="1614" applyFont="1" applyBorder="1" applyAlignment="1">
      <alignment vertical="center"/>
    </xf>
    <xf numFmtId="0" fontId="134" fillId="0" borderId="19" xfId="1614" applyFont="1" applyBorder="1"/>
    <xf numFmtId="0" fontId="134" fillId="0" borderId="19" xfId="1614" applyFont="1" applyBorder="1" applyAlignment="1">
      <alignment horizontal="center"/>
    </xf>
    <xf numFmtId="0" fontId="134" fillId="0" borderId="19" xfId="1614" applyFont="1" applyBorder="1" applyAlignment="1">
      <alignment horizontal="right"/>
    </xf>
    <xf numFmtId="0" fontId="134" fillId="0" borderId="31" xfId="1614" applyFont="1" applyBorder="1" applyAlignment="1">
      <alignment horizontal="right"/>
    </xf>
    <xf numFmtId="0" fontId="132" fillId="0" borderId="0" xfId="1614" applyFont="1" applyAlignment="1">
      <alignment horizontal="left" vertical="center"/>
    </xf>
    <xf numFmtId="0" fontId="132" fillId="0" borderId="0" xfId="1614" applyFont="1" applyAlignment="1">
      <alignment vertical="center"/>
    </xf>
    <xf numFmtId="0" fontId="139" fillId="0" borderId="0" xfId="1614" applyFont="1" applyAlignment="1">
      <alignment horizontal="center" vertical="center"/>
    </xf>
    <xf numFmtId="164" fontId="139" fillId="0" borderId="0" xfId="1652" applyNumberFormat="1" applyFont="1" applyAlignment="1">
      <alignment vertical="center"/>
    </xf>
    <xf numFmtId="0" fontId="134" fillId="0" borderId="0" xfId="1652" applyFont="1" applyAlignment="1">
      <alignment horizontal="right"/>
    </xf>
    <xf numFmtId="0" fontId="141" fillId="0" borderId="0" xfId="1644" applyFont="1" applyAlignment="1">
      <alignment horizontal="center" vertical="center"/>
    </xf>
    <xf numFmtId="0" fontId="139" fillId="0" borderId="0" xfId="1652" applyFont="1" applyAlignment="1">
      <alignment vertical="center"/>
    </xf>
    <xf numFmtId="0" fontId="142" fillId="39" borderId="59" xfId="2670" applyFont="1" applyFill="1" applyBorder="1" applyAlignment="1">
      <alignment horizontal="left" vertical="center"/>
    </xf>
    <xf numFmtId="0" fontId="142" fillId="39" borderId="60" xfId="2670" applyFont="1" applyFill="1" applyBorder="1" applyAlignment="1">
      <alignment horizontal="center" vertical="center"/>
    </xf>
    <xf numFmtId="0" fontId="142" fillId="39" borderId="62" xfId="2670" applyFont="1" applyFill="1" applyBorder="1" applyAlignment="1">
      <alignment horizontal="left" vertical="center"/>
    </xf>
    <xf numFmtId="0" fontId="142" fillId="39" borderId="58" xfId="2670" applyFont="1" applyFill="1" applyBorder="1" applyAlignment="1">
      <alignment horizontal="center" vertical="center"/>
    </xf>
    <xf numFmtId="0" fontId="142" fillId="39" borderId="64" xfId="2670" applyFont="1" applyFill="1" applyBorder="1" applyAlignment="1">
      <alignment horizontal="left" vertical="center"/>
    </xf>
    <xf numFmtId="0" fontId="142" fillId="39" borderId="65" xfId="2670" applyFont="1" applyFill="1" applyBorder="1" applyAlignment="1">
      <alignment horizontal="center" vertical="center"/>
    </xf>
    <xf numFmtId="165" fontId="124" fillId="40" borderId="61" xfId="2672" applyFont="1" applyFill="1" applyBorder="1" applyAlignment="1" applyProtection="1">
      <alignment horizontal="right" vertical="center" wrapText="1"/>
      <protection locked="0"/>
    </xf>
    <xf numFmtId="165" fontId="124" fillId="40" borderId="63" xfId="2672" applyFont="1" applyFill="1" applyBorder="1" applyAlignment="1" applyProtection="1">
      <alignment horizontal="right" vertical="center"/>
      <protection locked="0"/>
    </xf>
    <xf numFmtId="169" fontId="124" fillId="40" borderId="63" xfId="2672" applyNumberFormat="1" applyFont="1" applyFill="1" applyBorder="1" applyAlignment="1" applyProtection="1">
      <alignment horizontal="right" vertical="center"/>
      <protection locked="0"/>
    </xf>
    <xf numFmtId="169" fontId="124" fillId="40" borderId="66" xfId="2672" applyNumberFormat="1" applyFont="1" applyFill="1" applyBorder="1" applyAlignment="1" applyProtection="1">
      <alignment horizontal="right" vertical="center"/>
      <protection locked="0"/>
    </xf>
    <xf numFmtId="1" fontId="107" fillId="0" borderId="0" xfId="2673" applyNumberFormat="1" applyFont="1" applyAlignment="1">
      <alignment horizontal="center" vertical="center" wrapText="1"/>
    </xf>
    <xf numFmtId="1" fontId="105" fillId="0" borderId="0" xfId="2673" applyNumberFormat="1" applyFont="1" applyAlignment="1">
      <alignment horizontal="center" vertical="center" wrapText="1"/>
    </xf>
    <xf numFmtId="0" fontId="106" fillId="0" borderId="51" xfId="2673" applyFont="1" applyBorder="1" applyAlignment="1">
      <alignment horizontal="center" vertical="center" wrapText="1"/>
    </xf>
    <xf numFmtId="0" fontId="145" fillId="0" borderId="0" xfId="2673" applyFont="1" applyAlignment="1">
      <alignment horizontal="center" vertical="center" wrapText="1"/>
    </xf>
    <xf numFmtId="0" fontId="146" fillId="0" borderId="0" xfId="2673" applyFont="1" applyAlignment="1">
      <alignment vertical="center" wrapText="1"/>
    </xf>
    <xf numFmtId="0" fontId="147" fillId="0" borderId="0" xfId="2673" applyFont="1" applyAlignment="1">
      <alignment vertical="center" wrapText="1"/>
    </xf>
    <xf numFmtId="0" fontId="130" fillId="35" borderId="70" xfId="2673" applyFont="1" applyFill="1" applyBorder="1" applyAlignment="1">
      <alignment vertical="center" wrapText="1"/>
    </xf>
    <xf numFmtId="0" fontId="130" fillId="43" borderId="70" xfId="2673" applyFont="1" applyFill="1" applyBorder="1" applyAlignment="1">
      <alignment vertical="center" wrapText="1"/>
    </xf>
    <xf numFmtId="0" fontId="144" fillId="0" borderId="0" xfId="2673" applyFont="1" applyAlignment="1">
      <alignment vertical="center" wrapText="1"/>
    </xf>
    <xf numFmtId="0" fontId="150" fillId="0" borderId="0" xfId="2673" applyFont="1" applyAlignment="1">
      <alignment horizontal="center" vertical="center" wrapText="1"/>
    </xf>
    <xf numFmtId="1" fontId="151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19" fillId="35" borderId="32" xfId="2673" applyFont="1" applyFill="1" applyBorder="1" applyAlignment="1">
      <alignment vertical="center" wrapText="1"/>
    </xf>
    <xf numFmtId="0" fontId="119" fillId="43" borderId="32" xfId="2673" applyFont="1" applyFill="1" applyBorder="1" applyAlignment="1">
      <alignment vertical="center" wrapText="1"/>
    </xf>
    <xf numFmtId="0" fontId="119" fillId="0" borderId="0" xfId="2673" applyFont="1" applyAlignment="1">
      <alignment vertical="center" wrapText="1"/>
    </xf>
    <xf numFmtId="2" fontId="119" fillId="0" borderId="0" xfId="2673" applyNumberFormat="1" applyFont="1" applyAlignment="1">
      <alignment horizontal="center" vertical="center" wrapText="1"/>
    </xf>
    <xf numFmtId="0" fontId="106" fillId="0" borderId="3" xfId="2673" applyFont="1" applyBorder="1" applyAlignment="1">
      <alignment horizontal="center" vertical="center" wrapText="1"/>
    </xf>
    <xf numFmtId="0" fontId="130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9" fillId="0" borderId="0" xfId="2673" applyNumberFormat="1" applyAlignment="1">
      <alignment vertical="center" wrapText="1"/>
    </xf>
    <xf numFmtId="1" fontId="9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19" fillId="0" borderId="0" xfId="2675" applyFont="1" applyFill="1" applyBorder="1" applyAlignment="1">
      <alignment horizontal="center" vertical="center" wrapText="1"/>
    </xf>
    <xf numFmtId="1" fontId="119" fillId="0" borderId="45" xfId="2673" applyNumberFormat="1" applyFont="1" applyBorder="1" applyAlignment="1">
      <alignment vertical="center" wrapText="1"/>
    </xf>
    <xf numFmtId="0" fontId="152" fillId="0" borderId="0" xfId="2673" applyFont="1" applyAlignment="1">
      <alignment vertical="center" wrapText="1"/>
    </xf>
    <xf numFmtId="0" fontId="152" fillId="0" borderId="0" xfId="2673" applyFont="1" applyAlignment="1">
      <alignment horizontal="center" vertical="center" wrapText="1"/>
    </xf>
    <xf numFmtId="2" fontId="152" fillId="0" borderId="0" xfId="2673" applyNumberFormat="1" applyFont="1" applyAlignment="1">
      <alignment horizontal="center" vertical="center" wrapText="1"/>
    </xf>
    <xf numFmtId="1" fontId="152" fillId="0" borderId="0" xfId="2673" applyNumberFormat="1" applyFont="1" applyAlignment="1">
      <alignment horizontal="center" vertical="center" wrapText="1"/>
    </xf>
    <xf numFmtId="0" fontId="153" fillId="0" borderId="0" xfId="2673" applyFont="1" applyAlignment="1">
      <alignment vertical="center" wrapText="1"/>
    </xf>
    <xf numFmtId="0" fontId="130" fillId="35" borderId="46" xfId="2673" applyFont="1" applyFill="1" applyBorder="1" applyAlignment="1">
      <alignment vertical="center" wrapText="1"/>
    </xf>
    <xf numFmtId="0" fontId="130" fillId="0" borderId="48" xfId="2673" applyFont="1" applyBorder="1" applyAlignment="1">
      <alignment horizontal="center" vertical="center" wrapText="1"/>
    </xf>
    <xf numFmtId="0" fontId="130" fillId="35" borderId="44" xfId="2673" applyFont="1" applyFill="1" applyBorder="1" applyAlignment="1">
      <alignment vertical="center" wrapText="1"/>
    </xf>
    <xf numFmtId="1" fontId="119" fillId="0" borderId="50" xfId="2673" applyNumberFormat="1" applyFont="1" applyBorder="1" applyAlignment="1">
      <alignment vertical="center" wrapText="1"/>
    </xf>
    <xf numFmtId="0" fontId="119" fillId="35" borderId="44" xfId="2673" applyFont="1" applyFill="1" applyBorder="1" applyAlignment="1">
      <alignment vertical="center" wrapText="1"/>
    </xf>
    <xf numFmtId="0" fontId="119" fillId="35" borderId="74" xfId="2673" applyFont="1" applyFill="1" applyBorder="1" applyAlignment="1">
      <alignment vertical="center" wrapText="1"/>
    </xf>
    <xf numFmtId="0" fontId="106" fillId="0" borderId="52" xfId="2673" applyFont="1" applyBorder="1" applyAlignment="1">
      <alignment horizontal="center" vertical="center" wrapText="1"/>
    </xf>
    <xf numFmtId="0" fontId="130" fillId="0" borderId="46" xfId="2673" applyFont="1" applyBorder="1" applyAlignment="1">
      <alignment vertical="center" wrapText="1"/>
    </xf>
    <xf numFmtId="0" fontId="130" fillId="0" borderId="44" xfId="2673" applyFont="1" applyBorder="1" applyAlignment="1">
      <alignment vertical="center" wrapText="1"/>
    </xf>
    <xf numFmtId="0" fontId="119" fillId="0" borderId="44" xfId="2673" applyFont="1" applyBorder="1" applyAlignment="1">
      <alignment vertical="center" wrapText="1"/>
    </xf>
    <xf numFmtId="0" fontId="119" fillId="0" borderId="74" xfId="2673" applyFont="1" applyBorder="1" applyAlignment="1">
      <alignment vertical="center" wrapText="1"/>
    </xf>
    <xf numFmtId="165" fontId="0" fillId="46" borderId="3" xfId="1026" applyFont="1" applyFill="1" applyBorder="1" applyProtection="1">
      <protection locked="0"/>
    </xf>
    <xf numFmtId="41" fontId="135" fillId="0" borderId="0" xfId="2676" applyFont="1" applyAlignment="1">
      <alignment horizontal="center" vertical="center"/>
    </xf>
    <xf numFmtId="0" fontId="8" fillId="0" borderId="0" xfId="2670" applyFont="1" applyAlignment="1">
      <alignment horizontal="center" vertical="center"/>
    </xf>
    <xf numFmtId="0" fontId="115" fillId="0" borderId="0" xfId="2670" applyFont="1" applyAlignment="1">
      <alignment horizontal="left" vertical="center"/>
    </xf>
    <xf numFmtId="0" fontId="8" fillId="0" borderId="21" xfId="1653" applyFont="1" applyBorder="1" applyAlignment="1">
      <alignment horizontal="left" vertical="center" wrapText="1"/>
    </xf>
    <xf numFmtId="207" fontId="45" fillId="0" borderId="21" xfId="2549" applyNumberFormat="1" applyFont="1" applyBorder="1" applyAlignment="1">
      <alignment horizontal="center" vertical="center" wrapText="1"/>
    </xf>
    <xf numFmtId="0" fontId="45" fillId="0" borderId="21" xfId="2677" applyFont="1" applyBorder="1" applyAlignment="1">
      <alignment horizontal="left" vertical="center" wrapText="1"/>
    </xf>
    <xf numFmtId="169" fontId="128" fillId="47" borderId="0" xfId="2672" applyNumberFormat="1" applyFont="1" applyFill="1" applyBorder="1" applyAlignment="1" applyProtection="1">
      <alignment horizontal="right" vertical="center"/>
    </xf>
    <xf numFmtId="0" fontId="139" fillId="0" borderId="21" xfId="1615" applyFont="1" applyBorder="1" applyAlignment="1">
      <alignment horizontal="center" vertical="center"/>
    </xf>
    <xf numFmtId="20" fontId="156" fillId="33" borderId="101" xfId="0" applyNumberFormat="1" applyFont="1" applyFill="1" applyBorder="1" applyAlignment="1">
      <alignment horizontal="center"/>
    </xf>
    <xf numFmtId="0" fontId="138" fillId="0" borderId="20" xfId="1652" applyFont="1" applyBorder="1" applyAlignment="1">
      <alignment horizontal="center" vertical="center"/>
    </xf>
    <xf numFmtId="0" fontId="138" fillId="0" borderId="21" xfId="1652" applyFont="1" applyBorder="1" applyAlignment="1">
      <alignment vertical="center" wrapText="1"/>
    </xf>
    <xf numFmtId="0" fontId="115" fillId="0" borderId="20" xfId="1652" applyFont="1" applyBorder="1" applyAlignment="1">
      <alignment horizontal="center" vertical="center"/>
    </xf>
    <xf numFmtId="0" fontId="115" fillId="0" borderId="21" xfId="1652" applyFont="1" applyBorder="1" applyAlignment="1">
      <alignment horizontal="left" vertical="center" wrapText="1"/>
    </xf>
    <xf numFmtId="0" fontId="156" fillId="33" borderId="26" xfId="0" applyFont="1" applyFill="1" applyBorder="1" applyAlignment="1">
      <alignment horizontal="center"/>
    </xf>
    <xf numFmtId="0" fontId="156" fillId="33" borderId="36" xfId="0" applyFont="1" applyFill="1" applyBorder="1" applyAlignment="1">
      <alignment horizontal="center"/>
    </xf>
    <xf numFmtId="0" fontId="156" fillId="33" borderId="28" xfId="0" applyFont="1" applyFill="1" applyBorder="1" applyAlignment="1">
      <alignment horizontal="center"/>
    </xf>
    <xf numFmtId="0" fontId="160" fillId="33" borderId="18" xfId="0" applyFont="1" applyFill="1" applyBorder="1" applyAlignment="1">
      <alignment horizontal="left"/>
    </xf>
    <xf numFmtId="0" fontId="156" fillId="33" borderId="37" xfId="0" applyFont="1" applyFill="1" applyBorder="1" applyAlignment="1">
      <alignment horizontal="center"/>
    </xf>
    <xf numFmtId="0" fontId="159" fillId="33" borderId="0" xfId="0" applyFont="1" applyFill="1" applyAlignment="1">
      <alignment horizontal="center"/>
    </xf>
    <xf numFmtId="0" fontId="161" fillId="33" borderId="28" xfId="0" applyFont="1" applyFill="1" applyBorder="1" applyAlignment="1">
      <alignment horizontal="center"/>
    </xf>
    <xf numFmtId="0" fontId="161" fillId="33" borderId="0" xfId="0" applyFont="1" applyFill="1" applyAlignment="1">
      <alignment horizontal="center"/>
    </xf>
    <xf numFmtId="0" fontId="163" fillId="33" borderId="81" xfId="0" applyFont="1" applyFill="1" applyBorder="1" applyAlignment="1">
      <alignment horizontal="center" vertical="center"/>
    </xf>
    <xf numFmtId="0" fontId="163" fillId="33" borderId="82" xfId="0" applyFont="1" applyFill="1" applyBorder="1" applyAlignment="1">
      <alignment horizontal="center" vertical="center"/>
    </xf>
    <xf numFmtId="0" fontId="165" fillId="33" borderId="85" xfId="0" applyFont="1" applyFill="1" applyBorder="1" applyAlignment="1">
      <alignment horizontal="center" vertical="center"/>
    </xf>
    <xf numFmtId="0" fontId="163" fillId="33" borderId="86" xfId="0" applyFont="1" applyFill="1" applyBorder="1" applyAlignment="1">
      <alignment horizontal="center" vertical="center"/>
    </xf>
    <xf numFmtId="0" fontId="166" fillId="33" borderId="0" xfId="0" applyFont="1" applyFill="1" applyAlignment="1">
      <alignment horizontal="center"/>
    </xf>
    <xf numFmtId="0" fontId="165" fillId="33" borderId="91" xfId="0" applyFont="1" applyFill="1" applyBorder="1" applyAlignment="1">
      <alignment horizontal="center" vertical="center"/>
    </xf>
    <xf numFmtId="0" fontId="167" fillId="33" borderId="94" xfId="0" applyFont="1" applyFill="1" applyBorder="1" applyAlignment="1">
      <alignment horizontal="center" vertical="top" wrapText="1"/>
    </xf>
    <xf numFmtId="0" fontId="167" fillId="33" borderId="95" xfId="0" applyFont="1" applyFill="1" applyBorder="1" applyAlignment="1">
      <alignment horizontal="center" vertical="top" wrapText="1"/>
    </xf>
    <xf numFmtId="0" fontId="156" fillId="33" borderId="40" xfId="0" applyFont="1" applyFill="1" applyBorder="1" applyAlignment="1">
      <alignment horizontal="center"/>
    </xf>
    <xf numFmtId="0" fontId="156" fillId="33" borderId="42" xfId="0" applyFont="1" applyFill="1" applyBorder="1" applyAlignment="1">
      <alignment vertical="top" wrapText="1"/>
    </xf>
    <xf numFmtId="0" fontId="156" fillId="33" borderId="77" xfId="0" applyFont="1" applyFill="1" applyBorder="1" applyAlignment="1">
      <alignment vertical="top" wrapText="1"/>
    </xf>
    <xf numFmtId="0" fontId="167" fillId="33" borderId="28" xfId="0" applyFont="1" applyFill="1" applyBorder="1" applyAlignment="1">
      <alignment horizontal="center"/>
    </xf>
    <xf numFmtId="0" fontId="167" fillId="33" borderId="0" xfId="0" applyFont="1" applyFill="1" applyAlignment="1">
      <alignment horizontal="center"/>
    </xf>
    <xf numFmtId="0" fontId="156" fillId="33" borderId="40" xfId="0" applyFont="1" applyFill="1" applyBorder="1" applyAlignment="1">
      <alignment horizontal="center" vertical="center" wrapText="1"/>
    </xf>
    <xf numFmtId="0" fontId="167" fillId="33" borderId="34" xfId="0" applyFont="1" applyFill="1" applyBorder="1" applyAlignment="1">
      <alignment horizontal="center"/>
    </xf>
    <xf numFmtId="0" fontId="167" fillId="33" borderId="19" xfId="0" applyFont="1" applyFill="1" applyBorder="1" applyAlignment="1">
      <alignment horizontal="center"/>
    </xf>
    <xf numFmtId="0" fontId="156" fillId="33" borderId="19" xfId="0" applyFont="1" applyFill="1" applyBorder="1" applyAlignment="1">
      <alignment horizontal="center"/>
    </xf>
    <xf numFmtId="0" fontId="156" fillId="33" borderId="96" xfId="0" applyFont="1" applyFill="1" applyBorder="1" applyAlignment="1">
      <alignment horizontal="center"/>
    </xf>
    <xf numFmtId="0" fontId="156" fillId="33" borderId="99" xfId="0" applyFont="1" applyFill="1" applyBorder="1" applyAlignment="1">
      <alignment horizontal="center" vertical="top" wrapText="1"/>
    </xf>
    <xf numFmtId="0" fontId="156" fillId="33" borderId="101" xfId="0" applyFont="1" applyFill="1" applyBorder="1" applyAlignment="1">
      <alignment vertical="top" wrapText="1"/>
    </xf>
    <xf numFmtId="0" fontId="156" fillId="33" borderId="100" xfId="0" applyFont="1" applyFill="1" applyBorder="1" applyAlignment="1">
      <alignment vertical="top" wrapText="1"/>
    </xf>
    <xf numFmtId="49" fontId="156" fillId="33" borderId="99" xfId="0" applyNumberFormat="1" applyFont="1" applyFill="1" applyBorder="1" applyAlignment="1">
      <alignment horizontal="center" vertical="top" wrapText="1"/>
    </xf>
    <xf numFmtId="49" fontId="156" fillId="33" borderId="102" xfId="0" applyNumberFormat="1" applyFont="1" applyFill="1" applyBorder="1" applyAlignment="1">
      <alignment horizontal="center" vertical="top" wrapText="1"/>
    </xf>
    <xf numFmtId="0" fontId="156" fillId="33" borderId="101" xfId="0" applyFont="1" applyFill="1" applyBorder="1" applyAlignment="1">
      <alignment horizontal="center" vertical="center"/>
    </xf>
    <xf numFmtId="0" fontId="156" fillId="33" borderId="100" xfId="0" applyFont="1" applyFill="1" applyBorder="1" applyAlignment="1">
      <alignment horizontal="center" vertical="center"/>
    </xf>
    <xf numFmtId="0" fontId="156" fillId="33" borderId="100" xfId="0" applyFont="1" applyFill="1" applyBorder="1" applyAlignment="1">
      <alignment horizontal="left" vertical="center"/>
    </xf>
    <xf numFmtId="0" fontId="156" fillId="33" borderId="105" xfId="0" applyFont="1" applyFill="1" applyBorder="1" applyAlignment="1">
      <alignment horizontal="center"/>
    </xf>
    <xf numFmtId="0" fontId="156" fillId="33" borderId="101" xfId="0" applyFont="1" applyFill="1" applyBorder="1" applyAlignment="1">
      <alignment horizontal="center"/>
    </xf>
    <xf numFmtId="0" fontId="156" fillId="33" borderId="100" xfId="0" applyFont="1" applyFill="1" applyBorder="1" applyAlignment="1">
      <alignment horizontal="center"/>
    </xf>
    <xf numFmtId="0" fontId="159" fillId="0" borderId="100" xfId="1450" applyFont="1" applyBorder="1" applyAlignment="1">
      <alignment horizontal="center"/>
    </xf>
    <xf numFmtId="0" fontId="156" fillId="33" borderId="102" xfId="0" applyFont="1" applyFill="1" applyBorder="1" applyAlignment="1">
      <alignment horizontal="center" vertical="top" wrapText="1"/>
    </xf>
    <xf numFmtId="0" fontId="40" fillId="0" borderId="0" xfId="1614" applyFont="1" applyAlignment="1">
      <alignment horizontal="center" vertical="center"/>
    </xf>
    <xf numFmtId="0" fontId="168" fillId="0" borderId="26" xfId="1451" applyFont="1" applyBorder="1"/>
    <xf numFmtId="0" fontId="168" fillId="0" borderId="36" xfId="1451" applyFont="1" applyBorder="1"/>
    <xf numFmtId="0" fontId="168" fillId="0" borderId="43" xfId="1451" applyFont="1" applyBorder="1"/>
    <xf numFmtId="0" fontId="168" fillId="0" borderId="28" xfId="1451" applyFont="1" applyBorder="1"/>
    <xf numFmtId="0" fontId="168" fillId="0" borderId="37" xfId="1451" applyFont="1" applyBorder="1"/>
    <xf numFmtId="0" fontId="160" fillId="0" borderId="37" xfId="1451" applyFont="1" applyBorder="1" applyAlignment="1">
      <alignment vertical="center"/>
    </xf>
    <xf numFmtId="0" fontId="168" fillId="0" borderId="34" xfId="1451" applyFont="1" applyBorder="1"/>
    <xf numFmtId="0" fontId="168" fillId="0" borderId="19" xfId="1451" applyFont="1" applyBorder="1"/>
    <xf numFmtId="0" fontId="160" fillId="0" borderId="19" xfId="1451" applyFont="1" applyBorder="1" applyAlignment="1">
      <alignment vertical="center"/>
    </xf>
    <xf numFmtId="0" fontId="160" fillId="0" borderId="19" xfId="1451" applyFont="1" applyBorder="1" applyAlignment="1">
      <alignment horizontal="center" vertical="center"/>
    </xf>
    <xf numFmtId="0" fontId="160" fillId="0" borderId="31" xfId="1451" applyFont="1" applyBorder="1" applyAlignment="1">
      <alignment vertical="center"/>
    </xf>
    <xf numFmtId="0" fontId="168" fillId="33" borderId="0" xfId="1451" applyFont="1" applyFill="1"/>
    <xf numFmtId="0" fontId="168" fillId="33" borderId="26" xfId="1451" applyFont="1" applyFill="1" applyBorder="1"/>
    <xf numFmtId="0" fontId="168" fillId="33" borderId="36" xfId="1451" applyFont="1" applyFill="1" applyBorder="1"/>
    <xf numFmtId="0" fontId="168" fillId="33" borderId="43" xfId="1451" applyFont="1" applyFill="1" applyBorder="1"/>
    <xf numFmtId="0" fontId="168" fillId="33" borderId="28" xfId="1451" applyFont="1" applyFill="1" applyBorder="1"/>
    <xf numFmtId="0" fontId="168" fillId="33" borderId="37" xfId="1451" applyFont="1" applyFill="1" applyBorder="1"/>
    <xf numFmtId="0" fontId="170" fillId="33" borderId="0" xfId="1451" applyFont="1" applyFill="1" applyAlignment="1">
      <alignment vertical="center"/>
    </xf>
    <xf numFmtId="0" fontId="169" fillId="33" borderId="0" xfId="1451" applyFont="1" applyFill="1" applyAlignment="1">
      <alignment vertical="center"/>
    </xf>
    <xf numFmtId="0" fontId="173" fillId="33" borderId="0" xfId="1451" applyFont="1" applyFill="1" applyAlignment="1">
      <alignment horizontal="center" vertical="center"/>
    </xf>
    <xf numFmtId="0" fontId="174" fillId="33" borderId="0" xfId="1451" applyFont="1" applyFill="1"/>
    <xf numFmtId="0" fontId="175" fillId="33" borderId="0" xfId="1451" applyFont="1" applyFill="1"/>
    <xf numFmtId="0" fontId="160" fillId="33" borderId="0" xfId="1451" applyFont="1" applyFill="1" applyAlignment="1">
      <alignment vertical="center"/>
    </xf>
    <xf numFmtId="0" fontId="160" fillId="33" borderId="37" xfId="1451" applyFont="1" applyFill="1" applyBorder="1" applyAlignment="1">
      <alignment vertical="center"/>
    </xf>
    <xf numFmtId="0" fontId="175" fillId="33" borderId="0" xfId="1451" applyFont="1" applyFill="1" applyAlignment="1">
      <alignment horizontal="center"/>
    </xf>
    <xf numFmtId="0" fontId="160" fillId="33" borderId="0" xfId="1451" applyFont="1" applyFill="1" applyAlignment="1">
      <alignment horizontal="center" vertical="center"/>
    </xf>
    <xf numFmtId="0" fontId="160" fillId="33" borderId="37" xfId="1451" applyFont="1" applyFill="1" applyBorder="1" applyAlignment="1">
      <alignment horizontal="center" vertical="center"/>
    </xf>
    <xf numFmtId="0" fontId="176" fillId="33" borderId="0" xfId="1451" applyFont="1" applyFill="1" applyAlignment="1">
      <alignment vertical="center"/>
    </xf>
    <xf numFmtId="0" fontId="176" fillId="33" borderId="37" xfId="1451" applyFont="1" applyFill="1" applyBorder="1" applyAlignment="1">
      <alignment vertical="center"/>
    </xf>
    <xf numFmtId="0" fontId="168" fillId="33" borderId="34" xfId="1451" applyFont="1" applyFill="1" applyBorder="1"/>
    <xf numFmtId="0" fontId="168" fillId="33" borderId="19" xfId="1451" applyFont="1" applyFill="1" applyBorder="1"/>
    <xf numFmtId="0" fontId="160" fillId="33" borderId="19" xfId="1451" applyFont="1" applyFill="1" applyBorder="1" applyAlignment="1">
      <alignment vertical="center"/>
    </xf>
    <xf numFmtId="0" fontId="160" fillId="33" borderId="19" xfId="1451" applyFont="1" applyFill="1" applyBorder="1" applyAlignment="1">
      <alignment horizontal="center" vertical="center"/>
    </xf>
    <xf numFmtId="0" fontId="160" fillId="33" borderId="31" xfId="1451" applyFont="1" applyFill="1" applyBorder="1" applyAlignment="1">
      <alignment vertical="center"/>
    </xf>
    <xf numFmtId="0" fontId="168" fillId="33" borderId="31" xfId="1451" applyFont="1" applyFill="1" applyBorder="1"/>
    <xf numFmtId="0" fontId="156" fillId="33" borderId="0" xfId="0" applyFont="1" applyFill="1" applyAlignment="1">
      <alignment horizontal="center"/>
    </xf>
    <xf numFmtId="0" fontId="133" fillId="0" borderId="20" xfId="1653" applyFont="1" applyBorder="1" applyAlignment="1">
      <alignment horizontal="center" vertical="center"/>
    </xf>
    <xf numFmtId="0" fontId="133" fillId="0" borderId="21" xfId="1451" applyFont="1" applyBorder="1" applyAlignment="1">
      <alignment horizontal="left" vertical="center" wrapText="1"/>
    </xf>
    <xf numFmtId="0" fontId="138" fillId="0" borderId="20" xfId="1653" applyFont="1" applyBorder="1" applyAlignment="1">
      <alignment horizontal="center" vertical="center"/>
    </xf>
    <xf numFmtId="0" fontId="134" fillId="0" borderId="20" xfId="1653" applyFont="1" applyBorder="1" applyAlignment="1">
      <alignment horizontal="center" vertical="center"/>
    </xf>
    <xf numFmtId="0" fontId="168" fillId="0" borderId="0" xfId="1451" applyFont="1"/>
    <xf numFmtId="0" fontId="170" fillId="0" borderId="0" xfId="1451" applyFont="1" applyAlignment="1">
      <alignment vertical="center"/>
    </xf>
    <xf numFmtId="0" fontId="171" fillId="0" borderId="0" xfId="1451" applyFont="1"/>
    <xf numFmtId="0" fontId="169" fillId="0" borderId="0" xfId="1451" applyFont="1" applyAlignment="1">
      <alignment vertical="center"/>
    </xf>
    <xf numFmtId="0" fontId="173" fillId="0" borderId="0" xfId="1451" applyFont="1" applyAlignment="1">
      <alignment horizontal="center" vertical="center"/>
    </xf>
    <xf numFmtId="0" fontId="174" fillId="0" borderId="0" xfId="1451" applyFont="1"/>
    <xf numFmtId="0" fontId="175" fillId="0" borderId="0" xfId="1451" applyFont="1"/>
    <xf numFmtId="0" fontId="160" fillId="0" borderId="0" xfId="1451" applyFont="1" applyAlignment="1">
      <alignment vertical="center"/>
    </xf>
    <xf numFmtId="0" fontId="160" fillId="0" borderId="0" xfId="1451" applyFont="1" applyAlignment="1">
      <alignment horizontal="center" vertical="center"/>
    </xf>
    <xf numFmtId="0" fontId="168" fillId="0" borderId="0" xfId="1451" applyFont="1" applyAlignment="1">
      <alignment horizontal="center" vertical="center"/>
    </xf>
    <xf numFmtId="0" fontId="168" fillId="0" borderId="0" xfId="1451" applyFont="1" applyAlignment="1">
      <alignment horizontal="center"/>
    </xf>
    <xf numFmtId="0" fontId="169" fillId="35" borderId="0" xfId="1451" applyFont="1" applyFill="1" applyAlignment="1">
      <alignment vertical="center"/>
    </xf>
    <xf numFmtId="0" fontId="175" fillId="0" borderId="19" xfId="1451" applyFont="1" applyBorder="1" applyAlignment="1">
      <alignment horizontal="center"/>
    </xf>
    <xf numFmtId="0" fontId="175" fillId="0" borderId="19" xfId="1451" applyFont="1" applyBorder="1"/>
    <xf numFmtId="0" fontId="158" fillId="0" borderId="0" xfId="2669" applyFont="1" applyAlignment="1">
      <alignment vertical="center"/>
    </xf>
    <xf numFmtId="0" fontId="159" fillId="0" borderId="0" xfId="1450" applyFont="1" applyAlignment="1">
      <alignment horizontal="center"/>
    </xf>
    <xf numFmtId="0" fontId="132" fillId="0" borderId="21" xfId="1615" applyFont="1" applyBorder="1" applyAlignment="1">
      <alignment horizontal="left" vertical="center" wrapText="1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5" fillId="0" borderId="21" xfId="1652" applyFont="1" applyBorder="1" applyAlignment="1">
      <alignment horizontal="left" vertical="center" wrapText="1"/>
    </xf>
    <xf numFmtId="0" fontId="139" fillId="33" borderId="21" xfId="1615" applyFont="1" applyFill="1" applyBorder="1" applyAlignment="1">
      <alignment horizontal="center" vertical="center"/>
    </xf>
    <xf numFmtId="0" fontId="156" fillId="33" borderId="0" xfId="0" applyFont="1" applyFill="1" applyAlignment="1">
      <alignment vertical="center"/>
    </xf>
    <xf numFmtId="0" fontId="156" fillId="33" borderId="37" xfId="0" applyFont="1" applyFill="1" applyBorder="1" applyAlignment="1">
      <alignment vertical="center"/>
    </xf>
    <xf numFmtId="0" fontId="156" fillId="33" borderId="42" xfId="0" applyFont="1" applyFill="1" applyBorder="1" applyAlignment="1">
      <alignment vertical="center"/>
    </xf>
    <xf numFmtId="0" fontId="156" fillId="33" borderId="77" xfId="0" applyFont="1" applyFill="1" applyBorder="1" applyAlignment="1">
      <alignment vertical="center"/>
    </xf>
    <xf numFmtId="0" fontId="11" fillId="0" borderId="21" xfId="1614" applyFont="1" applyBorder="1" applyAlignment="1">
      <alignment horizontal="center" vertical="center"/>
    </xf>
    <xf numFmtId="3" fontId="11" fillId="0" borderId="21" xfId="1599" applyNumberFormat="1" applyFont="1" applyBorder="1" applyAlignment="1">
      <alignment horizontal="center" vertical="center"/>
    </xf>
    <xf numFmtId="0" fontId="4" fillId="0" borderId="21" xfId="1652" applyFont="1" applyBorder="1" applyAlignment="1">
      <alignment vertical="center" wrapText="1"/>
    </xf>
    <xf numFmtId="0" fontId="4" fillId="0" borderId="20" xfId="1652" applyFont="1" applyBorder="1" applyAlignment="1">
      <alignment horizontal="center" vertical="center"/>
    </xf>
    <xf numFmtId="0" fontId="4" fillId="0" borderId="0" xfId="2673" applyFont="1" applyAlignment="1">
      <alignment vertical="center" wrapText="1"/>
    </xf>
    <xf numFmtId="0" fontId="3" fillId="0" borderId="21" xfId="1652" applyFont="1" applyBorder="1" applyAlignment="1">
      <alignment horizontal="center" vertical="center"/>
    </xf>
    <xf numFmtId="0" fontId="178" fillId="0" borderId="0" xfId="0" applyFont="1" applyAlignment="1">
      <alignment horizontal="left" vertical="center"/>
    </xf>
    <xf numFmtId="0" fontId="2" fillId="0" borderId="21" xfId="1652" applyFont="1" applyBorder="1" applyAlignment="1">
      <alignment horizontal="left" vertical="center" wrapText="1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vertical="center" wrapText="1"/>
    </xf>
    <xf numFmtId="3" fontId="44" fillId="31" borderId="38" xfId="1615" applyNumberFormat="1" applyFont="1" applyFill="1" applyBorder="1" applyAlignment="1">
      <alignment horizontal="center" vertical="center"/>
    </xf>
    <xf numFmtId="3" fontId="44" fillId="31" borderId="54" xfId="1615" applyNumberFormat="1" applyFont="1" applyFill="1" applyBorder="1" applyAlignment="1">
      <alignment horizontal="center" vertical="center"/>
    </xf>
    <xf numFmtId="3" fontId="44" fillId="31" borderId="18" xfId="1615" applyNumberFormat="1" applyFont="1" applyFill="1" applyBorder="1" applyAlignment="1">
      <alignment horizontal="center" vertical="center"/>
    </xf>
    <xf numFmtId="3" fontId="44" fillId="31" borderId="40" xfId="1615" applyNumberFormat="1" applyFont="1" applyFill="1" applyBorder="1" applyAlignment="1">
      <alignment horizontal="center" vertical="center"/>
    </xf>
    <xf numFmtId="3" fontId="44" fillId="31" borderId="41" xfId="1615" applyNumberFormat="1" applyFont="1" applyFill="1" applyBorder="1" applyAlignment="1">
      <alignment horizontal="center" vertical="center"/>
    </xf>
    <xf numFmtId="3" fontId="44" fillId="31" borderId="55" xfId="1615" applyNumberFormat="1" applyFont="1" applyFill="1" applyBorder="1" applyAlignment="1">
      <alignment horizontal="center" vertical="center"/>
    </xf>
    <xf numFmtId="3" fontId="44" fillId="31" borderId="3" xfId="1615" applyNumberFormat="1" applyFont="1" applyFill="1" applyBorder="1" applyAlignment="1">
      <alignment horizontal="center" vertical="center"/>
    </xf>
    <xf numFmtId="0" fontId="96" fillId="0" borderId="0" xfId="1653" applyFont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53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 wrapText="1"/>
    </xf>
    <xf numFmtId="37" fontId="63" fillId="0" borderId="19" xfId="1614" applyNumberFormat="1" applyFont="1" applyBorder="1" applyAlignment="1">
      <alignment horizontal="center"/>
    </xf>
    <xf numFmtId="0" fontId="48" fillId="0" borderId="0" xfId="1652" applyFont="1" applyAlignment="1">
      <alignment horizontal="center" vertical="center"/>
    </xf>
    <xf numFmtId="0" fontId="111" fillId="0" borderId="0" xfId="1652" applyAlignment="1">
      <alignment horizontal="center" vertical="center"/>
    </xf>
    <xf numFmtId="0" fontId="63" fillId="0" borderId="26" xfId="1614" applyFont="1" applyBorder="1" applyAlignment="1">
      <alignment horizontal="left" vertical="center"/>
    </xf>
    <xf numFmtId="0" fontId="63" fillId="0" borderId="36" xfId="1614" applyFont="1" applyBorder="1" applyAlignment="1">
      <alignment horizontal="left" vertical="center"/>
    </xf>
    <xf numFmtId="0" fontId="63" fillId="0" borderId="43" xfId="1614" applyFont="1" applyBorder="1" applyAlignment="1">
      <alignment horizontal="left" vertical="center"/>
    </xf>
    <xf numFmtId="0" fontId="63" fillId="0" borderId="28" xfId="1614" applyFont="1" applyBorder="1" applyAlignment="1">
      <alignment horizontal="left" vertical="center"/>
    </xf>
    <xf numFmtId="0" fontId="63" fillId="0" borderId="0" xfId="1614" applyFont="1" applyAlignment="1">
      <alignment horizontal="left" vertical="center"/>
    </xf>
    <xf numFmtId="0" fontId="63" fillId="0" borderId="37" xfId="1614" applyFont="1" applyBorder="1" applyAlignment="1">
      <alignment horizontal="left" vertical="center"/>
    </xf>
    <xf numFmtId="0" fontId="53" fillId="0" borderId="0" xfId="1614" applyFont="1" applyAlignment="1">
      <alignment horizontal="left" vertical="top" wrapText="1"/>
    </xf>
    <xf numFmtId="37" fontId="111" fillId="0" borderId="36" xfId="1614" applyNumberFormat="1" applyBorder="1" applyAlignment="1">
      <alignment horizontal="center"/>
    </xf>
    <xf numFmtId="37" fontId="111" fillId="0" borderId="0" xfId="1614" applyNumberFormat="1" applyAlignment="1">
      <alignment horizontal="center"/>
    </xf>
    <xf numFmtId="0" fontId="53" fillId="0" borderId="3" xfId="1614" applyFont="1" applyBorder="1" applyAlignment="1">
      <alignment horizontal="center" vertical="center"/>
    </xf>
    <xf numFmtId="0" fontId="53" fillId="0" borderId="39" xfId="1614" applyFont="1" applyBorder="1" applyAlignment="1">
      <alignment horizontal="center" vertical="center"/>
    </xf>
    <xf numFmtId="0" fontId="53" fillId="0" borderId="35" xfId="1652" applyFont="1" applyBorder="1" applyAlignment="1">
      <alignment horizontal="center" vertical="center" wrapText="1"/>
    </xf>
    <xf numFmtId="0" fontId="53" fillId="0" borderId="33" xfId="1652" applyFont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1" fillId="0" borderId="46" xfId="1614" applyFont="1" applyBorder="1" applyAlignment="1">
      <alignment horizontal="center" vertical="center"/>
    </xf>
    <xf numFmtId="0" fontId="51" fillId="0" borderId="44" xfId="1614" applyFont="1" applyBorder="1" applyAlignment="1">
      <alignment horizontal="center" vertical="center"/>
    </xf>
    <xf numFmtId="0" fontId="51" fillId="0" borderId="47" xfId="1614" applyFont="1" applyBorder="1" applyAlignment="1">
      <alignment horizontal="center" vertical="center"/>
    </xf>
    <xf numFmtId="0" fontId="51" fillId="0" borderId="21" xfId="1614" applyFont="1" applyBorder="1" applyAlignment="1">
      <alignment horizontal="center" vertical="center"/>
    </xf>
    <xf numFmtId="0" fontId="51" fillId="0" borderId="33" xfId="1614" applyFont="1" applyBorder="1" applyAlignment="1">
      <alignment horizontal="center" vertical="center"/>
    </xf>
    <xf numFmtId="0" fontId="53" fillId="0" borderId="48" xfId="1614" applyFont="1" applyBorder="1" applyAlignment="1">
      <alignment horizontal="center" vertical="center"/>
    </xf>
    <xf numFmtId="0" fontId="51" fillId="0" borderId="47" xfId="1614" applyFont="1" applyBorder="1" applyAlignment="1">
      <alignment horizontal="center" vertical="center" wrapText="1"/>
    </xf>
    <xf numFmtId="0" fontId="51" fillId="0" borderId="21" xfId="1614" applyFont="1" applyBorder="1" applyAlignment="1">
      <alignment horizontal="center" vertical="center" wrapText="1"/>
    </xf>
    <xf numFmtId="0" fontId="51" fillId="0" borderId="33" xfId="1614" applyFont="1" applyBorder="1" applyAlignment="1">
      <alignment horizontal="center" vertical="center" wrapText="1"/>
    </xf>
    <xf numFmtId="0" fontId="53" fillId="0" borderId="49" xfId="1614" applyFont="1" applyBorder="1" applyAlignment="1">
      <alignment horizontal="center" vertical="center"/>
    </xf>
    <xf numFmtId="169" fontId="44" fillId="0" borderId="3" xfId="714" applyFont="1" applyFill="1" applyBorder="1" applyAlignment="1">
      <alignment horizontal="center" vertical="center" wrapText="1"/>
    </xf>
    <xf numFmtId="0" fontId="55" fillId="0" borderId="0" xfId="1448" applyFont="1" applyAlignment="1">
      <alignment horizontal="center" wrapText="1"/>
    </xf>
    <xf numFmtId="0" fontId="44" fillId="0" borderId="3" xfId="1448" applyFont="1" applyBorder="1" applyAlignment="1">
      <alignment horizontal="center" vertical="center" wrapText="1"/>
    </xf>
    <xf numFmtId="0" fontId="56" fillId="0" borderId="3" xfId="1448" applyFont="1" applyBorder="1" applyAlignment="1">
      <alignment horizontal="center" vertical="center" wrapText="1"/>
    </xf>
    <xf numFmtId="0" fontId="9" fillId="0" borderId="72" xfId="2673" applyBorder="1" applyAlignment="1">
      <alignment horizontal="center" vertical="center" wrapText="1"/>
    </xf>
    <xf numFmtId="0" fontId="9" fillId="0" borderId="6" xfId="2673" applyBorder="1" applyAlignment="1">
      <alignment horizontal="center" vertical="center" wrapText="1"/>
    </xf>
    <xf numFmtId="0" fontId="9" fillId="0" borderId="73" xfId="2673" applyBorder="1" applyAlignment="1">
      <alignment horizontal="center" vertical="center" wrapText="1"/>
    </xf>
    <xf numFmtId="9" fontId="152" fillId="0" borderId="0" xfId="2675" applyFont="1" applyFill="1" applyBorder="1" applyAlignment="1">
      <alignment horizontal="center" vertical="center" wrapText="1"/>
    </xf>
    <xf numFmtId="0" fontId="149" fillId="37" borderId="0" xfId="2673" applyFont="1" applyFill="1" applyAlignment="1">
      <alignment horizontal="left" vertical="center" wrapText="1"/>
    </xf>
    <xf numFmtId="43" fontId="130" fillId="35" borderId="7" xfId="2673" applyNumberFormat="1" applyFont="1" applyFill="1" applyBorder="1" applyAlignment="1">
      <alignment horizontal="center" vertical="center" wrapText="1"/>
    </xf>
    <xf numFmtId="0" fontId="130" fillId="35" borderId="50" xfId="2673" applyFont="1" applyFill="1" applyBorder="1" applyAlignment="1">
      <alignment horizontal="center" vertical="center" wrapText="1"/>
    </xf>
    <xf numFmtId="2" fontId="119" fillId="35" borderId="51" xfId="2673" applyNumberFormat="1" applyFont="1" applyFill="1" applyBorder="1" applyAlignment="1">
      <alignment horizontal="center" vertical="center" wrapText="1"/>
    </xf>
    <xf numFmtId="2" fontId="119" fillId="35" borderId="71" xfId="2673" applyNumberFormat="1" applyFont="1" applyFill="1" applyBorder="1" applyAlignment="1">
      <alignment horizontal="center" vertical="center" wrapText="1"/>
    </xf>
    <xf numFmtId="0" fontId="145" fillId="41" borderId="67" xfId="2673" applyFont="1" applyFill="1" applyBorder="1" applyAlignment="1">
      <alignment horizontal="center" vertical="center" wrapText="1"/>
    </xf>
    <xf numFmtId="0" fontId="145" fillId="41" borderId="68" xfId="2673" applyFont="1" applyFill="1" applyBorder="1" applyAlignment="1">
      <alignment horizontal="center" vertical="center" wrapText="1"/>
    </xf>
    <xf numFmtId="0" fontId="145" fillId="41" borderId="69" xfId="2673" applyFont="1" applyFill="1" applyBorder="1" applyAlignment="1">
      <alignment horizontal="center" vertical="center" wrapText="1"/>
    </xf>
    <xf numFmtId="0" fontId="119" fillId="35" borderId="7" xfId="2673" applyFont="1" applyFill="1" applyBorder="1" applyAlignment="1">
      <alignment horizontal="center" vertical="center" wrapText="1"/>
    </xf>
    <xf numFmtId="0" fontId="119" fillId="35" borderId="50" xfId="2673" applyFont="1" applyFill="1" applyBorder="1" applyAlignment="1">
      <alignment horizontal="center" vertical="center" wrapText="1"/>
    </xf>
    <xf numFmtId="1" fontId="130" fillId="35" borderId="7" xfId="2673" applyNumberFormat="1" applyFont="1" applyFill="1" applyBorder="1" applyAlignment="1">
      <alignment horizontal="center" vertical="center" wrapText="1"/>
    </xf>
    <xf numFmtId="1" fontId="130" fillId="35" borderId="50" xfId="2673" applyNumberFormat="1" applyFont="1" applyFill="1" applyBorder="1" applyAlignment="1">
      <alignment horizontal="center" vertical="center" wrapText="1"/>
    </xf>
    <xf numFmtId="43" fontId="130" fillId="0" borderId="48" xfId="2673" applyNumberFormat="1" applyFont="1" applyBorder="1" applyAlignment="1">
      <alignment horizontal="center" vertical="center" wrapText="1"/>
    </xf>
    <xf numFmtId="0" fontId="130" fillId="0" borderId="49" xfId="2673" applyFont="1" applyBorder="1" applyAlignment="1">
      <alignment horizontal="center" vertical="center" wrapText="1"/>
    </xf>
    <xf numFmtId="9" fontId="119" fillId="0" borderId="52" xfId="2675" applyFont="1" applyFill="1" applyBorder="1" applyAlignment="1">
      <alignment horizontal="center" vertical="center" wrapText="1"/>
    </xf>
    <xf numFmtId="9" fontId="119" fillId="0" borderId="53" xfId="2675" applyFont="1" applyFill="1" applyBorder="1" applyAlignment="1">
      <alignment horizontal="center" vertical="center" wrapText="1"/>
    </xf>
    <xf numFmtId="1" fontId="130" fillId="0" borderId="3" xfId="2673" applyNumberFormat="1" applyFont="1" applyBorder="1" applyAlignment="1">
      <alignment horizontal="center" vertical="center" wrapText="1"/>
    </xf>
    <xf numFmtId="1" fontId="130" fillId="0" borderId="39" xfId="2673" applyNumberFormat="1" applyFont="1" applyBorder="1" applyAlignment="1">
      <alignment horizontal="center" vertical="center" wrapText="1"/>
    </xf>
    <xf numFmtId="2" fontId="119" fillId="0" borderId="3" xfId="2673" applyNumberFormat="1" applyFont="1" applyBorder="1" applyAlignment="1">
      <alignment horizontal="center" vertical="center" wrapText="1"/>
    </xf>
    <xf numFmtId="2" fontId="119" fillId="0" borderId="39" xfId="2673" applyNumberFormat="1" applyFont="1" applyBorder="1" applyAlignment="1">
      <alignment horizontal="center" vertical="center" wrapText="1"/>
    </xf>
    <xf numFmtId="9" fontId="119" fillId="35" borderId="52" xfId="2675" applyFont="1" applyFill="1" applyBorder="1" applyAlignment="1">
      <alignment horizontal="center" vertical="center" wrapText="1"/>
    </xf>
    <xf numFmtId="9" fontId="119" fillId="35" borderId="53" xfId="2675" applyFont="1" applyFill="1" applyBorder="1" applyAlignment="1">
      <alignment horizontal="center" vertical="center" wrapText="1"/>
    </xf>
    <xf numFmtId="2" fontId="119" fillId="35" borderId="3" xfId="2673" applyNumberFormat="1" applyFont="1" applyFill="1" applyBorder="1" applyAlignment="1">
      <alignment horizontal="center" vertical="center" wrapText="1"/>
    </xf>
    <xf numFmtId="2" fontId="119" fillId="35" borderId="39" xfId="2673" applyNumberFormat="1" applyFont="1" applyFill="1" applyBorder="1" applyAlignment="1">
      <alignment horizontal="center" vertical="center" wrapText="1"/>
    </xf>
    <xf numFmtId="0" fontId="148" fillId="0" borderId="45" xfId="2673" applyFont="1" applyBorder="1" applyAlignment="1">
      <alignment horizontal="center" vertical="center" wrapText="1"/>
    </xf>
    <xf numFmtId="0" fontId="148" fillId="0" borderId="50" xfId="2673" applyFont="1" applyBorder="1" applyAlignment="1">
      <alignment horizontal="center" vertical="center" wrapText="1"/>
    </xf>
    <xf numFmtId="0" fontId="148" fillId="44" borderId="3" xfId="2673" applyFont="1" applyFill="1" applyBorder="1" applyAlignment="1">
      <alignment horizontal="center" vertical="center" wrapText="1"/>
    </xf>
    <xf numFmtId="0" fontId="148" fillId="44" borderId="39" xfId="2673" applyFont="1" applyFill="1" applyBorder="1" applyAlignment="1">
      <alignment horizontal="center" vertical="center" wrapText="1"/>
    </xf>
    <xf numFmtId="1" fontId="119" fillId="0" borderId="3" xfId="2673" applyNumberFormat="1" applyFont="1" applyBorder="1" applyAlignment="1">
      <alignment horizontal="center" vertical="center" wrapText="1"/>
    </xf>
    <xf numFmtId="1" fontId="119" fillId="0" borderId="39" xfId="2673" applyNumberFormat="1" applyFont="1" applyBorder="1" applyAlignment="1">
      <alignment horizontal="center" vertical="center" wrapText="1"/>
    </xf>
    <xf numFmtId="2" fontId="119" fillId="45" borderId="3" xfId="2673" applyNumberFormat="1" applyFont="1" applyFill="1" applyBorder="1" applyAlignment="1">
      <alignment horizontal="center" vertical="center" wrapText="1"/>
    </xf>
    <xf numFmtId="2" fontId="119" fillId="45" borderId="39" xfId="2673" applyNumberFormat="1" applyFont="1" applyFill="1" applyBorder="1" applyAlignment="1">
      <alignment horizontal="center" vertical="center" wrapText="1"/>
    </xf>
    <xf numFmtId="0" fontId="145" fillId="42" borderId="67" xfId="2673" applyFont="1" applyFill="1" applyBorder="1" applyAlignment="1">
      <alignment horizontal="center" vertical="center" wrapText="1"/>
    </xf>
    <xf numFmtId="0" fontId="145" fillId="42" borderId="68" xfId="2673" applyFont="1" applyFill="1" applyBorder="1" applyAlignment="1">
      <alignment horizontal="center" vertical="center" wrapText="1"/>
    </xf>
    <xf numFmtId="0" fontId="145" fillId="42" borderId="69" xfId="2673" applyFont="1" applyFill="1" applyBorder="1" applyAlignment="1">
      <alignment horizontal="center" vertical="center" wrapText="1"/>
    </xf>
    <xf numFmtId="43" fontId="130" fillId="43" borderId="7" xfId="2673" applyNumberFormat="1" applyFont="1" applyFill="1" applyBorder="1" applyAlignment="1">
      <alignment horizontal="center" vertical="center" wrapText="1"/>
    </xf>
    <xf numFmtId="0" fontId="130" fillId="43" borderId="50" xfId="2673" applyFont="1" applyFill="1" applyBorder="1" applyAlignment="1">
      <alignment horizontal="center" vertical="center" wrapText="1"/>
    </xf>
    <xf numFmtId="1" fontId="119" fillId="43" borderId="7" xfId="2673" applyNumberFormat="1" applyFont="1" applyFill="1" applyBorder="1" applyAlignment="1">
      <alignment horizontal="center" vertical="center" wrapText="1"/>
    </xf>
    <xf numFmtId="1" fontId="119" fillId="43" borderId="50" xfId="2673" applyNumberFormat="1" applyFont="1" applyFill="1" applyBorder="1" applyAlignment="1">
      <alignment horizontal="center" vertical="center" wrapText="1"/>
    </xf>
    <xf numFmtId="0" fontId="119" fillId="43" borderId="7" xfId="2673" applyFont="1" applyFill="1" applyBorder="1" applyAlignment="1">
      <alignment horizontal="center" vertical="center" wrapText="1"/>
    </xf>
    <xf numFmtId="0" fontId="119" fillId="43" borderId="50" xfId="2673" applyFont="1" applyFill="1" applyBorder="1" applyAlignment="1">
      <alignment horizontal="center" vertical="center" wrapText="1"/>
    </xf>
    <xf numFmtId="1" fontId="130" fillId="44" borderId="45" xfId="2673" applyNumberFormat="1" applyFont="1" applyFill="1" applyBorder="1" applyAlignment="1">
      <alignment horizontal="center" vertical="center" wrapText="1"/>
    </xf>
    <xf numFmtId="1" fontId="130" fillId="44" borderId="50" xfId="2673" applyNumberFormat="1" applyFont="1" applyFill="1" applyBorder="1" applyAlignment="1">
      <alignment horizontal="center" vertical="center" wrapText="1"/>
    </xf>
    <xf numFmtId="2" fontId="119" fillId="43" borderId="51" xfId="2673" applyNumberFormat="1" applyFont="1" applyFill="1" applyBorder="1" applyAlignment="1">
      <alignment horizontal="center" vertical="center" wrapText="1"/>
    </xf>
    <xf numFmtId="2" fontId="119" fillId="43" borderId="71" xfId="2673" applyNumberFormat="1" applyFont="1" applyFill="1" applyBorder="1" applyAlignment="1">
      <alignment horizontal="center" vertical="center" wrapText="1"/>
    </xf>
    <xf numFmtId="43" fontId="130" fillId="44" borderId="75" xfId="2673" applyNumberFormat="1" applyFont="1" applyFill="1" applyBorder="1" applyAlignment="1">
      <alignment horizontal="center" vertical="center" wrapText="1"/>
    </xf>
    <xf numFmtId="43" fontId="130" fillId="44" borderId="69" xfId="2673" applyNumberFormat="1" applyFont="1" applyFill="1" applyBorder="1" applyAlignment="1">
      <alignment horizontal="center" vertical="center" wrapText="1"/>
    </xf>
    <xf numFmtId="0" fontId="10" fillId="34" borderId="56" xfId="2670" applyFill="1" applyBorder="1" applyAlignment="1">
      <alignment horizontal="center" vertical="center"/>
    </xf>
    <xf numFmtId="0" fontId="122" fillId="0" borderId="57" xfId="2670" applyFont="1" applyBorder="1" applyAlignment="1">
      <alignment horizontal="left" vertical="center"/>
    </xf>
    <xf numFmtId="0" fontId="53" fillId="0" borderId="42" xfId="1538" applyFont="1" applyBorder="1" applyAlignment="1">
      <alignment horizontal="left"/>
    </xf>
    <xf numFmtId="0" fontId="112" fillId="38" borderId="3" xfId="1538" applyFill="1" applyBorder="1" applyAlignment="1">
      <alignment horizontal="center" vertical="center"/>
    </xf>
    <xf numFmtId="0" fontId="112" fillId="38" borderId="3" xfId="1538" applyFill="1" applyBorder="1" applyAlignment="1">
      <alignment horizontal="center" vertical="center" wrapText="1"/>
    </xf>
    <xf numFmtId="0" fontId="103" fillId="38" borderId="3" xfId="1538" applyFont="1" applyFill="1" applyBorder="1" applyAlignment="1">
      <alignment horizontal="center" vertical="center" wrapText="1"/>
    </xf>
    <xf numFmtId="0" fontId="50" fillId="0" borderId="3" xfId="1538" applyFont="1" applyBorder="1" applyAlignment="1">
      <alignment horizontal="center"/>
    </xf>
    <xf numFmtId="0" fontId="112" fillId="38" borderId="35" xfId="1538" applyFill="1" applyBorder="1" applyAlignment="1">
      <alignment horizontal="center" vertical="center" wrapText="1"/>
    </xf>
    <xf numFmtId="0" fontId="112" fillId="38" borderId="33" xfId="1538" applyFill="1" applyBorder="1" applyAlignment="1">
      <alignment horizontal="center" vertical="center" wrapText="1"/>
    </xf>
    <xf numFmtId="0" fontId="136" fillId="30" borderId="3" xfId="1614" applyFont="1" applyFill="1" applyBorder="1" applyAlignment="1">
      <alignment horizontal="center" vertical="center"/>
    </xf>
    <xf numFmtId="0" fontId="137" fillId="0" borderId="0" xfId="1652" applyFont="1" applyAlignment="1">
      <alignment horizontal="center" vertical="center"/>
    </xf>
    <xf numFmtId="37" fontId="134" fillId="0" borderId="36" xfId="1614" applyNumberFormat="1" applyFont="1" applyBorder="1" applyAlignment="1">
      <alignment horizontal="center"/>
    </xf>
    <xf numFmtId="0" fontId="138" fillId="35" borderId="46" xfId="1614" applyFont="1" applyFill="1" applyBorder="1" applyAlignment="1">
      <alignment horizontal="center" vertical="center"/>
    </xf>
    <xf numFmtId="0" fontId="138" fillId="35" borderId="44" xfId="1614" applyFont="1" applyFill="1" applyBorder="1" applyAlignment="1">
      <alignment horizontal="center" vertical="center"/>
    </xf>
    <xf numFmtId="0" fontId="138" fillId="35" borderId="47" xfId="1614" applyFont="1" applyFill="1" applyBorder="1" applyAlignment="1">
      <alignment horizontal="center" vertical="center"/>
    </xf>
    <xf numFmtId="0" fontId="138" fillId="35" borderId="21" xfId="1614" applyFont="1" applyFill="1" applyBorder="1" applyAlignment="1">
      <alignment horizontal="center" vertical="center"/>
    </xf>
    <xf numFmtId="0" fontId="138" fillId="35" borderId="33" xfId="1614" applyFont="1" applyFill="1" applyBorder="1" applyAlignment="1">
      <alignment horizontal="center" vertical="center"/>
    </xf>
    <xf numFmtId="0" fontId="138" fillId="35" borderId="48" xfId="1614" applyFont="1" applyFill="1" applyBorder="1" applyAlignment="1">
      <alignment horizontal="center" vertical="center"/>
    </xf>
    <xf numFmtId="0" fontId="138" fillId="35" borderId="3" xfId="1614" applyFont="1" applyFill="1" applyBorder="1" applyAlignment="1">
      <alignment horizontal="center" vertical="center"/>
    </xf>
    <xf numFmtId="0" fontId="138" fillId="35" borderId="47" xfId="1614" applyFont="1" applyFill="1" applyBorder="1" applyAlignment="1">
      <alignment horizontal="center" vertical="center" wrapText="1"/>
    </xf>
    <xf numFmtId="0" fontId="138" fillId="35" borderId="21" xfId="1614" applyFont="1" applyFill="1" applyBorder="1" applyAlignment="1">
      <alignment horizontal="center" vertical="center" wrapText="1"/>
    </xf>
    <xf numFmtId="0" fontId="138" fillId="35" borderId="33" xfId="1614" applyFont="1" applyFill="1" applyBorder="1" applyAlignment="1">
      <alignment horizontal="center" vertical="center" wrapText="1"/>
    </xf>
    <xf numFmtId="0" fontId="138" fillId="35" borderId="35" xfId="1652" applyFont="1" applyFill="1" applyBorder="1" applyAlignment="1">
      <alignment horizontal="center" vertical="center" wrapText="1"/>
    </xf>
    <xf numFmtId="0" fontId="138" fillId="35" borderId="33" xfId="1652" applyFont="1" applyFill="1" applyBorder="1" applyAlignment="1">
      <alignment horizontal="center" vertical="center" wrapText="1"/>
    </xf>
    <xf numFmtId="0" fontId="138" fillId="35" borderId="49" xfId="1614" applyFont="1" applyFill="1" applyBorder="1" applyAlignment="1">
      <alignment horizontal="center" vertical="center"/>
    </xf>
    <xf numFmtId="0" fontId="138" fillId="35" borderId="39" xfId="1614" applyFont="1" applyFill="1" applyBorder="1" applyAlignment="1">
      <alignment horizontal="center" vertical="center"/>
    </xf>
    <xf numFmtId="0" fontId="133" fillId="0" borderId="0" xfId="1644" applyFont="1" applyAlignment="1">
      <alignment horizontal="center" vertical="center"/>
    </xf>
    <xf numFmtId="37" fontId="140" fillId="0" borderId="19" xfId="1614" applyNumberFormat="1" applyFont="1" applyBorder="1" applyAlignment="1">
      <alignment horizontal="center"/>
    </xf>
    <xf numFmtId="37" fontId="134" fillId="0" borderId="0" xfId="1614" applyNumberFormat="1" applyFont="1" applyAlignment="1">
      <alignment horizontal="center"/>
    </xf>
    <xf numFmtId="0" fontId="154" fillId="0" borderId="26" xfId="1614" applyFont="1" applyBorder="1" applyAlignment="1">
      <alignment horizontal="left" vertical="center" wrapText="1"/>
    </xf>
    <xf numFmtId="0" fontId="154" fillId="0" borderId="36" xfId="1614" applyFont="1" applyBorder="1" applyAlignment="1">
      <alignment horizontal="left" vertical="center" wrapText="1"/>
    </xf>
    <xf numFmtId="0" fontId="154" fillId="0" borderId="43" xfId="1614" applyFont="1" applyBorder="1" applyAlignment="1">
      <alignment horizontal="left" vertical="center" wrapText="1"/>
    </xf>
    <xf numFmtId="0" fontId="154" fillId="0" borderId="28" xfId="1614" applyFont="1" applyBorder="1" applyAlignment="1">
      <alignment horizontal="left" vertical="center" wrapText="1"/>
    </xf>
    <xf numFmtId="0" fontId="154" fillId="0" borderId="0" xfId="1614" applyFont="1" applyAlignment="1">
      <alignment horizontal="left" vertical="center" wrapText="1"/>
    </xf>
    <xf numFmtId="0" fontId="154" fillId="0" borderId="37" xfId="1614" applyFont="1" applyBorder="1" applyAlignment="1">
      <alignment horizontal="left" vertical="center" wrapText="1"/>
    </xf>
    <xf numFmtId="0" fontId="139" fillId="0" borderId="0" xfId="1652" applyFont="1" applyAlignment="1">
      <alignment horizontal="center" vertical="center"/>
    </xf>
    <xf numFmtId="0" fontId="134" fillId="0" borderId="0" xfId="1652" applyFont="1" applyAlignment="1">
      <alignment horizontal="center" vertical="center"/>
    </xf>
    <xf numFmtId="0" fontId="156" fillId="33" borderId="51" xfId="0" applyFont="1" applyFill="1" applyBorder="1" applyAlignment="1">
      <alignment horizontal="center"/>
    </xf>
    <xf numFmtId="0" fontId="156" fillId="33" borderId="97" xfId="0" applyFont="1" applyFill="1" applyBorder="1" applyAlignment="1">
      <alignment horizontal="center"/>
    </xf>
    <xf numFmtId="0" fontId="156" fillId="33" borderId="52" xfId="0" applyFont="1" applyFill="1" applyBorder="1" applyAlignment="1">
      <alignment horizontal="center"/>
    </xf>
    <xf numFmtId="0" fontId="156" fillId="33" borderId="53" xfId="0" applyFont="1" applyFill="1" applyBorder="1" applyAlignment="1">
      <alignment horizontal="center"/>
    </xf>
    <xf numFmtId="0" fontId="156" fillId="33" borderId="102" xfId="0" applyFont="1" applyFill="1" applyBorder="1" applyAlignment="1">
      <alignment horizontal="center"/>
    </xf>
    <xf numFmtId="0" fontId="156" fillId="33" borderId="99" xfId="0" applyFont="1" applyFill="1" applyBorder="1" applyAlignment="1">
      <alignment horizontal="center"/>
    </xf>
    <xf numFmtId="0" fontId="156" fillId="33" borderId="100" xfId="0" applyFont="1" applyFill="1" applyBorder="1" applyAlignment="1">
      <alignment horizontal="center"/>
    </xf>
    <xf numFmtId="0" fontId="156" fillId="33" borderId="101" xfId="0" applyFont="1" applyFill="1" applyBorder="1" applyAlignment="1">
      <alignment horizontal="center"/>
    </xf>
    <xf numFmtId="15" fontId="156" fillId="33" borderId="100" xfId="0" applyNumberFormat="1" applyFont="1" applyFill="1" applyBorder="1" applyAlignment="1">
      <alignment horizontal="center"/>
    </xf>
    <xf numFmtId="0" fontId="156" fillId="33" borderId="78" xfId="0" applyFont="1" applyFill="1" applyBorder="1" applyAlignment="1">
      <alignment horizontal="center" vertical="center"/>
    </xf>
    <xf numFmtId="0" fontId="156" fillId="33" borderId="104" xfId="0" applyFont="1" applyFill="1" applyBorder="1" applyAlignment="1">
      <alignment horizontal="center" vertical="center"/>
    </xf>
    <xf numFmtId="0" fontId="160" fillId="33" borderId="105" xfId="0" applyFont="1" applyFill="1" applyBorder="1" applyAlignment="1">
      <alignment horizontal="left" vertical="top" wrapText="1"/>
    </xf>
    <xf numFmtId="0" fontId="160" fillId="33" borderId="78" xfId="0" applyFont="1" applyFill="1" applyBorder="1" applyAlignment="1">
      <alignment horizontal="left" vertical="top" wrapText="1"/>
    </xf>
    <xf numFmtId="0" fontId="160" fillId="33" borderId="104" xfId="0" applyFont="1" applyFill="1" applyBorder="1" applyAlignment="1">
      <alignment horizontal="left" vertical="top" wrapText="1"/>
    </xf>
    <xf numFmtId="0" fontId="165" fillId="33" borderId="89" xfId="0" applyFont="1" applyFill="1" applyBorder="1" applyAlignment="1">
      <alignment horizontal="left" vertical="center"/>
    </xf>
    <xf numFmtId="0" fontId="165" fillId="33" borderId="90" xfId="0" applyFont="1" applyFill="1" applyBorder="1" applyAlignment="1">
      <alignment horizontal="left" vertical="center"/>
    </xf>
    <xf numFmtId="0" fontId="156" fillId="33" borderId="102" xfId="0" applyFont="1" applyFill="1" applyBorder="1" applyAlignment="1">
      <alignment horizontal="center" vertical="top" wrapText="1"/>
    </xf>
    <xf numFmtId="0" fontId="156" fillId="33" borderId="99" xfId="0" applyFont="1" applyFill="1" applyBorder="1" applyAlignment="1">
      <alignment horizontal="center" vertical="top" wrapText="1"/>
    </xf>
    <xf numFmtId="0" fontId="163" fillId="33" borderId="83" xfId="0" applyFont="1" applyFill="1" applyBorder="1" applyAlignment="1">
      <alignment horizontal="left" vertical="center"/>
    </xf>
    <xf numFmtId="0" fontId="163" fillId="33" borderId="81" xfId="0" applyFont="1" applyFill="1" applyBorder="1" applyAlignment="1">
      <alignment horizontal="left" vertical="center"/>
    </xf>
    <xf numFmtId="0" fontId="167" fillId="33" borderId="92" xfId="0" applyFont="1" applyFill="1" applyBorder="1" applyAlignment="1">
      <alignment horizontal="left" vertical="center" wrapText="1"/>
    </xf>
    <xf numFmtId="0" fontId="167" fillId="33" borderId="93" xfId="0" applyFont="1" applyFill="1" applyBorder="1" applyAlignment="1">
      <alignment horizontal="left" vertical="center" wrapText="1"/>
    </xf>
    <xf numFmtId="0" fontId="163" fillId="33" borderId="79" xfId="0" applyFont="1" applyFill="1" applyBorder="1" applyAlignment="1">
      <alignment horizontal="left" vertical="center"/>
    </xf>
    <xf numFmtId="0" fontId="163" fillId="33" borderId="80" xfId="0" applyFont="1" applyFill="1" applyBorder="1" applyAlignment="1">
      <alignment horizontal="left" vertical="center"/>
    </xf>
    <xf numFmtId="49" fontId="156" fillId="33" borderId="98" xfId="0" applyNumberFormat="1" applyFont="1" applyFill="1" applyBorder="1" applyAlignment="1">
      <alignment horizontal="center" vertical="center"/>
    </xf>
    <xf numFmtId="49" fontId="156" fillId="33" borderId="99" xfId="0" applyNumberFormat="1" applyFont="1" applyFill="1" applyBorder="1" applyAlignment="1">
      <alignment horizontal="center" vertical="center"/>
    </xf>
    <xf numFmtId="0" fontId="163" fillId="33" borderId="87" xfId="0" applyFont="1" applyFill="1" applyBorder="1" applyAlignment="1">
      <alignment horizontal="left" vertical="center"/>
    </xf>
    <xf numFmtId="0" fontId="163" fillId="33" borderId="88" xfId="0" applyFont="1" applyFill="1" applyBorder="1" applyAlignment="1">
      <alignment horizontal="left" vertical="center"/>
    </xf>
    <xf numFmtId="49" fontId="156" fillId="33" borderId="102" xfId="0" applyNumberFormat="1" applyFont="1" applyFill="1" applyBorder="1" applyAlignment="1">
      <alignment horizontal="center" vertical="center"/>
    </xf>
    <xf numFmtId="49" fontId="156" fillId="33" borderId="102" xfId="0" applyNumberFormat="1" applyFont="1" applyFill="1" applyBorder="1" applyAlignment="1">
      <alignment horizontal="center" vertical="top" wrapText="1"/>
    </xf>
    <xf numFmtId="49" fontId="156" fillId="33" borderId="99" xfId="0" applyNumberFormat="1" applyFont="1" applyFill="1" applyBorder="1" applyAlignment="1">
      <alignment horizontal="center" vertical="top" wrapText="1"/>
    </xf>
    <xf numFmtId="0" fontId="163" fillId="33" borderId="84" xfId="0" applyFont="1" applyFill="1" applyBorder="1" applyAlignment="1">
      <alignment horizontal="left" vertical="center"/>
    </xf>
    <xf numFmtId="0" fontId="165" fillId="33" borderId="79" xfId="0" applyFont="1" applyFill="1" applyBorder="1" applyAlignment="1">
      <alignment horizontal="left" vertical="center"/>
    </xf>
    <xf numFmtId="0" fontId="165" fillId="33" borderId="80" xfId="0" applyFont="1" applyFill="1" applyBorder="1" applyAlignment="1">
      <alignment horizontal="left" vertical="center"/>
    </xf>
    <xf numFmtId="49" fontId="156" fillId="33" borderId="98" xfId="0" applyNumberFormat="1" applyFont="1" applyFill="1" applyBorder="1" applyAlignment="1">
      <alignment horizontal="left" vertical="center"/>
    </xf>
    <xf numFmtId="49" fontId="156" fillId="33" borderId="99" xfId="0" applyNumberFormat="1" applyFont="1" applyFill="1" applyBorder="1" applyAlignment="1">
      <alignment horizontal="left" vertical="center"/>
    </xf>
    <xf numFmtId="0" fontId="164" fillId="33" borderId="79" xfId="0" applyFont="1" applyFill="1" applyBorder="1" applyAlignment="1">
      <alignment horizontal="left" vertical="center"/>
    </xf>
    <xf numFmtId="0" fontId="164" fillId="33" borderId="84" xfId="0" applyFont="1" applyFill="1" applyBorder="1" applyAlignment="1">
      <alignment horizontal="left" vertical="center"/>
    </xf>
    <xf numFmtId="0" fontId="156" fillId="33" borderId="78" xfId="0" applyFont="1" applyFill="1" applyBorder="1" applyAlignment="1">
      <alignment horizontal="center"/>
    </xf>
    <xf numFmtId="0" fontId="156" fillId="33" borderId="104" xfId="0" applyFont="1" applyFill="1" applyBorder="1" applyAlignment="1">
      <alignment horizontal="center"/>
    </xf>
    <xf numFmtId="0" fontId="160" fillId="33" borderId="18" xfId="0" applyFont="1" applyFill="1" applyBorder="1" applyAlignment="1">
      <alignment horizontal="left"/>
    </xf>
    <xf numFmtId="0" fontId="160" fillId="33" borderId="0" xfId="0" applyFont="1" applyFill="1" applyAlignment="1">
      <alignment horizontal="left"/>
    </xf>
    <xf numFmtId="0" fontId="160" fillId="33" borderId="37" xfId="0" applyFont="1" applyFill="1" applyBorder="1" applyAlignment="1">
      <alignment horizontal="left"/>
    </xf>
    <xf numFmtId="0" fontId="162" fillId="33" borderId="98" xfId="0" applyFont="1" applyFill="1" applyBorder="1" applyAlignment="1">
      <alignment horizontal="center" vertical="center"/>
    </xf>
    <xf numFmtId="0" fontId="162" fillId="33" borderId="102" xfId="0" applyFont="1" applyFill="1" applyBorder="1" applyAlignment="1">
      <alignment horizontal="center" vertical="center"/>
    </xf>
    <xf numFmtId="0" fontId="162" fillId="33" borderId="99" xfId="0" applyFont="1" applyFill="1" applyBorder="1" applyAlignment="1">
      <alignment horizontal="center" vertical="center"/>
    </xf>
    <xf numFmtId="0" fontId="160" fillId="33" borderId="98" xfId="0" applyFont="1" applyFill="1" applyBorder="1" applyAlignment="1">
      <alignment horizontal="center" vertical="center"/>
    </xf>
    <xf numFmtId="0" fontId="160" fillId="33" borderId="102" xfId="0" applyFont="1" applyFill="1" applyBorder="1" applyAlignment="1">
      <alignment horizontal="center" vertical="center"/>
    </xf>
    <xf numFmtId="0" fontId="160" fillId="33" borderId="103" xfId="0" applyFont="1" applyFill="1" applyBorder="1" applyAlignment="1">
      <alignment horizontal="center" vertical="center"/>
    </xf>
    <xf numFmtId="0" fontId="158" fillId="0" borderId="100" xfId="2669" applyFont="1" applyBorder="1" applyAlignment="1">
      <alignment horizontal="center" vertical="center"/>
    </xf>
    <xf numFmtId="0" fontId="158" fillId="0" borderId="98" xfId="2669" applyFont="1" applyBorder="1" applyAlignment="1">
      <alignment horizontal="center" vertical="center"/>
    </xf>
    <xf numFmtId="0" fontId="158" fillId="0" borderId="99" xfId="2669" applyFont="1" applyBorder="1" applyAlignment="1">
      <alignment horizontal="center" vertical="center"/>
    </xf>
    <xf numFmtId="0" fontId="158" fillId="0" borderId="98" xfId="2669" applyFont="1" applyBorder="1" applyAlignment="1">
      <alignment horizontal="center" vertical="center" wrapText="1"/>
    </xf>
    <xf numFmtId="0" fontId="158" fillId="0" borderId="99" xfId="2669" applyFont="1" applyBorder="1" applyAlignment="1">
      <alignment horizontal="center" vertical="center" wrapText="1"/>
    </xf>
    <xf numFmtId="0" fontId="157" fillId="35" borderId="76" xfId="0" applyFont="1" applyFill="1" applyBorder="1" applyAlignment="1">
      <alignment horizontal="center" vertical="center"/>
    </xf>
    <xf numFmtId="0" fontId="157" fillId="35" borderId="36" xfId="0" applyFont="1" applyFill="1" applyBorder="1" applyAlignment="1">
      <alignment horizontal="center" vertical="center"/>
    </xf>
    <xf numFmtId="0" fontId="157" fillId="35" borderId="43" xfId="0" applyFont="1" applyFill="1" applyBorder="1" applyAlignment="1">
      <alignment horizontal="center" vertical="center"/>
    </xf>
    <xf numFmtId="0" fontId="157" fillId="35" borderId="41" xfId="0" applyFont="1" applyFill="1" applyBorder="1" applyAlignment="1">
      <alignment horizontal="center" vertical="center"/>
    </xf>
    <xf numFmtId="0" fontId="157" fillId="35" borderId="42" xfId="0" applyFont="1" applyFill="1" applyBorder="1" applyAlignment="1">
      <alignment horizontal="center" vertical="center"/>
    </xf>
    <xf numFmtId="0" fontId="157" fillId="35" borderId="77" xfId="0" applyFont="1" applyFill="1" applyBorder="1" applyAlignment="1">
      <alignment horizontal="center" vertical="center"/>
    </xf>
    <xf numFmtId="0" fontId="169" fillId="35" borderId="0" xfId="1451" applyFont="1" applyFill="1" applyAlignment="1">
      <alignment horizontal="center" vertical="center"/>
    </xf>
    <xf numFmtId="0" fontId="172" fillId="0" borderId="0" xfId="1451" applyFont="1" applyAlignment="1">
      <alignment horizontal="left"/>
    </xf>
    <xf numFmtId="0" fontId="169" fillId="35" borderId="26" xfId="1451" applyFont="1" applyFill="1" applyBorder="1" applyAlignment="1">
      <alignment horizontal="center" vertical="center"/>
    </xf>
    <xf numFmtId="0" fontId="169" fillId="35" borderId="36" xfId="1451" applyFont="1" applyFill="1" applyBorder="1" applyAlignment="1">
      <alignment horizontal="center" vertical="center"/>
    </xf>
    <xf numFmtId="0" fontId="169" fillId="35" borderId="43" xfId="1451" applyFont="1" applyFill="1" applyBorder="1" applyAlignment="1">
      <alignment horizontal="center" vertical="center"/>
    </xf>
    <xf numFmtId="0" fontId="169" fillId="35" borderId="28" xfId="1451" applyFont="1" applyFill="1" applyBorder="1" applyAlignment="1">
      <alignment horizontal="center" vertical="center"/>
    </xf>
    <xf numFmtId="0" fontId="169" fillId="35" borderId="37" xfId="1451" applyFont="1" applyFill="1" applyBorder="1" applyAlignment="1">
      <alignment horizontal="center" vertical="center"/>
    </xf>
    <xf numFmtId="0" fontId="169" fillId="35" borderId="34" xfId="1451" applyFont="1" applyFill="1" applyBorder="1" applyAlignment="1">
      <alignment horizontal="center" vertical="center"/>
    </xf>
    <xf numFmtId="0" fontId="169" fillId="35" borderId="19" xfId="1451" applyFont="1" applyFill="1" applyBorder="1" applyAlignment="1">
      <alignment horizontal="center" vertical="center"/>
    </xf>
    <xf numFmtId="0" fontId="169" fillId="35" borderId="31" xfId="1451" applyFont="1" applyFill="1" applyBorder="1" applyAlignment="1">
      <alignment horizontal="center" vertical="center"/>
    </xf>
  </cellXfs>
  <cellStyles count="3731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2679" xr:uid="{00000000-0005-0000-0000-000003000000}"/>
    <cellStyle name="20% - Accent1 11" xfId="4" xr:uid="{00000000-0005-0000-0000-000004000000}"/>
    <cellStyle name="20% - Accent1 11 2" xfId="2680" xr:uid="{00000000-0005-0000-0000-000005000000}"/>
    <cellStyle name="20% - Accent1 12" xfId="5" xr:uid="{00000000-0005-0000-0000-000006000000}"/>
    <cellStyle name="20% - Accent1 12 2" xfId="2681" xr:uid="{00000000-0005-0000-0000-000007000000}"/>
    <cellStyle name="20% - Accent1 13" xfId="6" xr:uid="{00000000-0005-0000-0000-000008000000}"/>
    <cellStyle name="20% - Accent1 13 2" xfId="2682" xr:uid="{00000000-0005-0000-0000-000009000000}"/>
    <cellStyle name="20% - Accent1 14" xfId="7" xr:uid="{00000000-0005-0000-0000-00000A000000}"/>
    <cellStyle name="20% - Accent1 14 2" xfId="2683" xr:uid="{00000000-0005-0000-0000-00000B000000}"/>
    <cellStyle name="20% - Accent1 15" xfId="8" xr:uid="{00000000-0005-0000-0000-00000C000000}"/>
    <cellStyle name="20% - Accent1 15 2" xfId="2684" xr:uid="{00000000-0005-0000-0000-00000D000000}"/>
    <cellStyle name="20% - Accent1 16" xfId="9" xr:uid="{00000000-0005-0000-0000-00000E000000}"/>
    <cellStyle name="20% - Accent1 16 2" xfId="2685" xr:uid="{00000000-0005-0000-0000-00000F000000}"/>
    <cellStyle name="20% - Accent1 17" xfId="2678" xr:uid="{00000000-0005-0000-0000-000010000000}"/>
    <cellStyle name="20% - Accent1 2" xfId="10" xr:uid="{00000000-0005-0000-0000-000011000000}"/>
    <cellStyle name="20% - Accent1 2 2" xfId="11" xr:uid="{00000000-0005-0000-0000-000012000000}"/>
    <cellStyle name="20% - Accent1 2 2 2" xfId="2687" xr:uid="{00000000-0005-0000-0000-000013000000}"/>
    <cellStyle name="20% - Accent1 2 3" xfId="12" xr:uid="{00000000-0005-0000-0000-000014000000}"/>
    <cellStyle name="20% - Accent1 2 3 2" xfId="2688" xr:uid="{00000000-0005-0000-0000-000015000000}"/>
    <cellStyle name="20% - Accent1 2 4" xfId="2686" xr:uid="{00000000-0005-0000-0000-000016000000}"/>
    <cellStyle name="20% - Accent1 3" xfId="13" xr:uid="{00000000-0005-0000-0000-000017000000}"/>
    <cellStyle name="20% - Accent1 3 2" xfId="2689" xr:uid="{00000000-0005-0000-0000-000018000000}"/>
    <cellStyle name="20% - Accent1 4" xfId="14" xr:uid="{00000000-0005-0000-0000-000019000000}"/>
    <cellStyle name="20% - Accent1 4 2" xfId="2690" xr:uid="{00000000-0005-0000-0000-00001A000000}"/>
    <cellStyle name="20% - Accent1 5" xfId="15" xr:uid="{00000000-0005-0000-0000-00001B000000}"/>
    <cellStyle name="20% - Accent1 5 2" xfId="2691" xr:uid="{00000000-0005-0000-0000-00001C000000}"/>
    <cellStyle name="20% - Accent1 6" xfId="16" xr:uid="{00000000-0005-0000-0000-00001D000000}"/>
    <cellStyle name="20% - Accent1 6 2" xfId="2692" xr:uid="{00000000-0005-0000-0000-00001E000000}"/>
    <cellStyle name="20% - Accent1 7" xfId="17" xr:uid="{00000000-0005-0000-0000-00001F000000}"/>
    <cellStyle name="20% - Accent1 7 2" xfId="2693" xr:uid="{00000000-0005-0000-0000-000020000000}"/>
    <cellStyle name="20% - Accent1 8" xfId="18" xr:uid="{00000000-0005-0000-0000-000021000000}"/>
    <cellStyle name="20% - Accent1 8 2" xfId="2694" xr:uid="{00000000-0005-0000-0000-000022000000}"/>
    <cellStyle name="20% - Accent1 9" xfId="19" xr:uid="{00000000-0005-0000-0000-000023000000}"/>
    <cellStyle name="20% - Accent1 9 2" xfId="2695" xr:uid="{00000000-0005-0000-0000-000024000000}"/>
    <cellStyle name="20% - Accent2" xfId="20" builtinId="34" customBuiltin="1"/>
    <cellStyle name="20% - Accent2 10" xfId="21" xr:uid="{00000000-0005-0000-0000-000026000000}"/>
    <cellStyle name="20% - Accent2 10 2" xfId="2697" xr:uid="{00000000-0005-0000-0000-000027000000}"/>
    <cellStyle name="20% - Accent2 11" xfId="22" xr:uid="{00000000-0005-0000-0000-000028000000}"/>
    <cellStyle name="20% - Accent2 11 2" xfId="2698" xr:uid="{00000000-0005-0000-0000-000029000000}"/>
    <cellStyle name="20% - Accent2 12" xfId="23" xr:uid="{00000000-0005-0000-0000-00002A000000}"/>
    <cellStyle name="20% - Accent2 12 2" xfId="2699" xr:uid="{00000000-0005-0000-0000-00002B000000}"/>
    <cellStyle name="20% - Accent2 13" xfId="24" xr:uid="{00000000-0005-0000-0000-00002C000000}"/>
    <cellStyle name="20% - Accent2 13 2" xfId="2700" xr:uid="{00000000-0005-0000-0000-00002D000000}"/>
    <cellStyle name="20% - Accent2 14" xfId="25" xr:uid="{00000000-0005-0000-0000-00002E000000}"/>
    <cellStyle name="20% - Accent2 14 2" xfId="2701" xr:uid="{00000000-0005-0000-0000-00002F000000}"/>
    <cellStyle name="20% - Accent2 15" xfId="26" xr:uid="{00000000-0005-0000-0000-000030000000}"/>
    <cellStyle name="20% - Accent2 15 2" xfId="2702" xr:uid="{00000000-0005-0000-0000-000031000000}"/>
    <cellStyle name="20% - Accent2 16" xfId="27" xr:uid="{00000000-0005-0000-0000-000032000000}"/>
    <cellStyle name="20% - Accent2 16 2" xfId="2703" xr:uid="{00000000-0005-0000-0000-000033000000}"/>
    <cellStyle name="20% - Accent2 17" xfId="2696" xr:uid="{00000000-0005-0000-0000-000034000000}"/>
    <cellStyle name="20% - Accent2 2" xfId="28" xr:uid="{00000000-0005-0000-0000-000035000000}"/>
    <cellStyle name="20% - Accent2 2 2" xfId="29" xr:uid="{00000000-0005-0000-0000-000036000000}"/>
    <cellStyle name="20% - Accent2 2 2 2" xfId="2705" xr:uid="{00000000-0005-0000-0000-000037000000}"/>
    <cellStyle name="20% - Accent2 2 3" xfId="30" xr:uid="{00000000-0005-0000-0000-000038000000}"/>
    <cellStyle name="20% - Accent2 2 3 2" xfId="2706" xr:uid="{00000000-0005-0000-0000-000039000000}"/>
    <cellStyle name="20% - Accent2 2 4" xfId="2704" xr:uid="{00000000-0005-0000-0000-00003A000000}"/>
    <cellStyle name="20% - Accent2 3" xfId="31" xr:uid="{00000000-0005-0000-0000-00003B000000}"/>
    <cellStyle name="20% - Accent2 3 2" xfId="2707" xr:uid="{00000000-0005-0000-0000-00003C000000}"/>
    <cellStyle name="20% - Accent2 4" xfId="32" xr:uid="{00000000-0005-0000-0000-00003D000000}"/>
    <cellStyle name="20% - Accent2 4 2" xfId="2708" xr:uid="{00000000-0005-0000-0000-00003E000000}"/>
    <cellStyle name="20% - Accent2 5" xfId="33" xr:uid="{00000000-0005-0000-0000-00003F000000}"/>
    <cellStyle name="20% - Accent2 5 2" xfId="2709" xr:uid="{00000000-0005-0000-0000-000040000000}"/>
    <cellStyle name="20% - Accent2 6" xfId="34" xr:uid="{00000000-0005-0000-0000-000041000000}"/>
    <cellStyle name="20% - Accent2 6 2" xfId="2710" xr:uid="{00000000-0005-0000-0000-000042000000}"/>
    <cellStyle name="20% - Accent2 7" xfId="35" xr:uid="{00000000-0005-0000-0000-000043000000}"/>
    <cellStyle name="20% - Accent2 7 2" xfId="2711" xr:uid="{00000000-0005-0000-0000-000044000000}"/>
    <cellStyle name="20% - Accent2 8" xfId="36" xr:uid="{00000000-0005-0000-0000-000045000000}"/>
    <cellStyle name="20% - Accent2 8 2" xfId="2712" xr:uid="{00000000-0005-0000-0000-000046000000}"/>
    <cellStyle name="20% - Accent2 9" xfId="37" xr:uid="{00000000-0005-0000-0000-000047000000}"/>
    <cellStyle name="20% - Accent2 9 2" xfId="2713" xr:uid="{00000000-0005-0000-0000-000048000000}"/>
    <cellStyle name="20% - Accent3" xfId="38" builtinId="38" customBuiltin="1"/>
    <cellStyle name="20% - Accent3 10" xfId="39" xr:uid="{00000000-0005-0000-0000-00004A000000}"/>
    <cellStyle name="20% - Accent3 10 2" xfId="2715" xr:uid="{00000000-0005-0000-0000-00004B000000}"/>
    <cellStyle name="20% - Accent3 11" xfId="40" xr:uid="{00000000-0005-0000-0000-00004C000000}"/>
    <cellStyle name="20% - Accent3 11 2" xfId="2716" xr:uid="{00000000-0005-0000-0000-00004D000000}"/>
    <cellStyle name="20% - Accent3 12" xfId="41" xr:uid="{00000000-0005-0000-0000-00004E000000}"/>
    <cellStyle name="20% - Accent3 12 2" xfId="2717" xr:uid="{00000000-0005-0000-0000-00004F000000}"/>
    <cellStyle name="20% - Accent3 13" xfId="42" xr:uid="{00000000-0005-0000-0000-000050000000}"/>
    <cellStyle name="20% - Accent3 13 2" xfId="2718" xr:uid="{00000000-0005-0000-0000-000051000000}"/>
    <cellStyle name="20% - Accent3 14" xfId="43" xr:uid="{00000000-0005-0000-0000-000052000000}"/>
    <cellStyle name="20% - Accent3 14 2" xfId="2719" xr:uid="{00000000-0005-0000-0000-000053000000}"/>
    <cellStyle name="20% - Accent3 15" xfId="44" xr:uid="{00000000-0005-0000-0000-000054000000}"/>
    <cellStyle name="20% - Accent3 15 2" xfId="2720" xr:uid="{00000000-0005-0000-0000-000055000000}"/>
    <cellStyle name="20% - Accent3 16" xfId="45" xr:uid="{00000000-0005-0000-0000-000056000000}"/>
    <cellStyle name="20% - Accent3 16 2" xfId="2721" xr:uid="{00000000-0005-0000-0000-000057000000}"/>
    <cellStyle name="20% - Accent3 17" xfId="2714" xr:uid="{00000000-0005-0000-0000-000058000000}"/>
    <cellStyle name="20% - Accent3 2" xfId="46" xr:uid="{00000000-0005-0000-0000-000059000000}"/>
    <cellStyle name="20% - Accent3 2 2" xfId="47" xr:uid="{00000000-0005-0000-0000-00005A000000}"/>
    <cellStyle name="20% - Accent3 2 2 2" xfId="2723" xr:uid="{00000000-0005-0000-0000-00005B000000}"/>
    <cellStyle name="20% - Accent3 2 3" xfId="48" xr:uid="{00000000-0005-0000-0000-00005C000000}"/>
    <cellStyle name="20% - Accent3 2 3 2" xfId="2724" xr:uid="{00000000-0005-0000-0000-00005D000000}"/>
    <cellStyle name="20% - Accent3 2 4" xfId="2722" xr:uid="{00000000-0005-0000-0000-00005E000000}"/>
    <cellStyle name="20% - Accent3 3" xfId="49" xr:uid="{00000000-0005-0000-0000-00005F000000}"/>
    <cellStyle name="20% - Accent3 3 2" xfId="2725" xr:uid="{00000000-0005-0000-0000-000060000000}"/>
    <cellStyle name="20% - Accent3 4" xfId="50" xr:uid="{00000000-0005-0000-0000-000061000000}"/>
    <cellStyle name="20% - Accent3 4 2" xfId="2726" xr:uid="{00000000-0005-0000-0000-000062000000}"/>
    <cellStyle name="20% - Accent3 5" xfId="51" xr:uid="{00000000-0005-0000-0000-000063000000}"/>
    <cellStyle name="20% - Accent3 5 2" xfId="2727" xr:uid="{00000000-0005-0000-0000-000064000000}"/>
    <cellStyle name="20% - Accent3 6" xfId="52" xr:uid="{00000000-0005-0000-0000-000065000000}"/>
    <cellStyle name="20% - Accent3 6 2" xfId="2728" xr:uid="{00000000-0005-0000-0000-000066000000}"/>
    <cellStyle name="20% - Accent3 7" xfId="53" xr:uid="{00000000-0005-0000-0000-000067000000}"/>
    <cellStyle name="20% - Accent3 7 2" xfId="2729" xr:uid="{00000000-0005-0000-0000-000068000000}"/>
    <cellStyle name="20% - Accent3 8" xfId="54" xr:uid="{00000000-0005-0000-0000-000069000000}"/>
    <cellStyle name="20% - Accent3 8 2" xfId="2730" xr:uid="{00000000-0005-0000-0000-00006A000000}"/>
    <cellStyle name="20% - Accent3 9" xfId="55" xr:uid="{00000000-0005-0000-0000-00006B000000}"/>
    <cellStyle name="20% - Accent3 9 2" xfId="2731" xr:uid="{00000000-0005-0000-0000-00006C000000}"/>
    <cellStyle name="20% - Accent4" xfId="56" builtinId="42" customBuiltin="1"/>
    <cellStyle name="20% - Accent4 10" xfId="57" xr:uid="{00000000-0005-0000-0000-00006E000000}"/>
    <cellStyle name="20% - Accent4 10 2" xfId="2733" xr:uid="{00000000-0005-0000-0000-00006F000000}"/>
    <cellStyle name="20% - Accent4 11" xfId="58" xr:uid="{00000000-0005-0000-0000-000070000000}"/>
    <cellStyle name="20% - Accent4 11 2" xfId="2734" xr:uid="{00000000-0005-0000-0000-000071000000}"/>
    <cellStyle name="20% - Accent4 12" xfId="59" xr:uid="{00000000-0005-0000-0000-000072000000}"/>
    <cellStyle name="20% - Accent4 12 2" xfId="2735" xr:uid="{00000000-0005-0000-0000-000073000000}"/>
    <cellStyle name="20% - Accent4 13" xfId="60" xr:uid="{00000000-0005-0000-0000-000074000000}"/>
    <cellStyle name="20% - Accent4 13 2" xfId="2736" xr:uid="{00000000-0005-0000-0000-000075000000}"/>
    <cellStyle name="20% - Accent4 14" xfId="61" xr:uid="{00000000-0005-0000-0000-000076000000}"/>
    <cellStyle name="20% - Accent4 14 2" xfId="2737" xr:uid="{00000000-0005-0000-0000-000077000000}"/>
    <cellStyle name="20% - Accent4 15" xfId="62" xr:uid="{00000000-0005-0000-0000-000078000000}"/>
    <cellStyle name="20% - Accent4 15 2" xfId="2738" xr:uid="{00000000-0005-0000-0000-000079000000}"/>
    <cellStyle name="20% - Accent4 16" xfId="63" xr:uid="{00000000-0005-0000-0000-00007A000000}"/>
    <cellStyle name="20% - Accent4 16 2" xfId="2739" xr:uid="{00000000-0005-0000-0000-00007B000000}"/>
    <cellStyle name="20% - Accent4 17" xfId="2732" xr:uid="{00000000-0005-0000-0000-00007C000000}"/>
    <cellStyle name="20% - Accent4 2" xfId="64" xr:uid="{00000000-0005-0000-0000-00007D000000}"/>
    <cellStyle name="20% - Accent4 2 2" xfId="65" xr:uid="{00000000-0005-0000-0000-00007E000000}"/>
    <cellStyle name="20% - Accent4 2 2 2" xfId="2741" xr:uid="{00000000-0005-0000-0000-00007F000000}"/>
    <cellStyle name="20% - Accent4 2 3" xfId="66" xr:uid="{00000000-0005-0000-0000-000080000000}"/>
    <cellStyle name="20% - Accent4 2 3 2" xfId="2742" xr:uid="{00000000-0005-0000-0000-000081000000}"/>
    <cellStyle name="20% - Accent4 2 4" xfId="2740" xr:uid="{00000000-0005-0000-0000-000082000000}"/>
    <cellStyle name="20% - Accent4 3" xfId="67" xr:uid="{00000000-0005-0000-0000-000083000000}"/>
    <cellStyle name="20% - Accent4 3 2" xfId="2743" xr:uid="{00000000-0005-0000-0000-000084000000}"/>
    <cellStyle name="20% - Accent4 4" xfId="68" xr:uid="{00000000-0005-0000-0000-000085000000}"/>
    <cellStyle name="20% - Accent4 4 2" xfId="2744" xr:uid="{00000000-0005-0000-0000-000086000000}"/>
    <cellStyle name="20% - Accent4 5" xfId="69" xr:uid="{00000000-0005-0000-0000-000087000000}"/>
    <cellStyle name="20% - Accent4 5 2" xfId="2745" xr:uid="{00000000-0005-0000-0000-000088000000}"/>
    <cellStyle name="20% - Accent4 6" xfId="70" xr:uid="{00000000-0005-0000-0000-000089000000}"/>
    <cellStyle name="20% - Accent4 6 2" xfId="2746" xr:uid="{00000000-0005-0000-0000-00008A000000}"/>
    <cellStyle name="20% - Accent4 7" xfId="71" xr:uid="{00000000-0005-0000-0000-00008B000000}"/>
    <cellStyle name="20% - Accent4 7 2" xfId="2747" xr:uid="{00000000-0005-0000-0000-00008C000000}"/>
    <cellStyle name="20% - Accent4 8" xfId="72" xr:uid="{00000000-0005-0000-0000-00008D000000}"/>
    <cellStyle name="20% - Accent4 8 2" xfId="2748" xr:uid="{00000000-0005-0000-0000-00008E000000}"/>
    <cellStyle name="20% - Accent4 9" xfId="73" xr:uid="{00000000-0005-0000-0000-00008F000000}"/>
    <cellStyle name="20% - Accent4 9 2" xfId="2749" xr:uid="{00000000-0005-0000-0000-000090000000}"/>
    <cellStyle name="20% - Accent5" xfId="74" builtinId="46" customBuiltin="1"/>
    <cellStyle name="20% - Accent5 10" xfId="75" xr:uid="{00000000-0005-0000-0000-000092000000}"/>
    <cellStyle name="20% - Accent5 10 2" xfId="2751" xr:uid="{00000000-0005-0000-0000-000093000000}"/>
    <cellStyle name="20% - Accent5 11" xfId="76" xr:uid="{00000000-0005-0000-0000-000094000000}"/>
    <cellStyle name="20% - Accent5 11 2" xfId="2752" xr:uid="{00000000-0005-0000-0000-000095000000}"/>
    <cellStyle name="20% - Accent5 12" xfId="77" xr:uid="{00000000-0005-0000-0000-000096000000}"/>
    <cellStyle name="20% - Accent5 12 2" xfId="2753" xr:uid="{00000000-0005-0000-0000-000097000000}"/>
    <cellStyle name="20% - Accent5 13" xfId="78" xr:uid="{00000000-0005-0000-0000-000098000000}"/>
    <cellStyle name="20% - Accent5 13 2" xfId="2754" xr:uid="{00000000-0005-0000-0000-000099000000}"/>
    <cellStyle name="20% - Accent5 14" xfId="79" xr:uid="{00000000-0005-0000-0000-00009A000000}"/>
    <cellStyle name="20% - Accent5 14 2" xfId="2755" xr:uid="{00000000-0005-0000-0000-00009B000000}"/>
    <cellStyle name="20% - Accent5 15" xfId="80" xr:uid="{00000000-0005-0000-0000-00009C000000}"/>
    <cellStyle name="20% - Accent5 15 2" xfId="2756" xr:uid="{00000000-0005-0000-0000-00009D000000}"/>
    <cellStyle name="20% - Accent5 16" xfId="81" xr:uid="{00000000-0005-0000-0000-00009E000000}"/>
    <cellStyle name="20% - Accent5 16 2" xfId="2757" xr:uid="{00000000-0005-0000-0000-00009F000000}"/>
    <cellStyle name="20% - Accent5 17" xfId="2750" xr:uid="{00000000-0005-0000-0000-0000A0000000}"/>
    <cellStyle name="20% - Accent5 2" xfId="82" xr:uid="{00000000-0005-0000-0000-0000A1000000}"/>
    <cellStyle name="20% - Accent5 2 2" xfId="83" xr:uid="{00000000-0005-0000-0000-0000A2000000}"/>
    <cellStyle name="20% - Accent5 2 2 2" xfId="2759" xr:uid="{00000000-0005-0000-0000-0000A3000000}"/>
    <cellStyle name="20% - Accent5 2 3" xfId="84" xr:uid="{00000000-0005-0000-0000-0000A4000000}"/>
    <cellStyle name="20% - Accent5 2 3 2" xfId="2760" xr:uid="{00000000-0005-0000-0000-0000A5000000}"/>
    <cellStyle name="20% - Accent5 2 4" xfId="2758" xr:uid="{00000000-0005-0000-0000-0000A6000000}"/>
    <cellStyle name="20% - Accent5 3" xfId="85" xr:uid="{00000000-0005-0000-0000-0000A7000000}"/>
    <cellStyle name="20% - Accent5 3 2" xfId="2761" xr:uid="{00000000-0005-0000-0000-0000A8000000}"/>
    <cellStyle name="20% - Accent5 4" xfId="86" xr:uid="{00000000-0005-0000-0000-0000A9000000}"/>
    <cellStyle name="20% - Accent5 4 2" xfId="2762" xr:uid="{00000000-0005-0000-0000-0000AA000000}"/>
    <cellStyle name="20% - Accent5 5" xfId="87" xr:uid="{00000000-0005-0000-0000-0000AB000000}"/>
    <cellStyle name="20% - Accent5 5 2" xfId="2763" xr:uid="{00000000-0005-0000-0000-0000AC000000}"/>
    <cellStyle name="20% - Accent5 6" xfId="88" xr:uid="{00000000-0005-0000-0000-0000AD000000}"/>
    <cellStyle name="20% - Accent5 6 2" xfId="2764" xr:uid="{00000000-0005-0000-0000-0000AE000000}"/>
    <cellStyle name="20% - Accent5 7" xfId="89" xr:uid="{00000000-0005-0000-0000-0000AF000000}"/>
    <cellStyle name="20% - Accent5 7 2" xfId="2765" xr:uid="{00000000-0005-0000-0000-0000B0000000}"/>
    <cellStyle name="20% - Accent5 8" xfId="90" xr:uid="{00000000-0005-0000-0000-0000B1000000}"/>
    <cellStyle name="20% - Accent5 8 2" xfId="2766" xr:uid="{00000000-0005-0000-0000-0000B2000000}"/>
    <cellStyle name="20% - Accent5 9" xfId="91" xr:uid="{00000000-0005-0000-0000-0000B3000000}"/>
    <cellStyle name="20% - Accent5 9 2" xfId="2767" xr:uid="{00000000-0005-0000-0000-0000B4000000}"/>
    <cellStyle name="20% - Accent6" xfId="92" builtinId="50" customBuiltin="1"/>
    <cellStyle name="20% - Accent6 10" xfId="93" xr:uid="{00000000-0005-0000-0000-0000B6000000}"/>
    <cellStyle name="20% - Accent6 10 2" xfId="2769" xr:uid="{00000000-0005-0000-0000-0000B7000000}"/>
    <cellStyle name="20% - Accent6 11" xfId="94" xr:uid="{00000000-0005-0000-0000-0000B8000000}"/>
    <cellStyle name="20% - Accent6 11 2" xfId="2770" xr:uid="{00000000-0005-0000-0000-0000B9000000}"/>
    <cellStyle name="20% - Accent6 12" xfId="95" xr:uid="{00000000-0005-0000-0000-0000BA000000}"/>
    <cellStyle name="20% - Accent6 12 2" xfId="2771" xr:uid="{00000000-0005-0000-0000-0000BB000000}"/>
    <cellStyle name="20% - Accent6 13" xfId="96" xr:uid="{00000000-0005-0000-0000-0000BC000000}"/>
    <cellStyle name="20% - Accent6 13 2" xfId="2772" xr:uid="{00000000-0005-0000-0000-0000BD000000}"/>
    <cellStyle name="20% - Accent6 14" xfId="97" xr:uid="{00000000-0005-0000-0000-0000BE000000}"/>
    <cellStyle name="20% - Accent6 14 2" xfId="2773" xr:uid="{00000000-0005-0000-0000-0000BF000000}"/>
    <cellStyle name="20% - Accent6 15" xfId="98" xr:uid="{00000000-0005-0000-0000-0000C0000000}"/>
    <cellStyle name="20% - Accent6 15 2" xfId="2774" xr:uid="{00000000-0005-0000-0000-0000C1000000}"/>
    <cellStyle name="20% - Accent6 16" xfId="99" xr:uid="{00000000-0005-0000-0000-0000C2000000}"/>
    <cellStyle name="20% - Accent6 16 2" xfId="2775" xr:uid="{00000000-0005-0000-0000-0000C3000000}"/>
    <cellStyle name="20% - Accent6 17" xfId="2768" xr:uid="{00000000-0005-0000-0000-0000C4000000}"/>
    <cellStyle name="20% - Accent6 2" xfId="100" xr:uid="{00000000-0005-0000-0000-0000C5000000}"/>
    <cellStyle name="20% - Accent6 2 2" xfId="101" xr:uid="{00000000-0005-0000-0000-0000C6000000}"/>
    <cellStyle name="20% - Accent6 2 2 2" xfId="2777" xr:uid="{00000000-0005-0000-0000-0000C7000000}"/>
    <cellStyle name="20% - Accent6 2 3" xfId="102" xr:uid="{00000000-0005-0000-0000-0000C8000000}"/>
    <cellStyle name="20% - Accent6 2 3 2" xfId="2778" xr:uid="{00000000-0005-0000-0000-0000C9000000}"/>
    <cellStyle name="20% - Accent6 2 4" xfId="2776" xr:uid="{00000000-0005-0000-0000-0000CA000000}"/>
    <cellStyle name="20% - Accent6 3" xfId="103" xr:uid="{00000000-0005-0000-0000-0000CB000000}"/>
    <cellStyle name="20% - Accent6 3 2" xfId="2779" xr:uid="{00000000-0005-0000-0000-0000CC000000}"/>
    <cellStyle name="20% - Accent6 4" xfId="104" xr:uid="{00000000-0005-0000-0000-0000CD000000}"/>
    <cellStyle name="20% - Accent6 4 2" xfId="2780" xr:uid="{00000000-0005-0000-0000-0000CE000000}"/>
    <cellStyle name="20% - Accent6 5" xfId="105" xr:uid="{00000000-0005-0000-0000-0000CF000000}"/>
    <cellStyle name="20% - Accent6 5 2" xfId="2781" xr:uid="{00000000-0005-0000-0000-0000D0000000}"/>
    <cellStyle name="20% - Accent6 6" xfId="106" xr:uid="{00000000-0005-0000-0000-0000D1000000}"/>
    <cellStyle name="20% - Accent6 6 2" xfId="2782" xr:uid="{00000000-0005-0000-0000-0000D2000000}"/>
    <cellStyle name="20% - Accent6 7" xfId="107" xr:uid="{00000000-0005-0000-0000-0000D3000000}"/>
    <cellStyle name="20% - Accent6 7 2" xfId="2783" xr:uid="{00000000-0005-0000-0000-0000D4000000}"/>
    <cellStyle name="20% - Accent6 8" xfId="108" xr:uid="{00000000-0005-0000-0000-0000D5000000}"/>
    <cellStyle name="20% - Accent6 8 2" xfId="2784" xr:uid="{00000000-0005-0000-0000-0000D6000000}"/>
    <cellStyle name="20% - Accent6 9" xfId="109" xr:uid="{00000000-0005-0000-0000-0000D7000000}"/>
    <cellStyle name="20% - Accent6 9 2" xfId="2785" xr:uid="{00000000-0005-0000-0000-0000D8000000}"/>
    <cellStyle name="40% - Accent1" xfId="110" builtinId="31" customBuiltin="1"/>
    <cellStyle name="40% - Accent1 10" xfId="111" xr:uid="{00000000-0005-0000-0000-0000DA000000}"/>
    <cellStyle name="40% - Accent1 10 2" xfId="2787" xr:uid="{00000000-0005-0000-0000-0000DB000000}"/>
    <cellStyle name="40% - Accent1 11" xfId="112" xr:uid="{00000000-0005-0000-0000-0000DC000000}"/>
    <cellStyle name="40% - Accent1 11 2" xfId="2788" xr:uid="{00000000-0005-0000-0000-0000DD000000}"/>
    <cellStyle name="40% - Accent1 12" xfId="113" xr:uid="{00000000-0005-0000-0000-0000DE000000}"/>
    <cellStyle name="40% - Accent1 12 2" xfId="2789" xr:uid="{00000000-0005-0000-0000-0000DF000000}"/>
    <cellStyle name="40% - Accent1 13" xfId="114" xr:uid="{00000000-0005-0000-0000-0000E0000000}"/>
    <cellStyle name="40% - Accent1 13 2" xfId="2790" xr:uid="{00000000-0005-0000-0000-0000E1000000}"/>
    <cellStyle name="40% - Accent1 14" xfId="115" xr:uid="{00000000-0005-0000-0000-0000E2000000}"/>
    <cellStyle name="40% - Accent1 14 2" xfId="2791" xr:uid="{00000000-0005-0000-0000-0000E3000000}"/>
    <cellStyle name="40% - Accent1 15" xfId="116" xr:uid="{00000000-0005-0000-0000-0000E4000000}"/>
    <cellStyle name="40% - Accent1 15 2" xfId="2792" xr:uid="{00000000-0005-0000-0000-0000E5000000}"/>
    <cellStyle name="40% - Accent1 16" xfId="117" xr:uid="{00000000-0005-0000-0000-0000E6000000}"/>
    <cellStyle name="40% - Accent1 16 2" xfId="2793" xr:uid="{00000000-0005-0000-0000-0000E7000000}"/>
    <cellStyle name="40% - Accent1 17" xfId="2786" xr:uid="{00000000-0005-0000-0000-0000E8000000}"/>
    <cellStyle name="40% - Accent1 2" xfId="118" xr:uid="{00000000-0005-0000-0000-0000E9000000}"/>
    <cellStyle name="40% - Accent1 2 2" xfId="119" xr:uid="{00000000-0005-0000-0000-0000EA000000}"/>
    <cellStyle name="40% - Accent1 2 2 2" xfId="2795" xr:uid="{00000000-0005-0000-0000-0000EB000000}"/>
    <cellStyle name="40% - Accent1 2 3" xfId="120" xr:uid="{00000000-0005-0000-0000-0000EC000000}"/>
    <cellStyle name="40% - Accent1 2 3 2" xfId="2796" xr:uid="{00000000-0005-0000-0000-0000ED000000}"/>
    <cellStyle name="40% - Accent1 2 4" xfId="2794" xr:uid="{00000000-0005-0000-0000-0000EE000000}"/>
    <cellStyle name="40% - Accent1 3" xfId="121" xr:uid="{00000000-0005-0000-0000-0000EF000000}"/>
    <cellStyle name="40% - Accent1 3 2" xfId="2797" xr:uid="{00000000-0005-0000-0000-0000F0000000}"/>
    <cellStyle name="40% - Accent1 4" xfId="122" xr:uid="{00000000-0005-0000-0000-0000F1000000}"/>
    <cellStyle name="40% - Accent1 4 2" xfId="2798" xr:uid="{00000000-0005-0000-0000-0000F2000000}"/>
    <cellStyle name="40% - Accent1 5" xfId="123" xr:uid="{00000000-0005-0000-0000-0000F3000000}"/>
    <cellStyle name="40% - Accent1 5 2" xfId="2799" xr:uid="{00000000-0005-0000-0000-0000F4000000}"/>
    <cellStyle name="40% - Accent1 6" xfId="124" xr:uid="{00000000-0005-0000-0000-0000F5000000}"/>
    <cellStyle name="40% - Accent1 6 2" xfId="2800" xr:uid="{00000000-0005-0000-0000-0000F6000000}"/>
    <cellStyle name="40% - Accent1 7" xfId="125" xr:uid="{00000000-0005-0000-0000-0000F7000000}"/>
    <cellStyle name="40% - Accent1 7 2" xfId="2801" xr:uid="{00000000-0005-0000-0000-0000F8000000}"/>
    <cellStyle name="40% - Accent1 8" xfId="126" xr:uid="{00000000-0005-0000-0000-0000F9000000}"/>
    <cellStyle name="40% - Accent1 8 2" xfId="2802" xr:uid="{00000000-0005-0000-0000-0000FA000000}"/>
    <cellStyle name="40% - Accent1 9" xfId="127" xr:uid="{00000000-0005-0000-0000-0000FB000000}"/>
    <cellStyle name="40% - Accent1 9 2" xfId="2803" xr:uid="{00000000-0005-0000-0000-0000FC000000}"/>
    <cellStyle name="40% - Accent2" xfId="128" builtinId="35" customBuiltin="1"/>
    <cellStyle name="40% - Accent2 10" xfId="129" xr:uid="{00000000-0005-0000-0000-0000FE000000}"/>
    <cellStyle name="40% - Accent2 10 2" xfId="2805" xr:uid="{00000000-0005-0000-0000-0000FF000000}"/>
    <cellStyle name="40% - Accent2 11" xfId="130" xr:uid="{00000000-0005-0000-0000-000000010000}"/>
    <cellStyle name="40% - Accent2 11 2" xfId="2806" xr:uid="{00000000-0005-0000-0000-000001010000}"/>
    <cellStyle name="40% - Accent2 12" xfId="131" xr:uid="{00000000-0005-0000-0000-000002010000}"/>
    <cellStyle name="40% - Accent2 12 2" xfId="2807" xr:uid="{00000000-0005-0000-0000-000003010000}"/>
    <cellStyle name="40% - Accent2 13" xfId="132" xr:uid="{00000000-0005-0000-0000-000004010000}"/>
    <cellStyle name="40% - Accent2 13 2" xfId="2808" xr:uid="{00000000-0005-0000-0000-000005010000}"/>
    <cellStyle name="40% - Accent2 14" xfId="133" xr:uid="{00000000-0005-0000-0000-000006010000}"/>
    <cellStyle name="40% - Accent2 14 2" xfId="2809" xr:uid="{00000000-0005-0000-0000-000007010000}"/>
    <cellStyle name="40% - Accent2 15" xfId="134" xr:uid="{00000000-0005-0000-0000-000008010000}"/>
    <cellStyle name="40% - Accent2 15 2" xfId="2810" xr:uid="{00000000-0005-0000-0000-000009010000}"/>
    <cellStyle name="40% - Accent2 16" xfId="135" xr:uid="{00000000-0005-0000-0000-00000A010000}"/>
    <cellStyle name="40% - Accent2 16 2" xfId="2811" xr:uid="{00000000-0005-0000-0000-00000B010000}"/>
    <cellStyle name="40% - Accent2 17" xfId="2804" xr:uid="{00000000-0005-0000-0000-00000C010000}"/>
    <cellStyle name="40% - Accent2 2" xfId="136" xr:uid="{00000000-0005-0000-0000-00000D010000}"/>
    <cellStyle name="40% - Accent2 2 2" xfId="137" xr:uid="{00000000-0005-0000-0000-00000E010000}"/>
    <cellStyle name="40% - Accent2 2 2 2" xfId="2813" xr:uid="{00000000-0005-0000-0000-00000F010000}"/>
    <cellStyle name="40% - Accent2 2 3" xfId="138" xr:uid="{00000000-0005-0000-0000-000010010000}"/>
    <cellStyle name="40% - Accent2 2 3 2" xfId="2814" xr:uid="{00000000-0005-0000-0000-000011010000}"/>
    <cellStyle name="40% - Accent2 2 4" xfId="2812" xr:uid="{00000000-0005-0000-0000-000012010000}"/>
    <cellStyle name="40% - Accent2 3" xfId="139" xr:uid="{00000000-0005-0000-0000-000013010000}"/>
    <cellStyle name="40% - Accent2 3 2" xfId="2815" xr:uid="{00000000-0005-0000-0000-000014010000}"/>
    <cellStyle name="40% - Accent2 4" xfId="140" xr:uid="{00000000-0005-0000-0000-000015010000}"/>
    <cellStyle name="40% - Accent2 4 2" xfId="2816" xr:uid="{00000000-0005-0000-0000-000016010000}"/>
    <cellStyle name="40% - Accent2 5" xfId="141" xr:uid="{00000000-0005-0000-0000-000017010000}"/>
    <cellStyle name="40% - Accent2 5 2" xfId="2817" xr:uid="{00000000-0005-0000-0000-000018010000}"/>
    <cellStyle name="40% - Accent2 6" xfId="142" xr:uid="{00000000-0005-0000-0000-000019010000}"/>
    <cellStyle name="40% - Accent2 6 2" xfId="2818" xr:uid="{00000000-0005-0000-0000-00001A010000}"/>
    <cellStyle name="40% - Accent2 7" xfId="143" xr:uid="{00000000-0005-0000-0000-00001B010000}"/>
    <cellStyle name="40% - Accent2 7 2" xfId="2819" xr:uid="{00000000-0005-0000-0000-00001C010000}"/>
    <cellStyle name="40% - Accent2 8" xfId="144" xr:uid="{00000000-0005-0000-0000-00001D010000}"/>
    <cellStyle name="40% - Accent2 8 2" xfId="2820" xr:uid="{00000000-0005-0000-0000-00001E010000}"/>
    <cellStyle name="40% - Accent2 9" xfId="145" xr:uid="{00000000-0005-0000-0000-00001F010000}"/>
    <cellStyle name="40% - Accent2 9 2" xfId="2821" xr:uid="{00000000-0005-0000-0000-000020010000}"/>
    <cellStyle name="40% - Accent3" xfId="146" builtinId="39" customBuiltin="1"/>
    <cellStyle name="40% - Accent3 10" xfId="147" xr:uid="{00000000-0005-0000-0000-000022010000}"/>
    <cellStyle name="40% - Accent3 10 2" xfId="2823" xr:uid="{00000000-0005-0000-0000-000023010000}"/>
    <cellStyle name="40% - Accent3 11" xfId="148" xr:uid="{00000000-0005-0000-0000-000024010000}"/>
    <cellStyle name="40% - Accent3 11 2" xfId="2824" xr:uid="{00000000-0005-0000-0000-000025010000}"/>
    <cellStyle name="40% - Accent3 12" xfId="149" xr:uid="{00000000-0005-0000-0000-000026010000}"/>
    <cellStyle name="40% - Accent3 12 2" xfId="2825" xr:uid="{00000000-0005-0000-0000-000027010000}"/>
    <cellStyle name="40% - Accent3 13" xfId="150" xr:uid="{00000000-0005-0000-0000-000028010000}"/>
    <cellStyle name="40% - Accent3 13 2" xfId="2826" xr:uid="{00000000-0005-0000-0000-000029010000}"/>
    <cellStyle name="40% - Accent3 14" xfId="151" xr:uid="{00000000-0005-0000-0000-00002A010000}"/>
    <cellStyle name="40% - Accent3 14 2" xfId="2827" xr:uid="{00000000-0005-0000-0000-00002B010000}"/>
    <cellStyle name="40% - Accent3 15" xfId="152" xr:uid="{00000000-0005-0000-0000-00002C010000}"/>
    <cellStyle name="40% - Accent3 15 2" xfId="2828" xr:uid="{00000000-0005-0000-0000-00002D010000}"/>
    <cellStyle name="40% - Accent3 16" xfId="153" xr:uid="{00000000-0005-0000-0000-00002E010000}"/>
    <cellStyle name="40% - Accent3 16 2" xfId="2829" xr:uid="{00000000-0005-0000-0000-00002F010000}"/>
    <cellStyle name="40% - Accent3 17" xfId="2822" xr:uid="{00000000-0005-0000-0000-000030010000}"/>
    <cellStyle name="40% - Accent3 2" xfId="154" xr:uid="{00000000-0005-0000-0000-000031010000}"/>
    <cellStyle name="40% - Accent3 2 2" xfId="155" xr:uid="{00000000-0005-0000-0000-000032010000}"/>
    <cellStyle name="40% - Accent3 2 2 2" xfId="2831" xr:uid="{00000000-0005-0000-0000-000033010000}"/>
    <cellStyle name="40% - Accent3 2 3" xfId="156" xr:uid="{00000000-0005-0000-0000-000034010000}"/>
    <cellStyle name="40% - Accent3 2 3 2" xfId="2832" xr:uid="{00000000-0005-0000-0000-000035010000}"/>
    <cellStyle name="40% - Accent3 2 4" xfId="2830" xr:uid="{00000000-0005-0000-0000-000036010000}"/>
    <cellStyle name="40% - Accent3 3" xfId="157" xr:uid="{00000000-0005-0000-0000-000037010000}"/>
    <cellStyle name="40% - Accent3 3 2" xfId="2833" xr:uid="{00000000-0005-0000-0000-000038010000}"/>
    <cellStyle name="40% - Accent3 4" xfId="158" xr:uid="{00000000-0005-0000-0000-000039010000}"/>
    <cellStyle name="40% - Accent3 4 2" xfId="2834" xr:uid="{00000000-0005-0000-0000-00003A010000}"/>
    <cellStyle name="40% - Accent3 5" xfId="159" xr:uid="{00000000-0005-0000-0000-00003B010000}"/>
    <cellStyle name="40% - Accent3 5 2" xfId="2835" xr:uid="{00000000-0005-0000-0000-00003C010000}"/>
    <cellStyle name="40% - Accent3 6" xfId="160" xr:uid="{00000000-0005-0000-0000-00003D010000}"/>
    <cellStyle name="40% - Accent3 6 2" xfId="2836" xr:uid="{00000000-0005-0000-0000-00003E010000}"/>
    <cellStyle name="40% - Accent3 7" xfId="161" xr:uid="{00000000-0005-0000-0000-00003F010000}"/>
    <cellStyle name="40% - Accent3 7 2" xfId="2837" xr:uid="{00000000-0005-0000-0000-000040010000}"/>
    <cellStyle name="40% - Accent3 8" xfId="162" xr:uid="{00000000-0005-0000-0000-000041010000}"/>
    <cellStyle name="40% - Accent3 8 2" xfId="2838" xr:uid="{00000000-0005-0000-0000-000042010000}"/>
    <cellStyle name="40% - Accent3 9" xfId="163" xr:uid="{00000000-0005-0000-0000-000043010000}"/>
    <cellStyle name="40% - Accent3 9 2" xfId="2839" xr:uid="{00000000-0005-0000-0000-000044010000}"/>
    <cellStyle name="40% - Accent4" xfId="164" builtinId="43" customBuiltin="1"/>
    <cellStyle name="40% - Accent4 10" xfId="165" xr:uid="{00000000-0005-0000-0000-000046010000}"/>
    <cellStyle name="40% - Accent4 10 2" xfId="2841" xr:uid="{00000000-0005-0000-0000-000047010000}"/>
    <cellStyle name="40% - Accent4 11" xfId="166" xr:uid="{00000000-0005-0000-0000-000048010000}"/>
    <cellStyle name="40% - Accent4 11 2" xfId="2842" xr:uid="{00000000-0005-0000-0000-000049010000}"/>
    <cellStyle name="40% - Accent4 12" xfId="167" xr:uid="{00000000-0005-0000-0000-00004A010000}"/>
    <cellStyle name="40% - Accent4 12 2" xfId="2843" xr:uid="{00000000-0005-0000-0000-00004B010000}"/>
    <cellStyle name="40% - Accent4 13" xfId="168" xr:uid="{00000000-0005-0000-0000-00004C010000}"/>
    <cellStyle name="40% - Accent4 13 2" xfId="2844" xr:uid="{00000000-0005-0000-0000-00004D010000}"/>
    <cellStyle name="40% - Accent4 14" xfId="169" xr:uid="{00000000-0005-0000-0000-00004E010000}"/>
    <cellStyle name="40% - Accent4 14 2" xfId="2845" xr:uid="{00000000-0005-0000-0000-00004F010000}"/>
    <cellStyle name="40% - Accent4 15" xfId="170" xr:uid="{00000000-0005-0000-0000-000050010000}"/>
    <cellStyle name="40% - Accent4 15 2" xfId="2846" xr:uid="{00000000-0005-0000-0000-000051010000}"/>
    <cellStyle name="40% - Accent4 16" xfId="171" xr:uid="{00000000-0005-0000-0000-000052010000}"/>
    <cellStyle name="40% - Accent4 16 2" xfId="2847" xr:uid="{00000000-0005-0000-0000-000053010000}"/>
    <cellStyle name="40% - Accent4 17" xfId="2840" xr:uid="{00000000-0005-0000-0000-000054010000}"/>
    <cellStyle name="40% - Accent4 2" xfId="172" xr:uid="{00000000-0005-0000-0000-000055010000}"/>
    <cellStyle name="40% - Accent4 2 2" xfId="173" xr:uid="{00000000-0005-0000-0000-000056010000}"/>
    <cellStyle name="40% - Accent4 2 2 2" xfId="2849" xr:uid="{00000000-0005-0000-0000-000057010000}"/>
    <cellStyle name="40% - Accent4 2 3" xfId="174" xr:uid="{00000000-0005-0000-0000-000058010000}"/>
    <cellStyle name="40% - Accent4 2 3 2" xfId="2850" xr:uid="{00000000-0005-0000-0000-000059010000}"/>
    <cellStyle name="40% - Accent4 2 4" xfId="2848" xr:uid="{00000000-0005-0000-0000-00005A010000}"/>
    <cellStyle name="40% - Accent4 3" xfId="175" xr:uid="{00000000-0005-0000-0000-00005B010000}"/>
    <cellStyle name="40% - Accent4 3 2" xfId="2851" xr:uid="{00000000-0005-0000-0000-00005C010000}"/>
    <cellStyle name="40% - Accent4 4" xfId="176" xr:uid="{00000000-0005-0000-0000-00005D010000}"/>
    <cellStyle name="40% - Accent4 4 2" xfId="2852" xr:uid="{00000000-0005-0000-0000-00005E010000}"/>
    <cellStyle name="40% - Accent4 5" xfId="177" xr:uid="{00000000-0005-0000-0000-00005F010000}"/>
    <cellStyle name="40% - Accent4 5 2" xfId="2853" xr:uid="{00000000-0005-0000-0000-000060010000}"/>
    <cellStyle name="40% - Accent4 6" xfId="178" xr:uid="{00000000-0005-0000-0000-000061010000}"/>
    <cellStyle name="40% - Accent4 6 2" xfId="2854" xr:uid="{00000000-0005-0000-0000-000062010000}"/>
    <cellStyle name="40% - Accent4 7" xfId="179" xr:uid="{00000000-0005-0000-0000-000063010000}"/>
    <cellStyle name="40% - Accent4 7 2" xfId="2855" xr:uid="{00000000-0005-0000-0000-000064010000}"/>
    <cellStyle name="40% - Accent4 8" xfId="180" xr:uid="{00000000-0005-0000-0000-000065010000}"/>
    <cellStyle name="40% - Accent4 8 2" xfId="2856" xr:uid="{00000000-0005-0000-0000-000066010000}"/>
    <cellStyle name="40% - Accent4 9" xfId="181" xr:uid="{00000000-0005-0000-0000-000067010000}"/>
    <cellStyle name="40% - Accent4 9 2" xfId="2857" xr:uid="{00000000-0005-0000-0000-000068010000}"/>
    <cellStyle name="40% - Accent5" xfId="182" builtinId="47" customBuiltin="1"/>
    <cellStyle name="40% - Accent5 10" xfId="183" xr:uid="{00000000-0005-0000-0000-00006A010000}"/>
    <cellStyle name="40% - Accent5 10 2" xfId="2859" xr:uid="{00000000-0005-0000-0000-00006B010000}"/>
    <cellStyle name="40% - Accent5 11" xfId="184" xr:uid="{00000000-0005-0000-0000-00006C010000}"/>
    <cellStyle name="40% - Accent5 11 2" xfId="2860" xr:uid="{00000000-0005-0000-0000-00006D010000}"/>
    <cellStyle name="40% - Accent5 12" xfId="185" xr:uid="{00000000-0005-0000-0000-00006E010000}"/>
    <cellStyle name="40% - Accent5 12 2" xfId="2861" xr:uid="{00000000-0005-0000-0000-00006F010000}"/>
    <cellStyle name="40% - Accent5 13" xfId="186" xr:uid="{00000000-0005-0000-0000-000070010000}"/>
    <cellStyle name="40% - Accent5 13 2" xfId="2862" xr:uid="{00000000-0005-0000-0000-000071010000}"/>
    <cellStyle name="40% - Accent5 14" xfId="187" xr:uid="{00000000-0005-0000-0000-000072010000}"/>
    <cellStyle name="40% - Accent5 14 2" xfId="2863" xr:uid="{00000000-0005-0000-0000-000073010000}"/>
    <cellStyle name="40% - Accent5 15" xfId="188" xr:uid="{00000000-0005-0000-0000-000074010000}"/>
    <cellStyle name="40% - Accent5 15 2" xfId="2864" xr:uid="{00000000-0005-0000-0000-000075010000}"/>
    <cellStyle name="40% - Accent5 16" xfId="189" xr:uid="{00000000-0005-0000-0000-000076010000}"/>
    <cellStyle name="40% - Accent5 16 2" xfId="2865" xr:uid="{00000000-0005-0000-0000-000077010000}"/>
    <cellStyle name="40% - Accent5 17" xfId="2858" xr:uid="{00000000-0005-0000-0000-000078010000}"/>
    <cellStyle name="40% - Accent5 2" xfId="190" xr:uid="{00000000-0005-0000-0000-000079010000}"/>
    <cellStyle name="40% - Accent5 2 2" xfId="191" xr:uid="{00000000-0005-0000-0000-00007A010000}"/>
    <cellStyle name="40% - Accent5 2 2 2" xfId="2867" xr:uid="{00000000-0005-0000-0000-00007B010000}"/>
    <cellStyle name="40% - Accent5 2 3" xfId="192" xr:uid="{00000000-0005-0000-0000-00007C010000}"/>
    <cellStyle name="40% - Accent5 2 3 2" xfId="2868" xr:uid="{00000000-0005-0000-0000-00007D010000}"/>
    <cellStyle name="40% - Accent5 2 4" xfId="2866" xr:uid="{00000000-0005-0000-0000-00007E010000}"/>
    <cellStyle name="40% - Accent5 3" xfId="193" xr:uid="{00000000-0005-0000-0000-00007F010000}"/>
    <cellStyle name="40% - Accent5 3 2" xfId="2869" xr:uid="{00000000-0005-0000-0000-000080010000}"/>
    <cellStyle name="40% - Accent5 4" xfId="194" xr:uid="{00000000-0005-0000-0000-000081010000}"/>
    <cellStyle name="40% - Accent5 4 2" xfId="2870" xr:uid="{00000000-0005-0000-0000-000082010000}"/>
    <cellStyle name="40% - Accent5 5" xfId="195" xr:uid="{00000000-0005-0000-0000-000083010000}"/>
    <cellStyle name="40% - Accent5 5 2" xfId="2871" xr:uid="{00000000-0005-0000-0000-000084010000}"/>
    <cellStyle name="40% - Accent5 6" xfId="196" xr:uid="{00000000-0005-0000-0000-000085010000}"/>
    <cellStyle name="40% - Accent5 6 2" xfId="2872" xr:uid="{00000000-0005-0000-0000-000086010000}"/>
    <cellStyle name="40% - Accent5 7" xfId="197" xr:uid="{00000000-0005-0000-0000-000087010000}"/>
    <cellStyle name="40% - Accent5 7 2" xfId="2873" xr:uid="{00000000-0005-0000-0000-000088010000}"/>
    <cellStyle name="40% - Accent5 8" xfId="198" xr:uid="{00000000-0005-0000-0000-000089010000}"/>
    <cellStyle name="40% - Accent5 8 2" xfId="2874" xr:uid="{00000000-0005-0000-0000-00008A010000}"/>
    <cellStyle name="40% - Accent5 9" xfId="199" xr:uid="{00000000-0005-0000-0000-00008B010000}"/>
    <cellStyle name="40% - Accent5 9 2" xfId="2875" xr:uid="{00000000-0005-0000-0000-00008C010000}"/>
    <cellStyle name="40% - Accent6" xfId="200" builtinId="51" customBuiltin="1"/>
    <cellStyle name="40% - Accent6 10" xfId="201" xr:uid="{00000000-0005-0000-0000-00008E010000}"/>
    <cellStyle name="40% - Accent6 10 2" xfId="2877" xr:uid="{00000000-0005-0000-0000-00008F010000}"/>
    <cellStyle name="40% - Accent6 11" xfId="202" xr:uid="{00000000-0005-0000-0000-000090010000}"/>
    <cellStyle name="40% - Accent6 11 2" xfId="2878" xr:uid="{00000000-0005-0000-0000-000091010000}"/>
    <cellStyle name="40% - Accent6 12" xfId="203" xr:uid="{00000000-0005-0000-0000-000092010000}"/>
    <cellStyle name="40% - Accent6 12 2" xfId="2879" xr:uid="{00000000-0005-0000-0000-000093010000}"/>
    <cellStyle name="40% - Accent6 13" xfId="204" xr:uid="{00000000-0005-0000-0000-000094010000}"/>
    <cellStyle name="40% - Accent6 13 2" xfId="2880" xr:uid="{00000000-0005-0000-0000-000095010000}"/>
    <cellStyle name="40% - Accent6 14" xfId="205" xr:uid="{00000000-0005-0000-0000-000096010000}"/>
    <cellStyle name="40% - Accent6 14 2" xfId="2881" xr:uid="{00000000-0005-0000-0000-000097010000}"/>
    <cellStyle name="40% - Accent6 15" xfId="206" xr:uid="{00000000-0005-0000-0000-000098010000}"/>
    <cellStyle name="40% - Accent6 15 2" xfId="2882" xr:uid="{00000000-0005-0000-0000-000099010000}"/>
    <cellStyle name="40% - Accent6 16" xfId="207" xr:uid="{00000000-0005-0000-0000-00009A010000}"/>
    <cellStyle name="40% - Accent6 16 2" xfId="2883" xr:uid="{00000000-0005-0000-0000-00009B010000}"/>
    <cellStyle name="40% - Accent6 17" xfId="2876" xr:uid="{00000000-0005-0000-0000-00009C010000}"/>
    <cellStyle name="40% - Accent6 2" xfId="208" xr:uid="{00000000-0005-0000-0000-00009D010000}"/>
    <cellStyle name="40% - Accent6 2 2" xfId="209" xr:uid="{00000000-0005-0000-0000-00009E010000}"/>
    <cellStyle name="40% - Accent6 2 2 2" xfId="2885" xr:uid="{00000000-0005-0000-0000-00009F010000}"/>
    <cellStyle name="40% - Accent6 2 3" xfId="210" xr:uid="{00000000-0005-0000-0000-0000A0010000}"/>
    <cellStyle name="40% - Accent6 2 3 2" xfId="2886" xr:uid="{00000000-0005-0000-0000-0000A1010000}"/>
    <cellStyle name="40% - Accent6 2 4" xfId="2884" xr:uid="{00000000-0005-0000-0000-0000A2010000}"/>
    <cellStyle name="40% - Accent6 3" xfId="211" xr:uid="{00000000-0005-0000-0000-0000A3010000}"/>
    <cellStyle name="40% - Accent6 3 2" xfId="2887" xr:uid="{00000000-0005-0000-0000-0000A4010000}"/>
    <cellStyle name="40% - Accent6 4" xfId="212" xr:uid="{00000000-0005-0000-0000-0000A5010000}"/>
    <cellStyle name="40% - Accent6 4 2" xfId="2888" xr:uid="{00000000-0005-0000-0000-0000A6010000}"/>
    <cellStyle name="40% - Accent6 5" xfId="213" xr:uid="{00000000-0005-0000-0000-0000A7010000}"/>
    <cellStyle name="40% - Accent6 5 2" xfId="2889" xr:uid="{00000000-0005-0000-0000-0000A8010000}"/>
    <cellStyle name="40% - Accent6 6" xfId="214" xr:uid="{00000000-0005-0000-0000-0000A9010000}"/>
    <cellStyle name="40% - Accent6 6 2" xfId="2890" xr:uid="{00000000-0005-0000-0000-0000AA010000}"/>
    <cellStyle name="40% - Accent6 7" xfId="215" xr:uid="{00000000-0005-0000-0000-0000AB010000}"/>
    <cellStyle name="40% - Accent6 7 2" xfId="2891" xr:uid="{00000000-0005-0000-0000-0000AC010000}"/>
    <cellStyle name="40% - Accent6 8" xfId="216" xr:uid="{00000000-0005-0000-0000-0000AD010000}"/>
    <cellStyle name="40% - Accent6 8 2" xfId="2892" xr:uid="{00000000-0005-0000-0000-0000AE010000}"/>
    <cellStyle name="40% - Accent6 9" xfId="217" xr:uid="{00000000-0005-0000-0000-0000AF010000}"/>
    <cellStyle name="40% - Accent6 9 2" xfId="2893" xr:uid="{00000000-0005-0000-0000-0000B0010000}"/>
    <cellStyle name="60% - Accent1" xfId="218" builtinId="32" customBuiltin="1"/>
    <cellStyle name="60% - Accent1 10" xfId="219" xr:uid="{00000000-0005-0000-0000-0000B2010000}"/>
    <cellStyle name="60% - Accent1 11" xfId="220" xr:uid="{00000000-0005-0000-0000-0000B3010000}"/>
    <cellStyle name="60% - Accent1 12" xfId="221" xr:uid="{00000000-0005-0000-0000-0000B4010000}"/>
    <cellStyle name="60% - Accent1 13" xfId="222" xr:uid="{00000000-0005-0000-0000-0000B5010000}"/>
    <cellStyle name="60% - Accent1 14" xfId="223" xr:uid="{00000000-0005-0000-0000-0000B6010000}"/>
    <cellStyle name="60% - Accent1 15" xfId="224" xr:uid="{00000000-0005-0000-0000-0000B7010000}"/>
    <cellStyle name="60% - Accent1 16" xfId="225" xr:uid="{00000000-0005-0000-0000-0000B8010000}"/>
    <cellStyle name="60% - Accent1 2" xfId="226" xr:uid="{00000000-0005-0000-0000-0000B9010000}"/>
    <cellStyle name="60% - Accent1 2 2" xfId="227" xr:uid="{00000000-0005-0000-0000-0000BA010000}"/>
    <cellStyle name="60% - Accent1 2 3" xfId="228" xr:uid="{00000000-0005-0000-0000-0000BB010000}"/>
    <cellStyle name="60% - Accent1 3" xfId="229" xr:uid="{00000000-0005-0000-0000-0000BC010000}"/>
    <cellStyle name="60% - Accent1 4" xfId="230" xr:uid="{00000000-0005-0000-0000-0000BD010000}"/>
    <cellStyle name="60% - Accent1 5" xfId="231" xr:uid="{00000000-0005-0000-0000-0000BE010000}"/>
    <cellStyle name="60% - Accent1 6" xfId="232" xr:uid="{00000000-0005-0000-0000-0000BF010000}"/>
    <cellStyle name="60% - Accent1 7" xfId="233" xr:uid="{00000000-0005-0000-0000-0000C0010000}"/>
    <cellStyle name="60% - Accent1 8" xfId="234" xr:uid="{00000000-0005-0000-0000-0000C1010000}"/>
    <cellStyle name="60% - Accent1 9" xfId="235" xr:uid="{00000000-0005-0000-0000-0000C2010000}"/>
    <cellStyle name="60% - Accent2" xfId="236" builtinId="36" customBuiltin="1"/>
    <cellStyle name="60% - Accent2 10" xfId="237" xr:uid="{00000000-0005-0000-0000-0000C4010000}"/>
    <cellStyle name="60% - Accent2 11" xfId="238" xr:uid="{00000000-0005-0000-0000-0000C5010000}"/>
    <cellStyle name="60% - Accent2 12" xfId="239" xr:uid="{00000000-0005-0000-0000-0000C6010000}"/>
    <cellStyle name="60% - Accent2 13" xfId="240" xr:uid="{00000000-0005-0000-0000-0000C7010000}"/>
    <cellStyle name="60% - Accent2 14" xfId="241" xr:uid="{00000000-0005-0000-0000-0000C8010000}"/>
    <cellStyle name="60% - Accent2 15" xfId="242" xr:uid="{00000000-0005-0000-0000-0000C9010000}"/>
    <cellStyle name="60% - Accent2 16" xfId="243" xr:uid="{00000000-0005-0000-0000-0000CA010000}"/>
    <cellStyle name="60% - Accent2 2" xfId="244" xr:uid="{00000000-0005-0000-0000-0000CB010000}"/>
    <cellStyle name="60% - Accent2 2 2" xfId="245" xr:uid="{00000000-0005-0000-0000-0000CC010000}"/>
    <cellStyle name="60% - Accent2 2 3" xfId="246" xr:uid="{00000000-0005-0000-0000-0000CD010000}"/>
    <cellStyle name="60% - Accent2 3" xfId="247" xr:uid="{00000000-0005-0000-0000-0000CE010000}"/>
    <cellStyle name="60% - Accent2 4" xfId="248" xr:uid="{00000000-0005-0000-0000-0000CF010000}"/>
    <cellStyle name="60% - Accent2 5" xfId="249" xr:uid="{00000000-0005-0000-0000-0000D0010000}"/>
    <cellStyle name="60% - Accent2 6" xfId="250" xr:uid="{00000000-0005-0000-0000-0000D1010000}"/>
    <cellStyle name="60% - Accent2 7" xfId="251" xr:uid="{00000000-0005-0000-0000-0000D2010000}"/>
    <cellStyle name="60% - Accent2 8" xfId="252" xr:uid="{00000000-0005-0000-0000-0000D3010000}"/>
    <cellStyle name="60% - Accent2 9" xfId="253" xr:uid="{00000000-0005-0000-0000-0000D4010000}"/>
    <cellStyle name="60% - Accent3" xfId="254" builtinId="40" customBuiltin="1"/>
    <cellStyle name="60% - Accent3 10" xfId="255" xr:uid="{00000000-0005-0000-0000-0000D6010000}"/>
    <cellStyle name="60% - Accent3 11" xfId="256" xr:uid="{00000000-0005-0000-0000-0000D7010000}"/>
    <cellStyle name="60% - Accent3 12" xfId="257" xr:uid="{00000000-0005-0000-0000-0000D8010000}"/>
    <cellStyle name="60% - Accent3 13" xfId="258" xr:uid="{00000000-0005-0000-0000-0000D9010000}"/>
    <cellStyle name="60% - Accent3 14" xfId="259" xr:uid="{00000000-0005-0000-0000-0000DA010000}"/>
    <cellStyle name="60% - Accent3 15" xfId="260" xr:uid="{00000000-0005-0000-0000-0000DB010000}"/>
    <cellStyle name="60% - Accent3 16" xfId="261" xr:uid="{00000000-0005-0000-0000-0000DC010000}"/>
    <cellStyle name="60% - Accent3 2" xfId="262" xr:uid="{00000000-0005-0000-0000-0000DD010000}"/>
    <cellStyle name="60% - Accent3 2 2" xfId="263" xr:uid="{00000000-0005-0000-0000-0000DE010000}"/>
    <cellStyle name="60% - Accent3 2 3" xfId="264" xr:uid="{00000000-0005-0000-0000-0000DF010000}"/>
    <cellStyle name="60% - Accent3 3" xfId="265" xr:uid="{00000000-0005-0000-0000-0000E0010000}"/>
    <cellStyle name="60% - Accent3 4" xfId="266" xr:uid="{00000000-0005-0000-0000-0000E1010000}"/>
    <cellStyle name="60% - Accent3 5" xfId="267" xr:uid="{00000000-0005-0000-0000-0000E2010000}"/>
    <cellStyle name="60% - Accent3 6" xfId="268" xr:uid="{00000000-0005-0000-0000-0000E3010000}"/>
    <cellStyle name="60% - Accent3 7" xfId="269" xr:uid="{00000000-0005-0000-0000-0000E4010000}"/>
    <cellStyle name="60% - Accent3 8" xfId="270" xr:uid="{00000000-0005-0000-0000-0000E5010000}"/>
    <cellStyle name="60% - Accent3 9" xfId="271" xr:uid="{00000000-0005-0000-0000-0000E6010000}"/>
    <cellStyle name="60% - Accent4" xfId="272" builtinId="44" customBuiltin="1"/>
    <cellStyle name="60% - Accent4 10" xfId="273" xr:uid="{00000000-0005-0000-0000-0000E8010000}"/>
    <cellStyle name="60% - Accent4 11" xfId="274" xr:uid="{00000000-0005-0000-0000-0000E9010000}"/>
    <cellStyle name="60% - Accent4 12" xfId="275" xr:uid="{00000000-0005-0000-0000-0000EA010000}"/>
    <cellStyle name="60% - Accent4 13" xfId="276" xr:uid="{00000000-0005-0000-0000-0000EB010000}"/>
    <cellStyle name="60% - Accent4 14" xfId="277" xr:uid="{00000000-0005-0000-0000-0000EC010000}"/>
    <cellStyle name="60% - Accent4 15" xfId="278" xr:uid="{00000000-0005-0000-0000-0000ED010000}"/>
    <cellStyle name="60% - Accent4 16" xfId="279" xr:uid="{00000000-0005-0000-0000-0000EE010000}"/>
    <cellStyle name="60% - Accent4 2" xfId="280" xr:uid="{00000000-0005-0000-0000-0000EF010000}"/>
    <cellStyle name="60% - Accent4 2 2" xfId="281" xr:uid="{00000000-0005-0000-0000-0000F0010000}"/>
    <cellStyle name="60% - Accent4 2 3" xfId="282" xr:uid="{00000000-0005-0000-0000-0000F1010000}"/>
    <cellStyle name="60% - Accent4 3" xfId="283" xr:uid="{00000000-0005-0000-0000-0000F2010000}"/>
    <cellStyle name="60% - Accent4 4" xfId="284" xr:uid="{00000000-0005-0000-0000-0000F3010000}"/>
    <cellStyle name="60% - Accent4 5" xfId="285" xr:uid="{00000000-0005-0000-0000-0000F4010000}"/>
    <cellStyle name="60% - Accent4 6" xfId="286" xr:uid="{00000000-0005-0000-0000-0000F5010000}"/>
    <cellStyle name="60% - Accent4 7" xfId="287" xr:uid="{00000000-0005-0000-0000-0000F6010000}"/>
    <cellStyle name="60% - Accent4 8" xfId="288" xr:uid="{00000000-0005-0000-0000-0000F7010000}"/>
    <cellStyle name="60% - Accent4 9" xfId="289" xr:uid="{00000000-0005-0000-0000-0000F8010000}"/>
    <cellStyle name="60% - Accent5" xfId="290" builtinId="48" customBuiltin="1"/>
    <cellStyle name="60% - Accent5 10" xfId="291" xr:uid="{00000000-0005-0000-0000-0000FA010000}"/>
    <cellStyle name="60% - Accent5 11" xfId="292" xr:uid="{00000000-0005-0000-0000-0000FB010000}"/>
    <cellStyle name="60% - Accent5 12" xfId="293" xr:uid="{00000000-0005-0000-0000-0000FC010000}"/>
    <cellStyle name="60% - Accent5 13" xfId="294" xr:uid="{00000000-0005-0000-0000-0000FD010000}"/>
    <cellStyle name="60% - Accent5 14" xfId="295" xr:uid="{00000000-0005-0000-0000-0000FE010000}"/>
    <cellStyle name="60% - Accent5 15" xfId="296" xr:uid="{00000000-0005-0000-0000-0000FF010000}"/>
    <cellStyle name="60% - Accent5 16" xfId="297" xr:uid="{00000000-0005-0000-0000-000000020000}"/>
    <cellStyle name="60% - Accent5 2" xfId="298" xr:uid="{00000000-0005-0000-0000-000001020000}"/>
    <cellStyle name="60% - Accent5 2 2" xfId="299" xr:uid="{00000000-0005-0000-0000-000002020000}"/>
    <cellStyle name="60% - Accent5 2 3" xfId="300" xr:uid="{00000000-0005-0000-0000-000003020000}"/>
    <cellStyle name="60% - Accent5 3" xfId="301" xr:uid="{00000000-0005-0000-0000-000004020000}"/>
    <cellStyle name="60% - Accent5 4" xfId="302" xr:uid="{00000000-0005-0000-0000-000005020000}"/>
    <cellStyle name="60% - Accent5 5" xfId="303" xr:uid="{00000000-0005-0000-0000-000006020000}"/>
    <cellStyle name="60% - Accent5 6" xfId="304" xr:uid="{00000000-0005-0000-0000-000007020000}"/>
    <cellStyle name="60% - Accent5 7" xfId="305" xr:uid="{00000000-0005-0000-0000-000008020000}"/>
    <cellStyle name="60% - Accent5 8" xfId="306" xr:uid="{00000000-0005-0000-0000-000009020000}"/>
    <cellStyle name="60% - Accent5 9" xfId="307" xr:uid="{00000000-0005-0000-0000-00000A020000}"/>
    <cellStyle name="60% - Accent6" xfId="308" builtinId="52" customBuiltin="1"/>
    <cellStyle name="60% - Accent6 10" xfId="309" xr:uid="{00000000-0005-0000-0000-00000C020000}"/>
    <cellStyle name="60% - Accent6 11" xfId="310" xr:uid="{00000000-0005-0000-0000-00000D020000}"/>
    <cellStyle name="60% - Accent6 12" xfId="311" xr:uid="{00000000-0005-0000-0000-00000E020000}"/>
    <cellStyle name="60% - Accent6 13" xfId="312" xr:uid="{00000000-0005-0000-0000-00000F020000}"/>
    <cellStyle name="60% - Accent6 14" xfId="313" xr:uid="{00000000-0005-0000-0000-000010020000}"/>
    <cellStyle name="60% - Accent6 15" xfId="314" xr:uid="{00000000-0005-0000-0000-000011020000}"/>
    <cellStyle name="60% - Accent6 16" xfId="315" xr:uid="{00000000-0005-0000-0000-000012020000}"/>
    <cellStyle name="60% - Accent6 2" xfId="316" xr:uid="{00000000-0005-0000-0000-000013020000}"/>
    <cellStyle name="60% - Accent6 2 2" xfId="317" xr:uid="{00000000-0005-0000-0000-000014020000}"/>
    <cellStyle name="60% - Accent6 2 3" xfId="318" xr:uid="{00000000-0005-0000-0000-000015020000}"/>
    <cellStyle name="60% - Accent6 3" xfId="319" xr:uid="{00000000-0005-0000-0000-000016020000}"/>
    <cellStyle name="60% - Accent6 4" xfId="320" xr:uid="{00000000-0005-0000-0000-000017020000}"/>
    <cellStyle name="60% - Accent6 5" xfId="321" xr:uid="{00000000-0005-0000-0000-000018020000}"/>
    <cellStyle name="60% - Accent6 6" xfId="322" xr:uid="{00000000-0005-0000-0000-000019020000}"/>
    <cellStyle name="60% - Accent6 7" xfId="323" xr:uid="{00000000-0005-0000-0000-00001A020000}"/>
    <cellStyle name="60% - Accent6 8" xfId="324" xr:uid="{00000000-0005-0000-0000-00001B020000}"/>
    <cellStyle name="60% - Accent6 9" xfId="325" xr:uid="{00000000-0005-0000-0000-00001C020000}"/>
    <cellStyle name="Accent1" xfId="326" builtinId="29" customBuiltin="1"/>
    <cellStyle name="Accent1 10" xfId="327" xr:uid="{00000000-0005-0000-0000-00001E020000}"/>
    <cellStyle name="Accent1 11" xfId="328" xr:uid="{00000000-0005-0000-0000-00001F020000}"/>
    <cellStyle name="Accent1 12" xfId="329" xr:uid="{00000000-0005-0000-0000-000020020000}"/>
    <cellStyle name="Accent1 13" xfId="330" xr:uid="{00000000-0005-0000-0000-000021020000}"/>
    <cellStyle name="Accent1 14" xfId="331" xr:uid="{00000000-0005-0000-0000-000022020000}"/>
    <cellStyle name="Accent1 15" xfId="332" xr:uid="{00000000-0005-0000-0000-000023020000}"/>
    <cellStyle name="Accent1 16" xfId="333" xr:uid="{00000000-0005-0000-0000-000024020000}"/>
    <cellStyle name="Accent1 2" xfId="334" xr:uid="{00000000-0005-0000-0000-000025020000}"/>
    <cellStyle name="Accent1 2 2" xfId="335" xr:uid="{00000000-0005-0000-0000-000026020000}"/>
    <cellStyle name="Accent1 2 3" xfId="336" xr:uid="{00000000-0005-0000-0000-000027020000}"/>
    <cellStyle name="Accent1 3" xfId="337" xr:uid="{00000000-0005-0000-0000-000028020000}"/>
    <cellStyle name="Accent1 4" xfId="338" xr:uid="{00000000-0005-0000-0000-000029020000}"/>
    <cellStyle name="Accent1 5" xfId="339" xr:uid="{00000000-0005-0000-0000-00002A020000}"/>
    <cellStyle name="Accent1 6" xfId="340" xr:uid="{00000000-0005-0000-0000-00002B020000}"/>
    <cellStyle name="Accent1 7" xfId="341" xr:uid="{00000000-0005-0000-0000-00002C020000}"/>
    <cellStyle name="Accent1 8" xfId="342" xr:uid="{00000000-0005-0000-0000-00002D020000}"/>
    <cellStyle name="Accent1 9" xfId="343" xr:uid="{00000000-0005-0000-0000-00002E020000}"/>
    <cellStyle name="Accent2" xfId="344" builtinId="33" customBuiltin="1"/>
    <cellStyle name="Accent2 10" xfId="345" xr:uid="{00000000-0005-0000-0000-000030020000}"/>
    <cellStyle name="Accent2 11" xfId="346" xr:uid="{00000000-0005-0000-0000-000031020000}"/>
    <cellStyle name="Accent2 12" xfId="347" xr:uid="{00000000-0005-0000-0000-000032020000}"/>
    <cellStyle name="Accent2 13" xfId="348" xr:uid="{00000000-0005-0000-0000-000033020000}"/>
    <cellStyle name="Accent2 14" xfId="349" xr:uid="{00000000-0005-0000-0000-000034020000}"/>
    <cellStyle name="Accent2 15" xfId="350" xr:uid="{00000000-0005-0000-0000-000035020000}"/>
    <cellStyle name="Accent2 16" xfId="351" xr:uid="{00000000-0005-0000-0000-000036020000}"/>
    <cellStyle name="Accent2 2" xfId="352" xr:uid="{00000000-0005-0000-0000-000037020000}"/>
    <cellStyle name="Accent2 2 2" xfId="353" xr:uid="{00000000-0005-0000-0000-000038020000}"/>
    <cellStyle name="Accent2 2 3" xfId="354" xr:uid="{00000000-0005-0000-0000-000039020000}"/>
    <cellStyle name="Accent2 3" xfId="355" xr:uid="{00000000-0005-0000-0000-00003A020000}"/>
    <cellStyle name="Accent2 4" xfId="356" xr:uid="{00000000-0005-0000-0000-00003B020000}"/>
    <cellStyle name="Accent2 5" xfId="357" xr:uid="{00000000-0005-0000-0000-00003C020000}"/>
    <cellStyle name="Accent2 6" xfId="358" xr:uid="{00000000-0005-0000-0000-00003D020000}"/>
    <cellStyle name="Accent2 7" xfId="359" xr:uid="{00000000-0005-0000-0000-00003E020000}"/>
    <cellStyle name="Accent2 8" xfId="360" xr:uid="{00000000-0005-0000-0000-00003F020000}"/>
    <cellStyle name="Accent2 9" xfId="361" xr:uid="{00000000-0005-0000-0000-000040020000}"/>
    <cellStyle name="Accent3" xfId="362" builtinId="37" customBuiltin="1"/>
    <cellStyle name="Accent3 10" xfId="363" xr:uid="{00000000-0005-0000-0000-000042020000}"/>
    <cellStyle name="Accent3 11" xfId="364" xr:uid="{00000000-0005-0000-0000-000043020000}"/>
    <cellStyle name="Accent3 12" xfId="365" xr:uid="{00000000-0005-0000-0000-000044020000}"/>
    <cellStyle name="Accent3 13" xfId="366" xr:uid="{00000000-0005-0000-0000-000045020000}"/>
    <cellStyle name="Accent3 14" xfId="367" xr:uid="{00000000-0005-0000-0000-000046020000}"/>
    <cellStyle name="Accent3 15" xfId="368" xr:uid="{00000000-0005-0000-0000-000047020000}"/>
    <cellStyle name="Accent3 16" xfId="369" xr:uid="{00000000-0005-0000-0000-000048020000}"/>
    <cellStyle name="Accent3 2" xfId="370" xr:uid="{00000000-0005-0000-0000-000049020000}"/>
    <cellStyle name="Accent3 2 2" xfId="371" xr:uid="{00000000-0005-0000-0000-00004A020000}"/>
    <cellStyle name="Accent3 2 3" xfId="372" xr:uid="{00000000-0005-0000-0000-00004B020000}"/>
    <cellStyle name="Accent3 3" xfId="373" xr:uid="{00000000-0005-0000-0000-00004C020000}"/>
    <cellStyle name="Accent3 4" xfId="374" xr:uid="{00000000-0005-0000-0000-00004D020000}"/>
    <cellStyle name="Accent3 5" xfId="375" xr:uid="{00000000-0005-0000-0000-00004E020000}"/>
    <cellStyle name="Accent3 6" xfId="376" xr:uid="{00000000-0005-0000-0000-00004F020000}"/>
    <cellStyle name="Accent3 7" xfId="377" xr:uid="{00000000-0005-0000-0000-000050020000}"/>
    <cellStyle name="Accent3 8" xfId="378" xr:uid="{00000000-0005-0000-0000-000051020000}"/>
    <cellStyle name="Accent3 9" xfId="379" xr:uid="{00000000-0005-0000-0000-000052020000}"/>
    <cellStyle name="Accent4" xfId="380" builtinId="41" customBuiltin="1"/>
    <cellStyle name="Accent4 10" xfId="381" xr:uid="{00000000-0005-0000-0000-000054020000}"/>
    <cellStyle name="Accent4 11" xfId="382" xr:uid="{00000000-0005-0000-0000-000055020000}"/>
    <cellStyle name="Accent4 12" xfId="383" xr:uid="{00000000-0005-0000-0000-000056020000}"/>
    <cellStyle name="Accent4 13" xfId="384" xr:uid="{00000000-0005-0000-0000-000057020000}"/>
    <cellStyle name="Accent4 14" xfId="385" xr:uid="{00000000-0005-0000-0000-000058020000}"/>
    <cellStyle name="Accent4 15" xfId="386" xr:uid="{00000000-0005-0000-0000-000059020000}"/>
    <cellStyle name="Accent4 16" xfId="387" xr:uid="{00000000-0005-0000-0000-00005A020000}"/>
    <cellStyle name="Accent4 2" xfId="388" xr:uid="{00000000-0005-0000-0000-00005B020000}"/>
    <cellStyle name="Accent4 2 2" xfId="389" xr:uid="{00000000-0005-0000-0000-00005C020000}"/>
    <cellStyle name="Accent4 2 3" xfId="390" xr:uid="{00000000-0005-0000-0000-00005D020000}"/>
    <cellStyle name="Accent4 3" xfId="391" xr:uid="{00000000-0005-0000-0000-00005E020000}"/>
    <cellStyle name="Accent4 4" xfId="392" xr:uid="{00000000-0005-0000-0000-00005F020000}"/>
    <cellStyle name="Accent4 5" xfId="393" xr:uid="{00000000-0005-0000-0000-000060020000}"/>
    <cellStyle name="Accent4 6" xfId="394" xr:uid="{00000000-0005-0000-0000-000061020000}"/>
    <cellStyle name="Accent4 7" xfId="395" xr:uid="{00000000-0005-0000-0000-000062020000}"/>
    <cellStyle name="Accent4 8" xfId="396" xr:uid="{00000000-0005-0000-0000-000063020000}"/>
    <cellStyle name="Accent4 9" xfId="397" xr:uid="{00000000-0005-0000-0000-000064020000}"/>
    <cellStyle name="Accent5" xfId="398" builtinId="45" customBuiltin="1"/>
    <cellStyle name="Accent5 10" xfId="399" xr:uid="{00000000-0005-0000-0000-000066020000}"/>
    <cellStyle name="Accent5 11" xfId="400" xr:uid="{00000000-0005-0000-0000-000067020000}"/>
    <cellStyle name="Accent5 12" xfId="401" xr:uid="{00000000-0005-0000-0000-000068020000}"/>
    <cellStyle name="Accent5 13" xfId="402" xr:uid="{00000000-0005-0000-0000-000069020000}"/>
    <cellStyle name="Accent5 14" xfId="403" xr:uid="{00000000-0005-0000-0000-00006A020000}"/>
    <cellStyle name="Accent5 15" xfId="404" xr:uid="{00000000-0005-0000-0000-00006B020000}"/>
    <cellStyle name="Accent5 16" xfId="405" xr:uid="{00000000-0005-0000-0000-00006C020000}"/>
    <cellStyle name="Accent5 2" xfId="406" xr:uid="{00000000-0005-0000-0000-00006D020000}"/>
    <cellStyle name="Accent5 2 2" xfId="407" xr:uid="{00000000-0005-0000-0000-00006E020000}"/>
    <cellStyle name="Accent5 2 3" xfId="408" xr:uid="{00000000-0005-0000-0000-00006F020000}"/>
    <cellStyle name="Accent5 3" xfId="409" xr:uid="{00000000-0005-0000-0000-000070020000}"/>
    <cellStyle name="Accent5 4" xfId="410" xr:uid="{00000000-0005-0000-0000-000071020000}"/>
    <cellStyle name="Accent5 5" xfId="411" xr:uid="{00000000-0005-0000-0000-000072020000}"/>
    <cellStyle name="Accent5 6" xfId="412" xr:uid="{00000000-0005-0000-0000-000073020000}"/>
    <cellStyle name="Accent5 7" xfId="413" xr:uid="{00000000-0005-0000-0000-000074020000}"/>
    <cellStyle name="Accent5 8" xfId="414" xr:uid="{00000000-0005-0000-0000-000075020000}"/>
    <cellStyle name="Accent5 9" xfId="415" xr:uid="{00000000-0005-0000-0000-000076020000}"/>
    <cellStyle name="Accent6" xfId="416" builtinId="49" customBuiltin="1"/>
    <cellStyle name="Accent6 10" xfId="417" xr:uid="{00000000-0005-0000-0000-000078020000}"/>
    <cellStyle name="Accent6 11" xfId="418" xr:uid="{00000000-0005-0000-0000-000079020000}"/>
    <cellStyle name="Accent6 12" xfId="419" xr:uid="{00000000-0005-0000-0000-00007A020000}"/>
    <cellStyle name="Accent6 13" xfId="420" xr:uid="{00000000-0005-0000-0000-00007B020000}"/>
    <cellStyle name="Accent6 14" xfId="421" xr:uid="{00000000-0005-0000-0000-00007C020000}"/>
    <cellStyle name="Accent6 15" xfId="422" xr:uid="{00000000-0005-0000-0000-00007D020000}"/>
    <cellStyle name="Accent6 16" xfId="423" xr:uid="{00000000-0005-0000-0000-00007E020000}"/>
    <cellStyle name="Accent6 2" xfId="424" xr:uid="{00000000-0005-0000-0000-00007F020000}"/>
    <cellStyle name="Accent6 2 2" xfId="425" xr:uid="{00000000-0005-0000-0000-000080020000}"/>
    <cellStyle name="Accent6 2 3" xfId="426" xr:uid="{00000000-0005-0000-0000-000081020000}"/>
    <cellStyle name="Accent6 3" xfId="427" xr:uid="{00000000-0005-0000-0000-000082020000}"/>
    <cellStyle name="Accent6 4" xfId="428" xr:uid="{00000000-0005-0000-0000-000083020000}"/>
    <cellStyle name="Accent6 5" xfId="429" xr:uid="{00000000-0005-0000-0000-000084020000}"/>
    <cellStyle name="Accent6 6" xfId="430" xr:uid="{00000000-0005-0000-0000-000085020000}"/>
    <cellStyle name="Accent6 7" xfId="431" xr:uid="{00000000-0005-0000-0000-000086020000}"/>
    <cellStyle name="Accent6 8" xfId="432" xr:uid="{00000000-0005-0000-0000-000087020000}"/>
    <cellStyle name="Accent6 9" xfId="433" xr:uid="{00000000-0005-0000-0000-000088020000}"/>
    <cellStyle name="Bad" xfId="434" builtinId="27" customBuiltin="1"/>
    <cellStyle name="Bad 10" xfId="435" xr:uid="{00000000-0005-0000-0000-00008A020000}"/>
    <cellStyle name="Bad 11" xfId="436" xr:uid="{00000000-0005-0000-0000-00008B020000}"/>
    <cellStyle name="Bad 12" xfId="437" xr:uid="{00000000-0005-0000-0000-00008C020000}"/>
    <cellStyle name="Bad 13" xfId="438" xr:uid="{00000000-0005-0000-0000-00008D020000}"/>
    <cellStyle name="Bad 14" xfId="439" xr:uid="{00000000-0005-0000-0000-00008E020000}"/>
    <cellStyle name="Bad 15" xfId="440" xr:uid="{00000000-0005-0000-0000-00008F020000}"/>
    <cellStyle name="Bad 16" xfId="441" xr:uid="{00000000-0005-0000-0000-000090020000}"/>
    <cellStyle name="Bad 2" xfId="442" xr:uid="{00000000-0005-0000-0000-000091020000}"/>
    <cellStyle name="Bad 2 2" xfId="443" xr:uid="{00000000-0005-0000-0000-000092020000}"/>
    <cellStyle name="Bad 2 3" xfId="444" xr:uid="{00000000-0005-0000-0000-000093020000}"/>
    <cellStyle name="Bad 3" xfId="445" xr:uid="{00000000-0005-0000-0000-000094020000}"/>
    <cellStyle name="Bad 4" xfId="446" xr:uid="{00000000-0005-0000-0000-000095020000}"/>
    <cellStyle name="Bad 5" xfId="447" xr:uid="{00000000-0005-0000-0000-000096020000}"/>
    <cellStyle name="Bad 6" xfId="448" xr:uid="{00000000-0005-0000-0000-000097020000}"/>
    <cellStyle name="Bad 7" xfId="449" xr:uid="{00000000-0005-0000-0000-000098020000}"/>
    <cellStyle name="Bad 8" xfId="450" xr:uid="{00000000-0005-0000-0000-000099020000}"/>
    <cellStyle name="Bad 9" xfId="451" xr:uid="{00000000-0005-0000-0000-00009A020000}"/>
    <cellStyle name="Calc Currency (0)" xfId="452" xr:uid="{00000000-0005-0000-0000-00009B020000}"/>
    <cellStyle name="Calc Currency (2)" xfId="453" xr:uid="{00000000-0005-0000-0000-00009C020000}"/>
    <cellStyle name="Calc Currency (2) 2" xfId="454" xr:uid="{00000000-0005-0000-0000-00009D020000}"/>
    <cellStyle name="Calc Percent (0)" xfId="455" xr:uid="{00000000-0005-0000-0000-00009E020000}"/>
    <cellStyle name="Calc Percent (0) 2" xfId="456" xr:uid="{00000000-0005-0000-0000-00009F020000}"/>
    <cellStyle name="Calc Percent (1)" xfId="457" xr:uid="{00000000-0005-0000-0000-0000A0020000}"/>
    <cellStyle name="Calc Percent (1) 2" xfId="458" xr:uid="{00000000-0005-0000-0000-0000A1020000}"/>
    <cellStyle name="Calc Percent (2)" xfId="459" xr:uid="{00000000-0005-0000-0000-0000A2020000}"/>
    <cellStyle name="Calc Percent (2) 2" xfId="460" xr:uid="{00000000-0005-0000-0000-0000A3020000}"/>
    <cellStyle name="Calc Units (0)" xfId="461" xr:uid="{00000000-0005-0000-0000-0000A4020000}"/>
    <cellStyle name="Calc Units (0) 2" xfId="462" xr:uid="{00000000-0005-0000-0000-0000A5020000}"/>
    <cellStyle name="Calc Units (1)" xfId="463" xr:uid="{00000000-0005-0000-0000-0000A6020000}"/>
    <cellStyle name="Calc Units (1) 2" xfId="464" xr:uid="{00000000-0005-0000-0000-0000A7020000}"/>
    <cellStyle name="Calc Units (2)" xfId="465" xr:uid="{00000000-0005-0000-0000-0000A8020000}"/>
    <cellStyle name="Calc Units (2) 2" xfId="466" xr:uid="{00000000-0005-0000-0000-0000A9020000}"/>
    <cellStyle name="Calculation" xfId="467" builtinId="22" customBuiltin="1"/>
    <cellStyle name="Calculation 10" xfId="468" xr:uid="{00000000-0005-0000-0000-0000AB020000}"/>
    <cellStyle name="Calculation 10 2" xfId="469" xr:uid="{00000000-0005-0000-0000-0000AC020000}"/>
    <cellStyle name="Calculation 11" xfId="470" xr:uid="{00000000-0005-0000-0000-0000AD020000}"/>
    <cellStyle name="Calculation 11 2" xfId="471" xr:uid="{00000000-0005-0000-0000-0000AE020000}"/>
    <cellStyle name="Calculation 12" xfId="472" xr:uid="{00000000-0005-0000-0000-0000AF020000}"/>
    <cellStyle name="Calculation 12 2" xfId="473" xr:uid="{00000000-0005-0000-0000-0000B0020000}"/>
    <cellStyle name="Calculation 13" xfId="474" xr:uid="{00000000-0005-0000-0000-0000B1020000}"/>
    <cellStyle name="Calculation 13 2" xfId="475" xr:uid="{00000000-0005-0000-0000-0000B2020000}"/>
    <cellStyle name="Calculation 14" xfId="476" xr:uid="{00000000-0005-0000-0000-0000B3020000}"/>
    <cellStyle name="Calculation 14 2" xfId="477" xr:uid="{00000000-0005-0000-0000-0000B4020000}"/>
    <cellStyle name="Calculation 15" xfId="478" xr:uid="{00000000-0005-0000-0000-0000B5020000}"/>
    <cellStyle name="Calculation 15 2" xfId="479" xr:uid="{00000000-0005-0000-0000-0000B6020000}"/>
    <cellStyle name="Calculation 16" xfId="480" xr:uid="{00000000-0005-0000-0000-0000B7020000}"/>
    <cellStyle name="Calculation 16 2" xfId="481" xr:uid="{00000000-0005-0000-0000-0000B8020000}"/>
    <cellStyle name="Calculation 2" xfId="482" xr:uid="{00000000-0005-0000-0000-0000B9020000}"/>
    <cellStyle name="Calculation 2 2" xfId="483" xr:uid="{00000000-0005-0000-0000-0000BA020000}"/>
    <cellStyle name="Calculation 2 2 2" xfId="484" xr:uid="{00000000-0005-0000-0000-0000BB020000}"/>
    <cellStyle name="Calculation 2 3" xfId="485" xr:uid="{00000000-0005-0000-0000-0000BC020000}"/>
    <cellStyle name="Calculation 2 3 2" xfId="486" xr:uid="{00000000-0005-0000-0000-0000BD020000}"/>
    <cellStyle name="Calculation 2 4" xfId="487" xr:uid="{00000000-0005-0000-0000-0000BE020000}"/>
    <cellStyle name="Calculation 3" xfId="488" xr:uid="{00000000-0005-0000-0000-0000BF020000}"/>
    <cellStyle name="Calculation 3 2" xfId="489" xr:uid="{00000000-0005-0000-0000-0000C0020000}"/>
    <cellStyle name="Calculation 4" xfId="490" xr:uid="{00000000-0005-0000-0000-0000C1020000}"/>
    <cellStyle name="Calculation 4 2" xfId="491" xr:uid="{00000000-0005-0000-0000-0000C2020000}"/>
    <cellStyle name="Calculation 5" xfId="492" xr:uid="{00000000-0005-0000-0000-0000C3020000}"/>
    <cellStyle name="Calculation 5 2" xfId="493" xr:uid="{00000000-0005-0000-0000-0000C4020000}"/>
    <cellStyle name="Calculation 6" xfId="494" xr:uid="{00000000-0005-0000-0000-0000C5020000}"/>
    <cellStyle name="Calculation 6 2" xfId="495" xr:uid="{00000000-0005-0000-0000-0000C6020000}"/>
    <cellStyle name="Calculation 7" xfId="496" xr:uid="{00000000-0005-0000-0000-0000C7020000}"/>
    <cellStyle name="Calculation 7 2" xfId="497" xr:uid="{00000000-0005-0000-0000-0000C8020000}"/>
    <cellStyle name="Calculation 8" xfId="498" xr:uid="{00000000-0005-0000-0000-0000C9020000}"/>
    <cellStyle name="Calculation 8 2" xfId="499" xr:uid="{00000000-0005-0000-0000-0000CA020000}"/>
    <cellStyle name="Calculation 9" xfId="500" xr:uid="{00000000-0005-0000-0000-0000CB020000}"/>
    <cellStyle name="Calculation 9 2" xfId="501" xr:uid="{00000000-0005-0000-0000-0000CC020000}"/>
    <cellStyle name="Check Cell" xfId="502" builtinId="23" customBuiltin="1"/>
    <cellStyle name="Check Cell 10" xfId="503" xr:uid="{00000000-0005-0000-0000-0000CE020000}"/>
    <cellStyle name="Check Cell 11" xfId="504" xr:uid="{00000000-0005-0000-0000-0000CF020000}"/>
    <cellStyle name="Check Cell 12" xfId="505" xr:uid="{00000000-0005-0000-0000-0000D0020000}"/>
    <cellStyle name="Check Cell 13" xfId="506" xr:uid="{00000000-0005-0000-0000-0000D1020000}"/>
    <cellStyle name="Check Cell 14" xfId="507" xr:uid="{00000000-0005-0000-0000-0000D2020000}"/>
    <cellStyle name="Check Cell 15" xfId="508" xr:uid="{00000000-0005-0000-0000-0000D3020000}"/>
    <cellStyle name="Check Cell 16" xfId="509" xr:uid="{00000000-0005-0000-0000-0000D4020000}"/>
    <cellStyle name="Check Cell 2" xfId="510" xr:uid="{00000000-0005-0000-0000-0000D5020000}"/>
    <cellStyle name="Check Cell 2 2" xfId="511" xr:uid="{00000000-0005-0000-0000-0000D6020000}"/>
    <cellStyle name="Check Cell 2 3" xfId="512" xr:uid="{00000000-0005-0000-0000-0000D7020000}"/>
    <cellStyle name="Check Cell 3" xfId="513" xr:uid="{00000000-0005-0000-0000-0000D8020000}"/>
    <cellStyle name="Check Cell 3 2" xfId="514" xr:uid="{00000000-0005-0000-0000-0000D9020000}"/>
    <cellStyle name="Check Cell 4" xfId="515" xr:uid="{00000000-0005-0000-0000-0000DA020000}"/>
    <cellStyle name="Check Cell 4 2" xfId="516" xr:uid="{00000000-0005-0000-0000-0000DB020000}"/>
    <cellStyle name="Check Cell 5" xfId="517" xr:uid="{00000000-0005-0000-0000-0000DC020000}"/>
    <cellStyle name="Check Cell 5 2" xfId="518" xr:uid="{00000000-0005-0000-0000-0000DD020000}"/>
    <cellStyle name="Check Cell 6" xfId="519" xr:uid="{00000000-0005-0000-0000-0000DE020000}"/>
    <cellStyle name="Check Cell 7" xfId="520" xr:uid="{00000000-0005-0000-0000-0000DF020000}"/>
    <cellStyle name="Check Cell 8" xfId="521" xr:uid="{00000000-0005-0000-0000-0000E0020000}"/>
    <cellStyle name="Check Cell 9" xfId="522" xr:uid="{00000000-0005-0000-0000-0000E1020000}"/>
    <cellStyle name="Comma" xfId="523" builtinId="3"/>
    <cellStyle name="Comma  - Style1" xfId="524" xr:uid="{00000000-0005-0000-0000-0000E3020000}"/>
    <cellStyle name="Comma  - Style2" xfId="525" xr:uid="{00000000-0005-0000-0000-0000E4020000}"/>
    <cellStyle name="Comma  - Style3" xfId="526" xr:uid="{00000000-0005-0000-0000-0000E5020000}"/>
    <cellStyle name="Comma [0]" xfId="2676" builtinId="6"/>
    <cellStyle name="Comma [0] 10" xfId="527" xr:uid="{00000000-0005-0000-0000-0000E7020000}"/>
    <cellStyle name="Comma [0] 10 2" xfId="528" xr:uid="{00000000-0005-0000-0000-0000E8020000}"/>
    <cellStyle name="Comma [0] 10 2 2" xfId="529" xr:uid="{00000000-0005-0000-0000-0000E9020000}"/>
    <cellStyle name="Comma [0] 10 2 2 2" xfId="2674" xr:uid="{00000000-0005-0000-0000-0000EA020000}"/>
    <cellStyle name="Comma [0] 10 2 2 2 2" xfId="3680" xr:uid="{00000000-0005-0000-0000-0000EB020000}"/>
    <cellStyle name="Comma [0] 10 2 2 2 3" xfId="3721" xr:uid="{00000000-0005-0000-0000-0000EC020000}"/>
    <cellStyle name="Comma [0] 10 3" xfId="530" xr:uid="{00000000-0005-0000-0000-0000ED020000}"/>
    <cellStyle name="Comma [0] 10 3 2" xfId="2896" xr:uid="{00000000-0005-0000-0000-0000EE020000}"/>
    <cellStyle name="Comma [0] 10 4" xfId="531" xr:uid="{00000000-0005-0000-0000-0000EF020000}"/>
    <cellStyle name="Comma [0] 10 4 2" xfId="2897" xr:uid="{00000000-0005-0000-0000-0000F0020000}"/>
    <cellStyle name="Comma [0] 10 5" xfId="2895" xr:uid="{00000000-0005-0000-0000-0000F1020000}"/>
    <cellStyle name="Comma [0] 11" xfId="532" xr:uid="{00000000-0005-0000-0000-0000F2020000}"/>
    <cellStyle name="Comma [0] 11 2" xfId="533" xr:uid="{00000000-0005-0000-0000-0000F3020000}"/>
    <cellStyle name="Comma [0] 11 2 2" xfId="534" xr:uid="{00000000-0005-0000-0000-0000F4020000}"/>
    <cellStyle name="Comma [0] 11 2 2 2" xfId="2900" xr:uid="{00000000-0005-0000-0000-0000F5020000}"/>
    <cellStyle name="Comma [0] 11 2 3" xfId="2899" xr:uid="{00000000-0005-0000-0000-0000F6020000}"/>
    <cellStyle name="Comma [0] 11 3" xfId="535" xr:uid="{00000000-0005-0000-0000-0000F7020000}"/>
    <cellStyle name="Comma [0] 11 3 2" xfId="2901" xr:uid="{00000000-0005-0000-0000-0000F8020000}"/>
    <cellStyle name="Comma [0] 11 4" xfId="2898" xr:uid="{00000000-0005-0000-0000-0000F9020000}"/>
    <cellStyle name="Comma [0] 12" xfId="536" xr:uid="{00000000-0005-0000-0000-0000FA020000}"/>
    <cellStyle name="Comma [0] 12 2" xfId="537" xr:uid="{00000000-0005-0000-0000-0000FB020000}"/>
    <cellStyle name="Comma [0] 12 2 2" xfId="538" xr:uid="{00000000-0005-0000-0000-0000FC020000}"/>
    <cellStyle name="Comma [0] 12 2 2 2" xfId="2904" xr:uid="{00000000-0005-0000-0000-0000FD020000}"/>
    <cellStyle name="Comma [0] 12 2 3" xfId="2903" xr:uid="{00000000-0005-0000-0000-0000FE020000}"/>
    <cellStyle name="Comma [0] 12 3" xfId="539" xr:uid="{00000000-0005-0000-0000-0000FF020000}"/>
    <cellStyle name="Comma [0] 12 3 2" xfId="540" xr:uid="{00000000-0005-0000-0000-000000030000}"/>
    <cellStyle name="Comma [0] 12 3 2 2" xfId="2906" xr:uid="{00000000-0005-0000-0000-000001030000}"/>
    <cellStyle name="Comma [0] 12 3 3" xfId="2905" xr:uid="{00000000-0005-0000-0000-000002030000}"/>
    <cellStyle name="Comma [0] 12 4" xfId="2902" xr:uid="{00000000-0005-0000-0000-000003030000}"/>
    <cellStyle name="Comma [0] 13" xfId="541" xr:uid="{00000000-0005-0000-0000-000004030000}"/>
    <cellStyle name="Comma [0] 13 2" xfId="542" xr:uid="{00000000-0005-0000-0000-000005030000}"/>
    <cellStyle name="Comma [0] 14" xfId="543" xr:uid="{00000000-0005-0000-0000-000006030000}"/>
    <cellStyle name="Comma [0] 14 2" xfId="544" xr:uid="{00000000-0005-0000-0000-000007030000}"/>
    <cellStyle name="Comma [0] 14 2 2" xfId="545" xr:uid="{00000000-0005-0000-0000-000008030000}"/>
    <cellStyle name="Comma [0] 14 2 2 2" xfId="2908" xr:uid="{00000000-0005-0000-0000-000009030000}"/>
    <cellStyle name="Comma [0] 14 2 3" xfId="2907" xr:uid="{00000000-0005-0000-0000-00000A030000}"/>
    <cellStyle name="Comma [0] 14 3" xfId="546" xr:uid="{00000000-0005-0000-0000-00000B030000}"/>
    <cellStyle name="Comma [0] 15" xfId="547" xr:uid="{00000000-0005-0000-0000-00000C030000}"/>
    <cellStyle name="Comma [0] 15 2" xfId="548" xr:uid="{00000000-0005-0000-0000-00000D030000}"/>
    <cellStyle name="Comma [0] 15 2 2" xfId="549" xr:uid="{00000000-0005-0000-0000-00000E030000}"/>
    <cellStyle name="Comma [0] 15 2 2 2" xfId="2911" xr:uid="{00000000-0005-0000-0000-00000F030000}"/>
    <cellStyle name="Comma [0] 15 2 3" xfId="2910" xr:uid="{00000000-0005-0000-0000-000010030000}"/>
    <cellStyle name="Comma [0] 15 3" xfId="2909" xr:uid="{00000000-0005-0000-0000-000011030000}"/>
    <cellStyle name="Comma [0] 15_Book2" xfId="550" xr:uid="{00000000-0005-0000-0000-000012030000}"/>
    <cellStyle name="Comma [0] 16" xfId="551" xr:uid="{00000000-0005-0000-0000-000013030000}"/>
    <cellStyle name="Comma [0] 16 2" xfId="2912" xr:uid="{00000000-0005-0000-0000-000014030000}"/>
    <cellStyle name="Comma [0] 17" xfId="552" xr:uid="{00000000-0005-0000-0000-000015030000}"/>
    <cellStyle name="Comma [0] 17 2" xfId="553" xr:uid="{00000000-0005-0000-0000-000016030000}"/>
    <cellStyle name="Comma [0] 18" xfId="554" xr:uid="{00000000-0005-0000-0000-000017030000}"/>
    <cellStyle name="Comma [0] 18 2" xfId="555" xr:uid="{00000000-0005-0000-0000-000018030000}"/>
    <cellStyle name="Comma [0] 18 2 2" xfId="556" xr:uid="{00000000-0005-0000-0000-000019030000}"/>
    <cellStyle name="Comma [0] 18 2 2 2" xfId="2915" xr:uid="{00000000-0005-0000-0000-00001A030000}"/>
    <cellStyle name="Comma [0] 18 2 3" xfId="2914" xr:uid="{00000000-0005-0000-0000-00001B030000}"/>
    <cellStyle name="Comma [0] 18 3" xfId="557" xr:uid="{00000000-0005-0000-0000-00001C030000}"/>
    <cellStyle name="Comma [0] 18 3 2" xfId="2916" xr:uid="{00000000-0005-0000-0000-00001D030000}"/>
    <cellStyle name="Comma [0] 18 4" xfId="2913" xr:uid="{00000000-0005-0000-0000-00001E030000}"/>
    <cellStyle name="Comma [0] 19" xfId="558" xr:uid="{00000000-0005-0000-0000-00001F030000}"/>
    <cellStyle name="Comma [0] 19 2" xfId="559" xr:uid="{00000000-0005-0000-0000-000020030000}"/>
    <cellStyle name="Comma [0] 19 2 2" xfId="560" xr:uid="{00000000-0005-0000-0000-000021030000}"/>
    <cellStyle name="Comma [0] 19 2 2 2" xfId="2919" xr:uid="{00000000-0005-0000-0000-000022030000}"/>
    <cellStyle name="Comma [0] 19 2 3" xfId="2918" xr:uid="{00000000-0005-0000-0000-000023030000}"/>
    <cellStyle name="Comma [0] 19 3" xfId="561" xr:uid="{00000000-0005-0000-0000-000024030000}"/>
    <cellStyle name="Comma [0] 19 3 2" xfId="2920" xr:uid="{00000000-0005-0000-0000-000025030000}"/>
    <cellStyle name="Comma [0] 19 4" xfId="2917" xr:uid="{00000000-0005-0000-0000-000026030000}"/>
    <cellStyle name="Comma [0] 2" xfId="562" xr:uid="{00000000-0005-0000-0000-000027030000}"/>
    <cellStyle name="Comma [0] 2 10" xfId="563" xr:uid="{00000000-0005-0000-0000-000028030000}"/>
    <cellStyle name="Comma [0] 2 10 2" xfId="564" xr:uid="{00000000-0005-0000-0000-000029030000}"/>
    <cellStyle name="Comma [0] 2 10 2 2" xfId="2923" xr:uid="{00000000-0005-0000-0000-00002A030000}"/>
    <cellStyle name="Comma [0] 2 10 3" xfId="565" xr:uid="{00000000-0005-0000-0000-00002B030000}"/>
    <cellStyle name="Comma [0] 2 10 3 2" xfId="2924" xr:uid="{00000000-0005-0000-0000-00002C030000}"/>
    <cellStyle name="Comma [0] 2 10 4" xfId="2922" xr:uid="{00000000-0005-0000-0000-00002D030000}"/>
    <cellStyle name="Comma [0] 2 11" xfId="566" xr:uid="{00000000-0005-0000-0000-00002E030000}"/>
    <cellStyle name="Comma [0] 2 11 2" xfId="2925" xr:uid="{00000000-0005-0000-0000-00002F030000}"/>
    <cellStyle name="Comma [0] 2 12" xfId="567" xr:uid="{00000000-0005-0000-0000-000030030000}"/>
    <cellStyle name="Comma [0] 2 12 2" xfId="2926" xr:uid="{00000000-0005-0000-0000-000031030000}"/>
    <cellStyle name="Comma [0] 2 13" xfId="2921" xr:uid="{00000000-0005-0000-0000-000032030000}"/>
    <cellStyle name="Comma [0] 2 2" xfId="568" xr:uid="{00000000-0005-0000-0000-000033030000}"/>
    <cellStyle name="Comma [0] 2 2 2" xfId="569" xr:uid="{00000000-0005-0000-0000-000034030000}"/>
    <cellStyle name="Comma [0] 2 2 2 2" xfId="570" xr:uid="{00000000-0005-0000-0000-000035030000}"/>
    <cellStyle name="Comma [0] 2 2 2 2 2" xfId="571" xr:uid="{00000000-0005-0000-0000-000036030000}"/>
    <cellStyle name="Comma [0] 2 2 2 2 2 2" xfId="572" xr:uid="{00000000-0005-0000-0000-000037030000}"/>
    <cellStyle name="Comma [0] 2 2 2 2 2 2 2" xfId="573" xr:uid="{00000000-0005-0000-0000-000038030000}"/>
    <cellStyle name="Comma [0] 2 2 2 2 2 2 2 2" xfId="574" xr:uid="{00000000-0005-0000-0000-000039030000}"/>
    <cellStyle name="Comma [0] 2 2 2 2 2 2 2 2 2" xfId="575" xr:uid="{00000000-0005-0000-0000-00003A030000}"/>
    <cellStyle name="Comma [0] 2 2 2 2 2 2 2 2 2 2" xfId="2934" xr:uid="{00000000-0005-0000-0000-00003B030000}"/>
    <cellStyle name="Comma [0] 2 2 2 2 2 2 2 2 3" xfId="2933" xr:uid="{00000000-0005-0000-0000-00003C030000}"/>
    <cellStyle name="Comma [0] 2 2 2 2 2 2 2 3" xfId="576" xr:uid="{00000000-0005-0000-0000-00003D030000}"/>
    <cellStyle name="Comma [0] 2 2 2 2 2 2 2 3 2" xfId="577" xr:uid="{00000000-0005-0000-0000-00003E030000}"/>
    <cellStyle name="Comma [0] 2 2 2 2 2 2 2 3 2 2" xfId="2936" xr:uid="{00000000-0005-0000-0000-00003F030000}"/>
    <cellStyle name="Comma [0] 2 2 2 2 2 2 2 3 3" xfId="2935" xr:uid="{00000000-0005-0000-0000-000040030000}"/>
    <cellStyle name="Comma [0] 2 2 2 2 2 2 2 4" xfId="2932" xr:uid="{00000000-0005-0000-0000-000041030000}"/>
    <cellStyle name="Comma [0] 2 2 2 2 2 2 3" xfId="578" xr:uid="{00000000-0005-0000-0000-000042030000}"/>
    <cellStyle name="Comma [0] 2 2 2 2 2 2 3 2" xfId="2937" xr:uid="{00000000-0005-0000-0000-000043030000}"/>
    <cellStyle name="Comma [0] 2 2 2 2 2 2 4" xfId="579" xr:uid="{00000000-0005-0000-0000-000044030000}"/>
    <cellStyle name="Comma [0] 2 2 2 2 2 2 4 2" xfId="2938" xr:uid="{00000000-0005-0000-0000-000045030000}"/>
    <cellStyle name="Comma [0] 2 2 2 2 2 2 5" xfId="2931" xr:uid="{00000000-0005-0000-0000-000046030000}"/>
    <cellStyle name="Comma [0] 2 2 2 2 2 3" xfId="580" xr:uid="{00000000-0005-0000-0000-000047030000}"/>
    <cellStyle name="Comma [0] 2 2 2 2 2 3 2" xfId="581" xr:uid="{00000000-0005-0000-0000-000048030000}"/>
    <cellStyle name="Comma [0] 2 2 2 2 2 3 2 2" xfId="2940" xr:uid="{00000000-0005-0000-0000-000049030000}"/>
    <cellStyle name="Comma [0] 2 2 2 2 2 3 3" xfId="2939" xr:uid="{00000000-0005-0000-0000-00004A030000}"/>
    <cellStyle name="Comma [0] 2 2 2 2 2 4" xfId="582" xr:uid="{00000000-0005-0000-0000-00004B030000}"/>
    <cellStyle name="Comma [0] 2 2 2 2 2 4 2" xfId="583" xr:uid="{00000000-0005-0000-0000-00004C030000}"/>
    <cellStyle name="Comma [0] 2 2 2 2 2 4 2 2" xfId="2942" xr:uid="{00000000-0005-0000-0000-00004D030000}"/>
    <cellStyle name="Comma [0] 2 2 2 2 2 4 3" xfId="2941" xr:uid="{00000000-0005-0000-0000-00004E030000}"/>
    <cellStyle name="Comma [0] 2 2 2 2 2 5" xfId="2930" xr:uid="{00000000-0005-0000-0000-00004F030000}"/>
    <cellStyle name="Comma [0] 2 2 2 2 3" xfId="584" xr:uid="{00000000-0005-0000-0000-000050030000}"/>
    <cellStyle name="Comma [0] 2 2 2 2 3 2" xfId="2943" xr:uid="{00000000-0005-0000-0000-000051030000}"/>
    <cellStyle name="Comma [0] 2 2 2 2 4" xfId="585" xr:uid="{00000000-0005-0000-0000-000052030000}"/>
    <cellStyle name="Comma [0] 2 2 2 2 4 2" xfId="2944" xr:uid="{00000000-0005-0000-0000-000053030000}"/>
    <cellStyle name="Comma [0] 2 2 2 2 5" xfId="586" xr:uid="{00000000-0005-0000-0000-000054030000}"/>
    <cellStyle name="Comma [0] 2 2 2 2 5 2" xfId="2945" xr:uid="{00000000-0005-0000-0000-000055030000}"/>
    <cellStyle name="Comma [0] 2 2 2 2 6" xfId="2929" xr:uid="{00000000-0005-0000-0000-000056030000}"/>
    <cellStyle name="Comma [0] 2 2 2 3" xfId="587" xr:uid="{00000000-0005-0000-0000-000057030000}"/>
    <cellStyle name="Comma [0] 2 2 2 3 2" xfId="588" xr:uid="{00000000-0005-0000-0000-000058030000}"/>
    <cellStyle name="Comma [0] 2 2 2 3 2 2" xfId="2947" xr:uid="{00000000-0005-0000-0000-000059030000}"/>
    <cellStyle name="Comma [0] 2 2 2 3 3" xfId="2946" xr:uid="{00000000-0005-0000-0000-00005A030000}"/>
    <cellStyle name="Comma [0] 2 2 2 4" xfId="589" xr:uid="{00000000-0005-0000-0000-00005B030000}"/>
    <cellStyle name="Comma [0] 2 2 2 4 2" xfId="590" xr:uid="{00000000-0005-0000-0000-00005C030000}"/>
    <cellStyle name="Comma [0] 2 2 2 4 2 2" xfId="2949" xr:uid="{00000000-0005-0000-0000-00005D030000}"/>
    <cellStyle name="Comma [0] 2 2 2 4 3" xfId="2948" xr:uid="{00000000-0005-0000-0000-00005E030000}"/>
    <cellStyle name="Comma [0] 2 2 2 5" xfId="591" xr:uid="{00000000-0005-0000-0000-00005F030000}"/>
    <cellStyle name="Comma [0] 2 2 2 5 2" xfId="592" xr:uid="{00000000-0005-0000-0000-000060030000}"/>
    <cellStyle name="Comma [0] 2 2 2 5 2 2" xfId="2951" xr:uid="{00000000-0005-0000-0000-000061030000}"/>
    <cellStyle name="Comma [0] 2 2 2 5 3" xfId="2950" xr:uid="{00000000-0005-0000-0000-000062030000}"/>
    <cellStyle name="Comma [0] 2 2 2 6" xfId="593" xr:uid="{00000000-0005-0000-0000-000063030000}"/>
    <cellStyle name="Comma [0] 2 2 2 6 2" xfId="2952" xr:uid="{00000000-0005-0000-0000-000064030000}"/>
    <cellStyle name="Comma [0] 2 2 2 7" xfId="2928" xr:uid="{00000000-0005-0000-0000-000065030000}"/>
    <cellStyle name="Comma [0] 2 2 3" xfId="594" xr:uid="{00000000-0005-0000-0000-000066030000}"/>
    <cellStyle name="Comma [0] 2 2 3 2" xfId="2953" xr:uid="{00000000-0005-0000-0000-000067030000}"/>
    <cellStyle name="Comma [0] 2 2 4" xfId="595" xr:uid="{00000000-0005-0000-0000-000068030000}"/>
    <cellStyle name="Comma [0] 2 2 4 2" xfId="2954" xr:uid="{00000000-0005-0000-0000-000069030000}"/>
    <cellStyle name="Comma [0] 2 2 5" xfId="596" xr:uid="{00000000-0005-0000-0000-00006A030000}"/>
    <cellStyle name="Comma [0] 2 2 5 2" xfId="2955" xr:uid="{00000000-0005-0000-0000-00006B030000}"/>
    <cellStyle name="Comma [0] 2 2 6" xfId="597" xr:uid="{00000000-0005-0000-0000-00006C030000}"/>
    <cellStyle name="Comma [0] 2 2 6 2" xfId="598" xr:uid="{00000000-0005-0000-0000-00006D030000}"/>
    <cellStyle name="Comma [0] 2 2 6 2 2" xfId="2957" xr:uid="{00000000-0005-0000-0000-00006E030000}"/>
    <cellStyle name="Comma [0] 2 2 6 3" xfId="2956" xr:uid="{00000000-0005-0000-0000-00006F030000}"/>
    <cellStyle name="Comma [0] 2 2 7" xfId="2927" xr:uid="{00000000-0005-0000-0000-000070030000}"/>
    <cellStyle name="Comma [0] 2 3" xfId="599" xr:uid="{00000000-0005-0000-0000-000071030000}"/>
    <cellStyle name="Comma [0] 2 3 2" xfId="600" xr:uid="{00000000-0005-0000-0000-000072030000}"/>
    <cellStyle name="Comma [0] 2 3 2 2" xfId="601" xr:uid="{00000000-0005-0000-0000-000073030000}"/>
    <cellStyle name="Comma [0] 2 3 2 2 2" xfId="602" xr:uid="{00000000-0005-0000-0000-000074030000}"/>
    <cellStyle name="Comma [0] 2 3 2 2 2 2" xfId="2961" xr:uid="{00000000-0005-0000-0000-000075030000}"/>
    <cellStyle name="Comma [0] 2 3 2 2 3" xfId="603" xr:uid="{00000000-0005-0000-0000-000076030000}"/>
    <cellStyle name="Comma [0] 2 3 2 2 3 2" xfId="2962" xr:uid="{00000000-0005-0000-0000-000077030000}"/>
    <cellStyle name="Comma [0] 2 3 2 2 4" xfId="604" xr:uid="{00000000-0005-0000-0000-000078030000}"/>
    <cellStyle name="Comma [0] 2 3 2 2 4 2" xfId="2963" xr:uid="{00000000-0005-0000-0000-000079030000}"/>
    <cellStyle name="Comma [0] 2 3 2 2 5" xfId="2960" xr:uid="{00000000-0005-0000-0000-00007A030000}"/>
    <cellStyle name="Comma [0] 2 3 2 3" xfId="605" xr:uid="{00000000-0005-0000-0000-00007B030000}"/>
    <cellStyle name="Comma [0] 2 3 2 3 2" xfId="2964" xr:uid="{00000000-0005-0000-0000-00007C030000}"/>
    <cellStyle name="Comma [0] 2 3 2 4" xfId="606" xr:uid="{00000000-0005-0000-0000-00007D030000}"/>
    <cellStyle name="Comma [0] 2 3 2 4 2" xfId="2965" xr:uid="{00000000-0005-0000-0000-00007E030000}"/>
    <cellStyle name="Comma [0] 2 3 2 5" xfId="607" xr:uid="{00000000-0005-0000-0000-00007F030000}"/>
    <cellStyle name="Comma [0] 2 3 2 5 2" xfId="2966" xr:uid="{00000000-0005-0000-0000-000080030000}"/>
    <cellStyle name="Comma [0] 2 3 2 6" xfId="608" xr:uid="{00000000-0005-0000-0000-000081030000}"/>
    <cellStyle name="Comma [0] 2 3 2 6 2" xfId="2967" xr:uid="{00000000-0005-0000-0000-000082030000}"/>
    <cellStyle name="Comma [0] 2 3 2 7" xfId="2959" xr:uid="{00000000-0005-0000-0000-000083030000}"/>
    <cellStyle name="Comma [0] 2 3 3" xfId="609" xr:uid="{00000000-0005-0000-0000-000084030000}"/>
    <cellStyle name="Comma [0] 2 3 3 2" xfId="2968" xr:uid="{00000000-0005-0000-0000-000085030000}"/>
    <cellStyle name="Comma [0] 2 3 4" xfId="610" xr:uid="{00000000-0005-0000-0000-000086030000}"/>
    <cellStyle name="Comma [0] 2 3 4 2" xfId="2969" xr:uid="{00000000-0005-0000-0000-000087030000}"/>
    <cellStyle name="Comma [0] 2 3 5" xfId="611" xr:uid="{00000000-0005-0000-0000-000088030000}"/>
    <cellStyle name="Comma [0] 2 3 5 2" xfId="2970" xr:uid="{00000000-0005-0000-0000-000089030000}"/>
    <cellStyle name="Comma [0] 2 3 6" xfId="612" xr:uid="{00000000-0005-0000-0000-00008A030000}"/>
    <cellStyle name="Comma [0] 2 3 6 2" xfId="2971" xr:uid="{00000000-0005-0000-0000-00008B030000}"/>
    <cellStyle name="Comma [0] 2 3 7" xfId="613" xr:uid="{00000000-0005-0000-0000-00008C030000}"/>
    <cellStyle name="Comma [0] 2 3 7 2" xfId="2972" xr:uid="{00000000-0005-0000-0000-00008D030000}"/>
    <cellStyle name="Comma [0] 2 3 8" xfId="614" xr:uid="{00000000-0005-0000-0000-00008E030000}"/>
    <cellStyle name="Comma [0] 2 3 8 2" xfId="2973" xr:uid="{00000000-0005-0000-0000-00008F030000}"/>
    <cellStyle name="Comma [0] 2 3 9" xfId="2958" xr:uid="{00000000-0005-0000-0000-000090030000}"/>
    <cellStyle name="Comma [0] 2 4" xfId="615" xr:uid="{00000000-0005-0000-0000-000091030000}"/>
    <cellStyle name="Comma [0] 2 4 2" xfId="616" xr:uid="{00000000-0005-0000-0000-000092030000}"/>
    <cellStyle name="Comma [0] 2 4 2 2" xfId="2974" xr:uid="{00000000-0005-0000-0000-000093030000}"/>
    <cellStyle name="Comma [0] 2 4 3" xfId="617" xr:uid="{00000000-0005-0000-0000-000094030000}"/>
    <cellStyle name="Comma [0] 2 4 3 2" xfId="2975" xr:uid="{00000000-0005-0000-0000-000095030000}"/>
    <cellStyle name="Comma [0] 2 4 4" xfId="618" xr:uid="{00000000-0005-0000-0000-000096030000}"/>
    <cellStyle name="Comma [0] 2 4 4 2" xfId="2976" xr:uid="{00000000-0005-0000-0000-000097030000}"/>
    <cellStyle name="Comma [0] 2 4 5" xfId="619" xr:uid="{00000000-0005-0000-0000-000098030000}"/>
    <cellStyle name="Comma [0] 2 4 5 2" xfId="620" xr:uid="{00000000-0005-0000-0000-000099030000}"/>
    <cellStyle name="Comma [0] 2 4 5 2 2" xfId="2978" xr:uid="{00000000-0005-0000-0000-00009A030000}"/>
    <cellStyle name="Comma [0] 2 4 5 3" xfId="2977" xr:uid="{00000000-0005-0000-0000-00009B030000}"/>
    <cellStyle name="Comma [0] 2 4 6" xfId="621" xr:uid="{00000000-0005-0000-0000-00009C030000}"/>
    <cellStyle name="Comma [0] 2 5" xfId="622" xr:uid="{00000000-0005-0000-0000-00009D030000}"/>
    <cellStyle name="Comma [0] 2 5 2" xfId="623" xr:uid="{00000000-0005-0000-0000-00009E030000}"/>
    <cellStyle name="Comma [0] 2 5 2 2" xfId="2980" xr:uid="{00000000-0005-0000-0000-00009F030000}"/>
    <cellStyle name="Comma [0] 2 5 3" xfId="624" xr:uid="{00000000-0005-0000-0000-0000A0030000}"/>
    <cellStyle name="Comma [0] 2 5 3 2" xfId="2981" xr:uid="{00000000-0005-0000-0000-0000A1030000}"/>
    <cellStyle name="Comma [0] 2 5 4" xfId="625" xr:uid="{00000000-0005-0000-0000-0000A2030000}"/>
    <cellStyle name="Comma [0] 2 5 4 2" xfId="2982" xr:uid="{00000000-0005-0000-0000-0000A3030000}"/>
    <cellStyle name="Comma [0] 2 5 5" xfId="2979" xr:uid="{00000000-0005-0000-0000-0000A4030000}"/>
    <cellStyle name="Comma [0] 2 6" xfId="626" xr:uid="{00000000-0005-0000-0000-0000A5030000}"/>
    <cellStyle name="Comma [0] 2 6 2" xfId="627" xr:uid="{00000000-0005-0000-0000-0000A6030000}"/>
    <cellStyle name="Comma [0] 2 6 2 2" xfId="628" xr:uid="{00000000-0005-0000-0000-0000A7030000}"/>
    <cellStyle name="Comma [0] 2 6 2 2 2" xfId="629" xr:uid="{00000000-0005-0000-0000-0000A8030000}"/>
    <cellStyle name="Comma [0] 2 6 2 2 2 2" xfId="630" xr:uid="{00000000-0005-0000-0000-0000A9030000}"/>
    <cellStyle name="Comma [0] 2 6 2 2 2 2 2" xfId="631" xr:uid="{00000000-0005-0000-0000-0000AA030000}"/>
    <cellStyle name="Comma [0] 2 6 2 2 2 2 2 2" xfId="2988" xr:uid="{00000000-0005-0000-0000-0000AB030000}"/>
    <cellStyle name="Comma [0] 2 6 2 2 2 2 3" xfId="632" xr:uid="{00000000-0005-0000-0000-0000AC030000}"/>
    <cellStyle name="Comma [0] 2 6 2 2 2 2 3 2" xfId="2989" xr:uid="{00000000-0005-0000-0000-0000AD030000}"/>
    <cellStyle name="Comma [0] 2 6 2 2 2 2 4" xfId="633" xr:uid="{00000000-0005-0000-0000-0000AE030000}"/>
    <cellStyle name="Comma [0] 2 6 2 2 2 2 4 2" xfId="2990" xr:uid="{00000000-0005-0000-0000-0000AF030000}"/>
    <cellStyle name="Comma [0] 2 6 2 2 2 2 5" xfId="634" xr:uid="{00000000-0005-0000-0000-0000B0030000}"/>
    <cellStyle name="Comma [0] 2 6 2 2 2 2 5 2" xfId="2991" xr:uid="{00000000-0005-0000-0000-0000B1030000}"/>
    <cellStyle name="Comma [0] 2 6 2 2 2 2 6" xfId="2987" xr:uid="{00000000-0005-0000-0000-0000B2030000}"/>
    <cellStyle name="Comma [0] 2 6 2 2 2 3" xfId="635" xr:uid="{00000000-0005-0000-0000-0000B3030000}"/>
    <cellStyle name="Comma [0] 2 6 2 2 2 3 2" xfId="2992" xr:uid="{00000000-0005-0000-0000-0000B4030000}"/>
    <cellStyle name="Comma [0] 2 6 2 2 2 4" xfId="636" xr:uid="{00000000-0005-0000-0000-0000B5030000}"/>
    <cellStyle name="Comma [0] 2 6 2 2 2 4 2" xfId="2993" xr:uid="{00000000-0005-0000-0000-0000B6030000}"/>
    <cellStyle name="Comma [0] 2 6 2 2 2 5" xfId="637" xr:uid="{00000000-0005-0000-0000-0000B7030000}"/>
    <cellStyle name="Comma [0] 2 6 2 2 2 5 2" xfId="2994" xr:uid="{00000000-0005-0000-0000-0000B8030000}"/>
    <cellStyle name="Comma [0] 2 6 2 2 2 6" xfId="2986" xr:uid="{00000000-0005-0000-0000-0000B9030000}"/>
    <cellStyle name="Comma [0] 2 6 2 2 3" xfId="638" xr:uid="{00000000-0005-0000-0000-0000BA030000}"/>
    <cellStyle name="Comma [0] 2 6 2 2 3 2" xfId="2995" xr:uid="{00000000-0005-0000-0000-0000BB030000}"/>
    <cellStyle name="Comma [0] 2 6 2 2 4" xfId="639" xr:uid="{00000000-0005-0000-0000-0000BC030000}"/>
    <cellStyle name="Comma [0] 2 6 2 2 4 2" xfId="2996" xr:uid="{00000000-0005-0000-0000-0000BD030000}"/>
    <cellStyle name="Comma [0] 2 6 2 2 5" xfId="640" xr:uid="{00000000-0005-0000-0000-0000BE030000}"/>
    <cellStyle name="Comma [0] 2 6 2 2 5 2" xfId="2997" xr:uid="{00000000-0005-0000-0000-0000BF030000}"/>
    <cellStyle name="Comma [0] 2 6 2 2 6" xfId="2985" xr:uid="{00000000-0005-0000-0000-0000C0030000}"/>
    <cellStyle name="Comma [0] 2 6 2 3" xfId="641" xr:uid="{00000000-0005-0000-0000-0000C1030000}"/>
    <cellStyle name="Comma [0] 2 6 2 3 2" xfId="2998" xr:uid="{00000000-0005-0000-0000-0000C2030000}"/>
    <cellStyle name="Comma [0] 2 6 2 4" xfId="642" xr:uid="{00000000-0005-0000-0000-0000C3030000}"/>
    <cellStyle name="Comma [0] 2 6 2 4 2" xfId="2999" xr:uid="{00000000-0005-0000-0000-0000C4030000}"/>
    <cellStyle name="Comma [0] 2 6 2 5" xfId="643" xr:uid="{00000000-0005-0000-0000-0000C5030000}"/>
    <cellStyle name="Comma [0] 2 6 2 5 2" xfId="3000" xr:uid="{00000000-0005-0000-0000-0000C6030000}"/>
    <cellStyle name="Comma [0] 2 6 2 6" xfId="2984" xr:uid="{00000000-0005-0000-0000-0000C7030000}"/>
    <cellStyle name="Comma [0] 2 6 3" xfId="644" xr:uid="{00000000-0005-0000-0000-0000C8030000}"/>
    <cellStyle name="Comma [0] 2 6 3 2" xfId="3001" xr:uid="{00000000-0005-0000-0000-0000C9030000}"/>
    <cellStyle name="Comma [0] 2 6 4" xfId="645" xr:uid="{00000000-0005-0000-0000-0000CA030000}"/>
    <cellStyle name="Comma [0] 2 6 4 2" xfId="3002" xr:uid="{00000000-0005-0000-0000-0000CB030000}"/>
    <cellStyle name="Comma [0] 2 6 5" xfId="646" xr:uid="{00000000-0005-0000-0000-0000CC030000}"/>
    <cellStyle name="Comma [0] 2 6 5 2" xfId="3003" xr:uid="{00000000-0005-0000-0000-0000CD030000}"/>
    <cellStyle name="Comma [0] 2 6 6" xfId="2983" xr:uid="{00000000-0005-0000-0000-0000CE030000}"/>
    <cellStyle name="Comma [0] 2 7" xfId="647" xr:uid="{00000000-0005-0000-0000-0000CF030000}"/>
    <cellStyle name="Comma [0] 2 7 2" xfId="648" xr:uid="{00000000-0005-0000-0000-0000D0030000}"/>
    <cellStyle name="Comma [0] 2 7 2 2" xfId="3005" xr:uid="{00000000-0005-0000-0000-0000D1030000}"/>
    <cellStyle name="Comma [0] 2 7 3" xfId="3004" xr:uid="{00000000-0005-0000-0000-0000D2030000}"/>
    <cellStyle name="Comma [0] 2 8" xfId="649" xr:uid="{00000000-0005-0000-0000-0000D3030000}"/>
    <cellStyle name="Comma [0] 2 8 2" xfId="3006" xr:uid="{00000000-0005-0000-0000-0000D4030000}"/>
    <cellStyle name="Comma [0] 2 9" xfId="650" xr:uid="{00000000-0005-0000-0000-0000D5030000}"/>
    <cellStyle name="Comma [0] 2 9 2" xfId="3007" xr:uid="{00000000-0005-0000-0000-0000D6030000}"/>
    <cellStyle name="Comma [0] 20" xfId="651" xr:uid="{00000000-0005-0000-0000-0000D7030000}"/>
    <cellStyle name="Comma [0] 20 2" xfId="652" xr:uid="{00000000-0005-0000-0000-0000D8030000}"/>
    <cellStyle name="Comma [0] 21" xfId="653" xr:uid="{00000000-0005-0000-0000-0000D9030000}"/>
    <cellStyle name="Comma [0] 21 2" xfId="654" xr:uid="{00000000-0005-0000-0000-0000DA030000}"/>
    <cellStyle name="Comma [0] 22" xfId="655" xr:uid="{00000000-0005-0000-0000-0000DB030000}"/>
    <cellStyle name="Comma [0] 22 2" xfId="3008" xr:uid="{00000000-0005-0000-0000-0000DC030000}"/>
    <cellStyle name="Comma [0] 23" xfId="656" xr:uid="{00000000-0005-0000-0000-0000DD030000}"/>
    <cellStyle name="Comma [0] 23 2" xfId="3009" xr:uid="{00000000-0005-0000-0000-0000DE030000}"/>
    <cellStyle name="Comma [0] 24" xfId="657" xr:uid="{00000000-0005-0000-0000-0000DF030000}"/>
    <cellStyle name="Comma [0] 24 2" xfId="658" xr:uid="{00000000-0005-0000-0000-0000E0030000}"/>
    <cellStyle name="Comma [0] 24 2 2" xfId="659" xr:uid="{00000000-0005-0000-0000-0000E1030000}"/>
    <cellStyle name="Comma [0] 24 2 2 2" xfId="3012" xr:uid="{00000000-0005-0000-0000-0000E2030000}"/>
    <cellStyle name="Comma [0] 24 2 3" xfId="3011" xr:uid="{00000000-0005-0000-0000-0000E3030000}"/>
    <cellStyle name="Comma [0] 24 3" xfId="660" xr:uid="{00000000-0005-0000-0000-0000E4030000}"/>
    <cellStyle name="Comma [0] 24 3 2" xfId="3013" xr:uid="{00000000-0005-0000-0000-0000E5030000}"/>
    <cellStyle name="Comma [0] 24 4" xfId="3010" xr:uid="{00000000-0005-0000-0000-0000E6030000}"/>
    <cellStyle name="Comma [0] 25" xfId="661" xr:uid="{00000000-0005-0000-0000-0000E7030000}"/>
    <cellStyle name="Comma [0] 25 2" xfId="3014" xr:uid="{00000000-0005-0000-0000-0000E8030000}"/>
    <cellStyle name="Comma [0] 26" xfId="662" xr:uid="{00000000-0005-0000-0000-0000E9030000}"/>
    <cellStyle name="Comma [0] 26 2" xfId="3015" xr:uid="{00000000-0005-0000-0000-0000EA030000}"/>
    <cellStyle name="Comma [0] 27" xfId="663" xr:uid="{00000000-0005-0000-0000-0000EB030000}"/>
    <cellStyle name="Comma [0] 27 2" xfId="664" xr:uid="{00000000-0005-0000-0000-0000EC030000}"/>
    <cellStyle name="Comma [0] 27 2 2" xfId="3017" xr:uid="{00000000-0005-0000-0000-0000ED030000}"/>
    <cellStyle name="Comma [0] 27 3" xfId="3016" xr:uid="{00000000-0005-0000-0000-0000EE030000}"/>
    <cellStyle name="Comma [0] 3" xfId="665" xr:uid="{00000000-0005-0000-0000-0000EF030000}"/>
    <cellStyle name="Comma [0] 3 2" xfId="666" xr:uid="{00000000-0005-0000-0000-0000F0030000}"/>
    <cellStyle name="Comma [0] 3 2 2" xfId="667" xr:uid="{00000000-0005-0000-0000-0000F1030000}"/>
    <cellStyle name="Comma [0] 3 2 2 2" xfId="3020" xr:uid="{00000000-0005-0000-0000-0000F2030000}"/>
    <cellStyle name="Comma [0] 3 2 3" xfId="668" xr:uid="{00000000-0005-0000-0000-0000F3030000}"/>
    <cellStyle name="Comma [0] 3 2 3 2" xfId="3021" xr:uid="{00000000-0005-0000-0000-0000F4030000}"/>
    <cellStyle name="Comma [0] 3 2 4" xfId="3019" xr:uid="{00000000-0005-0000-0000-0000F5030000}"/>
    <cellStyle name="Comma [0] 3 3" xfId="669" xr:uid="{00000000-0005-0000-0000-0000F6030000}"/>
    <cellStyle name="Comma [0] 3 3 2" xfId="3022" xr:uid="{00000000-0005-0000-0000-0000F7030000}"/>
    <cellStyle name="Comma [0] 3 4" xfId="3018" xr:uid="{00000000-0005-0000-0000-0000F8030000}"/>
    <cellStyle name="Comma [0] 32" xfId="670" xr:uid="{00000000-0005-0000-0000-0000F9030000}"/>
    <cellStyle name="Comma [0] 32 2" xfId="671" xr:uid="{00000000-0005-0000-0000-0000FA030000}"/>
    <cellStyle name="Comma [0] 32 2 2" xfId="3024" xr:uid="{00000000-0005-0000-0000-0000FB030000}"/>
    <cellStyle name="Comma [0] 32 3" xfId="3023" xr:uid="{00000000-0005-0000-0000-0000FC030000}"/>
    <cellStyle name="Comma [0] 35" xfId="672" xr:uid="{00000000-0005-0000-0000-0000FD030000}"/>
    <cellStyle name="Comma [0] 35 2" xfId="3025" xr:uid="{00000000-0005-0000-0000-0000FE030000}"/>
    <cellStyle name="Comma [0] 4" xfId="673" xr:uid="{00000000-0005-0000-0000-0000FF030000}"/>
    <cellStyle name="Comma [0] 4 2" xfId="674" xr:uid="{00000000-0005-0000-0000-000000040000}"/>
    <cellStyle name="Comma [0] 4 2 2" xfId="675" xr:uid="{00000000-0005-0000-0000-000001040000}"/>
    <cellStyle name="Comma [0] 4 2 2 2" xfId="3028" xr:uid="{00000000-0005-0000-0000-000002040000}"/>
    <cellStyle name="Comma [0] 4 2 3" xfId="3027" xr:uid="{00000000-0005-0000-0000-000003040000}"/>
    <cellStyle name="Comma [0] 4 3" xfId="676" xr:uid="{00000000-0005-0000-0000-000004040000}"/>
    <cellStyle name="Comma [0] 4 3 2" xfId="677" xr:uid="{00000000-0005-0000-0000-000005040000}"/>
    <cellStyle name="Comma [0] 4 3 2 2" xfId="3030" xr:uid="{00000000-0005-0000-0000-000006040000}"/>
    <cellStyle name="Comma [0] 4 3 3" xfId="3029" xr:uid="{00000000-0005-0000-0000-000007040000}"/>
    <cellStyle name="Comma [0] 4 4" xfId="678" xr:uid="{00000000-0005-0000-0000-000008040000}"/>
    <cellStyle name="Comma [0] 4 4 2" xfId="679" xr:uid="{00000000-0005-0000-0000-000009040000}"/>
    <cellStyle name="Comma [0] 4 5" xfId="680" xr:uid="{00000000-0005-0000-0000-00000A040000}"/>
    <cellStyle name="Comma [0] 4 5 2" xfId="3031" xr:uid="{00000000-0005-0000-0000-00000B040000}"/>
    <cellStyle name="Comma [0] 4 6" xfId="681" xr:uid="{00000000-0005-0000-0000-00000C040000}"/>
    <cellStyle name="Comma [0] 4 6 2" xfId="3032" xr:uid="{00000000-0005-0000-0000-00000D040000}"/>
    <cellStyle name="Comma [0] 4 7" xfId="3026" xr:uid="{00000000-0005-0000-0000-00000E040000}"/>
    <cellStyle name="Comma [0] 5" xfId="682" xr:uid="{00000000-0005-0000-0000-00000F040000}"/>
    <cellStyle name="Comma [0] 5 2" xfId="683" xr:uid="{00000000-0005-0000-0000-000010040000}"/>
    <cellStyle name="Comma [0] 5 2 2" xfId="3034" xr:uid="{00000000-0005-0000-0000-000011040000}"/>
    <cellStyle name="Comma [0] 5 3" xfId="684" xr:uid="{00000000-0005-0000-0000-000012040000}"/>
    <cellStyle name="Comma [0] 5 3 2" xfId="3035" xr:uid="{00000000-0005-0000-0000-000013040000}"/>
    <cellStyle name="Comma [0] 5 4" xfId="3033" xr:uid="{00000000-0005-0000-0000-000014040000}"/>
    <cellStyle name="Comma [0] 6" xfId="685" xr:uid="{00000000-0005-0000-0000-000015040000}"/>
    <cellStyle name="Comma [0] 6 2" xfId="686" xr:uid="{00000000-0005-0000-0000-000016040000}"/>
    <cellStyle name="Comma [0] 6 2 2" xfId="3037" xr:uid="{00000000-0005-0000-0000-000017040000}"/>
    <cellStyle name="Comma [0] 6 3" xfId="687" xr:uid="{00000000-0005-0000-0000-000018040000}"/>
    <cellStyle name="Comma [0] 6 3 2" xfId="688" xr:uid="{00000000-0005-0000-0000-000019040000}"/>
    <cellStyle name="Comma [0] 6 3 2 2" xfId="3039" xr:uid="{00000000-0005-0000-0000-00001A040000}"/>
    <cellStyle name="Comma [0] 6 3 3" xfId="3038" xr:uid="{00000000-0005-0000-0000-00001B040000}"/>
    <cellStyle name="Comma [0] 6 4" xfId="3036" xr:uid="{00000000-0005-0000-0000-00001C040000}"/>
    <cellStyle name="Comma [0] 7" xfId="689" xr:uid="{00000000-0005-0000-0000-00001D040000}"/>
    <cellStyle name="Comma [0] 7 2" xfId="690" xr:uid="{00000000-0005-0000-0000-00001E040000}"/>
    <cellStyle name="Comma [0] 7 2 2" xfId="691" xr:uid="{00000000-0005-0000-0000-00001F040000}"/>
    <cellStyle name="Comma [0] 7 2 2 2" xfId="3041" xr:uid="{00000000-0005-0000-0000-000020040000}"/>
    <cellStyle name="Comma [0] 7 2 3" xfId="3040" xr:uid="{00000000-0005-0000-0000-000021040000}"/>
    <cellStyle name="Comma [0] 7 3" xfId="692" xr:uid="{00000000-0005-0000-0000-000022040000}"/>
    <cellStyle name="Comma [0] 8" xfId="693" xr:uid="{00000000-0005-0000-0000-000023040000}"/>
    <cellStyle name="Comma [0] 8 2" xfId="694" xr:uid="{00000000-0005-0000-0000-000024040000}"/>
    <cellStyle name="Comma [0] 8 2 2" xfId="695" xr:uid="{00000000-0005-0000-0000-000025040000}"/>
    <cellStyle name="Comma [0] 8 2 2 2" xfId="3044" xr:uid="{00000000-0005-0000-0000-000026040000}"/>
    <cellStyle name="Comma [0] 8 2 3" xfId="3043" xr:uid="{00000000-0005-0000-0000-000027040000}"/>
    <cellStyle name="Comma [0] 8 3" xfId="696" xr:uid="{00000000-0005-0000-0000-000028040000}"/>
    <cellStyle name="Comma [0] 8 3 2" xfId="697" xr:uid="{00000000-0005-0000-0000-000029040000}"/>
    <cellStyle name="Comma [0] 8 3 2 2" xfId="3046" xr:uid="{00000000-0005-0000-0000-00002A040000}"/>
    <cellStyle name="Comma [0] 8 3 3" xfId="3045" xr:uid="{00000000-0005-0000-0000-00002B040000}"/>
    <cellStyle name="Comma [0] 8 4" xfId="698" xr:uid="{00000000-0005-0000-0000-00002C040000}"/>
    <cellStyle name="Comma [0] 8 4 2" xfId="3047" xr:uid="{00000000-0005-0000-0000-00002D040000}"/>
    <cellStyle name="Comma [0] 8 5" xfId="3042" xr:uid="{00000000-0005-0000-0000-00002E040000}"/>
    <cellStyle name="Comma [0] 9" xfId="699" xr:uid="{00000000-0005-0000-0000-00002F040000}"/>
    <cellStyle name="Comma [0] 9 2" xfId="700" xr:uid="{00000000-0005-0000-0000-000030040000}"/>
    <cellStyle name="Comma [0] 9 2 2" xfId="701" xr:uid="{00000000-0005-0000-0000-000031040000}"/>
    <cellStyle name="Comma [0] 9 2 2 2" xfId="3050" xr:uid="{00000000-0005-0000-0000-000032040000}"/>
    <cellStyle name="Comma [0] 9 2 3" xfId="3049" xr:uid="{00000000-0005-0000-0000-000033040000}"/>
    <cellStyle name="Comma [0] 9 3" xfId="702" xr:uid="{00000000-0005-0000-0000-000034040000}"/>
    <cellStyle name="Comma [0] 9 3 2" xfId="703" xr:uid="{00000000-0005-0000-0000-000035040000}"/>
    <cellStyle name="Comma [0] 9 3 2 2" xfId="3052" xr:uid="{00000000-0005-0000-0000-000036040000}"/>
    <cellStyle name="Comma [0] 9 3 3" xfId="3051" xr:uid="{00000000-0005-0000-0000-000037040000}"/>
    <cellStyle name="Comma [0] 9 4" xfId="3048" xr:uid="{00000000-0005-0000-0000-000038040000}"/>
    <cellStyle name="Comma [0] 90" xfId="704" xr:uid="{00000000-0005-0000-0000-000039040000}"/>
    <cellStyle name="Comma [0] 90 2" xfId="705" xr:uid="{00000000-0005-0000-0000-00003A040000}"/>
    <cellStyle name="Comma [0] 90 2 2" xfId="3054" xr:uid="{00000000-0005-0000-0000-00003B040000}"/>
    <cellStyle name="Comma [0] 90 3" xfId="3053" xr:uid="{00000000-0005-0000-0000-00003C040000}"/>
    <cellStyle name="Comma [0] 91" xfId="706" xr:uid="{00000000-0005-0000-0000-00003D040000}"/>
    <cellStyle name="Comma [0] 91 2" xfId="707" xr:uid="{00000000-0005-0000-0000-00003E040000}"/>
    <cellStyle name="Comma [0] 91 2 2" xfId="3056" xr:uid="{00000000-0005-0000-0000-00003F040000}"/>
    <cellStyle name="Comma [0] 91 3" xfId="3055" xr:uid="{00000000-0005-0000-0000-000040040000}"/>
    <cellStyle name="Comma [0] 93" xfId="708" xr:uid="{00000000-0005-0000-0000-000041040000}"/>
    <cellStyle name="Comma [0] 93 2" xfId="709" xr:uid="{00000000-0005-0000-0000-000042040000}"/>
    <cellStyle name="Comma [0] 93 2 2" xfId="3058" xr:uid="{00000000-0005-0000-0000-000043040000}"/>
    <cellStyle name="Comma [0] 93 3" xfId="3057" xr:uid="{00000000-0005-0000-0000-000044040000}"/>
    <cellStyle name="Comma [0] 94" xfId="710" xr:uid="{00000000-0005-0000-0000-000045040000}"/>
    <cellStyle name="Comma [0] 94 2" xfId="711" xr:uid="{00000000-0005-0000-0000-000046040000}"/>
    <cellStyle name="Comma [0] 94 2 2" xfId="3060" xr:uid="{00000000-0005-0000-0000-000047040000}"/>
    <cellStyle name="Comma [0] 94 3" xfId="3059" xr:uid="{00000000-0005-0000-0000-000048040000}"/>
    <cellStyle name="Comma [00]" xfId="712" xr:uid="{00000000-0005-0000-0000-000049040000}"/>
    <cellStyle name="Comma [00] 2" xfId="713" xr:uid="{00000000-0005-0000-0000-00004A040000}"/>
    <cellStyle name="Comma 10" xfId="714" xr:uid="{00000000-0005-0000-0000-00004B040000}"/>
    <cellStyle name="Comma 10 2" xfId="715" xr:uid="{00000000-0005-0000-0000-00004C040000}"/>
    <cellStyle name="Comma 10 2 2" xfId="716" xr:uid="{00000000-0005-0000-0000-00004D040000}"/>
    <cellStyle name="Comma 10 2 2 2" xfId="717" xr:uid="{00000000-0005-0000-0000-00004E040000}"/>
    <cellStyle name="Comma 10 2 2 2 2" xfId="3063" xr:uid="{00000000-0005-0000-0000-00004F040000}"/>
    <cellStyle name="Comma 10 2 2 3" xfId="3062" xr:uid="{00000000-0005-0000-0000-000050040000}"/>
    <cellStyle name="Comma 10 2 3" xfId="718" xr:uid="{00000000-0005-0000-0000-000051040000}"/>
    <cellStyle name="Comma 10 2 3 2" xfId="3064" xr:uid="{00000000-0005-0000-0000-000052040000}"/>
    <cellStyle name="Comma 10 2 4" xfId="3061" xr:uid="{00000000-0005-0000-0000-000053040000}"/>
    <cellStyle name="Comma 10 3" xfId="719" xr:uid="{00000000-0005-0000-0000-000054040000}"/>
    <cellStyle name="Comma 10 3 2" xfId="720" xr:uid="{00000000-0005-0000-0000-000055040000}"/>
    <cellStyle name="Comma 10 3 2 2" xfId="3066" xr:uid="{00000000-0005-0000-0000-000056040000}"/>
    <cellStyle name="Comma 10 3 3" xfId="3065" xr:uid="{00000000-0005-0000-0000-000057040000}"/>
    <cellStyle name="Comma 10 4" xfId="721" xr:uid="{00000000-0005-0000-0000-000058040000}"/>
    <cellStyle name="Comma 10 4 2" xfId="722" xr:uid="{00000000-0005-0000-0000-000059040000}"/>
    <cellStyle name="Comma 10 4 2 2" xfId="3068" xr:uid="{00000000-0005-0000-0000-00005A040000}"/>
    <cellStyle name="Comma 10 4 3" xfId="3067" xr:uid="{00000000-0005-0000-0000-00005B040000}"/>
    <cellStyle name="Comma 10 5" xfId="723" xr:uid="{00000000-0005-0000-0000-00005C040000}"/>
    <cellStyle name="Comma 10 5 2" xfId="724" xr:uid="{00000000-0005-0000-0000-00005D040000}"/>
    <cellStyle name="Comma 10 5 2 2" xfId="3070" xr:uid="{00000000-0005-0000-0000-00005E040000}"/>
    <cellStyle name="Comma 10 5 3" xfId="3069" xr:uid="{00000000-0005-0000-0000-00005F040000}"/>
    <cellStyle name="Comma 10 6" xfId="725" xr:uid="{00000000-0005-0000-0000-000060040000}"/>
    <cellStyle name="Comma 10 6 2" xfId="726" xr:uid="{00000000-0005-0000-0000-000061040000}"/>
    <cellStyle name="Comma 10 6 2 2" xfId="3072" xr:uid="{00000000-0005-0000-0000-000062040000}"/>
    <cellStyle name="Comma 10 6 3" xfId="3071" xr:uid="{00000000-0005-0000-0000-000063040000}"/>
    <cellStyle name="Comma 10 7" xfId="727" xr:uid="{00000000-0005-0000-0000-000064040000}"/>
    <cellStyle name="Comma 10 7 2" xfId="3073" xr:uid="{00000000-0005-0000-0000-000065040000}"/>
    <cellStyle name="Comma 10 8" xfId="728" xr:uid="{00000000-0005-0000-0000-000066040000}"/>
    <cellStyle name="Comma 11" xfId="729" xr:uid="{00000000-0005-0000-0000-000067040000}"/>
    <cellStyle name="Comma 11 2" xfId="730" xr:uid="{00000000-0005-0000-0000-000068040000}"/>
    <cellStyle name="Comma 11 2 2" xfId="3075" xr:uid="{00000000-0005-0000-0000-000069040000}"/>
    <cellStyle name="Comma 11 3" xfId="3074" xr:uid="{00000000-0005-0000-0000-00006A040000}"/>
    <cellStyle name="Comma 12" xfId="731" xr:uid="{00000000-0005-0000-0000-00006B040000}"/>
    <cellStyle name="Comma 12 2" xfId="732" xr:uid="{00000000-0005-0000-0000-00006C040000}"/>
    <cellStyle name="Comma 12 2 2" xfId="733" xr:uid="{00000000-0005-0000-0000-00006D040000}"/>
    <cellStyle name="Comma 12 2 2 2" xfId="3078" xr:uid="{00000000-0005-0000-0000-00006E040000}"/>
    <cellStyle name="Comma 12 2 3" xfId="3077" xr:uid="{00000000-0005-0000-0000-00006F040000}"/>
    <cellStyle name="Comma 12 3" xfId="734" xr:uid="{00000000-0005-0000-0000-000070040000}"/>
    <cellStyle name="Comma 12 3 2" xfId="735" xr:uid="{00000000-0005-0000-0000-000071040000}"/>
    <cellStyle name="Comma 12 3 2 2" xfId="3080" xr:uid="{00000000-0005-0000-0000-000072040000}"/>
    <cellStyle name="Comma 12 3 3" xfId="3079" xr:uid="{00000000-0005-0000-0000-000073040000}"/>
    <cellStyle name="Comma 12 4" xfId="736" xr:uid="{00000000-0005-0000-0000-000074040000}"/>
    <cellStyle name="Comma 12 4 2" xfId="737" xr:uid="{00000000-0005-0000-0000-000075040000}"/>
    <cellStyle name="Comma 12 4 2 2" xfId="3082" xr:uid="{00000000-0005-0000-0000-000076040000}"/>
    <cellStyle name="Comma 12 4 3" xfId="3081" xr:uid="{00000000-0005-0000-0000-000077040000}"/>
    <cellStyle name="Comma 12 5" xfId="738" xr:uid="{00000000-0005-0000-0000-000078040000}"/>
    <cellStyle name="Comma 12 5 2" xfId="739" xr:uid="{00000000-0005-0000-0000-000079040000}"/>
    <cellStyle name="Comma 12 5 2 2" xfId="3084" xr:uid="{00000000-0005-0000-0000-00007A040000}"/>
    <cellStyle name="Comma 12 5 3" xfId="3083" xr:uid="{00000000-0005-0000-0000-00007B040000}"/>
    <cellStyle name="Comma 12 6" xfId="740" xr:uid="{00000000-0005-0000-0000-00007C040000}"/>
    <cellStyle name="Comma 12 6 2" xfId="741" xr:uid="{00000000-0005-0000-0000-00007D040000}"/>
    <cellStyle name="Comma 12 6 2 2" xfId="3086" xr:uid="{00000000-0005-0000-0000-00007E040000}"/>
    <cellStyle name="Comma 12 6 3" xfId="3085" xr:uid="{00000000-0005-0000-0000-00007F040000}"/>
    <cellStyle name="Comma 12 7" xfId="742" xr:uid="{00000000-0005-0000-0000-000080040000}"/>
    <cellStyle name="Comma 12 7 2" xfId="3087" xr:uid="{00000000-0005-0000-0000-000081040000}"/>
    <cellStyle name="Comma 12 8" xfId="3076" xr:uid="{00000000-0005-0000-0000-000082040000}"/>
    <cellStyle name="Comma 13" xfId="743" xr:uid="{00000000-0005-0000-0000-000083040000}"/>
    <cellStyle name="Comma 13 2" xfId="744" xr:uid="{00000000-0005-0000-0000-000084040000}"/>
    <cellStyle name="Comma 13 2 2" xfId="745" xr:uid="{00000000-0005-0000-0000-000085040000}"/>
    <cellStyle name="Comma 13 2 2 2" xfId="3090" xr:uid="{00000000-0005-0000-0000-000086040000}"/>
    <cellStyle name="Comma 13 2 3" xfId="3089" xr:uid="{00000000-0005-0000-0000-000087040000}"/>
    <cellStyle name="Comma 13 3" xfId="746" xr:uid="{00000000-0005-0000-0000-000088040000}"/>
    <cellStyle name="Comma 13 3 2" xfId="3091" xr:uid="{00000000-0005-0000-0000-000089040000}"/>
    <cellStyle name="Comma 13 4" xfId="3088" xr:uid="{00000000-0005-0000-0000-00008A040000}"/>
    <cellStyle name="Comma 14" xfId="747" xr:uid="{00000000-0005-0000-0000-00008B040000}"/>
    <cellStyle name="Comma 14 2" xfId="748" xr:uid="{00000000-0005-0000-0000-00008C040000}"/>
    <cellStyle name="Comma 14 2 2" xfId="749" xr:uid="{00000000-0005-0000-0000-00008D040000}"/>
    <cellStyle name="Comma 14 2 2 2" xfId="750" xr:uid="{00000000-0005-0000-0000-00008E040000}"/>
    <cellStyle name="Comma 14 2 2 2 2" xfId="3095" xr:uid="{00000000-0005-0000-0000-00008F040000}"/>
    <cellStyle name="Comma 14 2 2 3" xfId="3094" xr:uid="{00000000-0005-0000-0000-000090040000}"/>
    <cellStyle name="Comma 14 2 3" xfId="751" xr:uid="{00000000-0005-0000-0000-000091040000}"/>
    <cellStyle name="Comma 14 2 3 2" xfId="3096" xr:uid="{00000000-0005-0000-0000-000092040000}"/>
    <cellStyle name="Comma 14 2 4" xfId="3093" xr:uid="{00000000-0005-0000-0000-000093040000}"/>
    <cellStyle name="Comma 14 3" xfId="752" xr:uid="{00000000-0005-0000-0000-000094040000}"/>
    <cellStyle name="Comma 14 3 2" xfId="3097" xr:uid="{00000000-0005-0000-0000-000095040000}"/>
    <cellStyle name="Comma 14 4" xfId="3092" xr:uid="{00000000-0005-0000-0000-000096040000}"/>
    <cellStyle name="Comma 15" xfId="753" xr:uid="{00000000-0005-0000-0000-000097040000}"/>
    <cellStyle name="Comma 15 2" xfId="754" xr:uid="{00000000-0005-0000-0000-000098040000}"/>
    <cellStyle name="Comma 15 2 2" xfId="755" xr:uid="{00000000-0005-0000-0000-000099040000}"/>
    <cellStyle name="Comma 15 2 2 2" xfId="3100" xr:uid="{00000000-0005-0000-0000-00009A040000}"/>
    <cellStyle name="Comma 15 2 3" xfId="3099" xr:uid="{00000000-0005-0000-0000-00009B040000}"/>
    <cellStyle name="Comma 15 3" xfId="756" xr:uid="{00000000-0005-0000-0000-00009C040000}"/>
    <cellStyle name="Comma 15 3 2" xfId="757" xr:uid="{00000000-0005-0000-0000-00009D040000}"/>
    <cellStyle name="Comma 15 3 2 2" xfId="3102" xr:uid="{00000000-0005-0000-0000-00009E040000}"/>
    <cellStyle name="Comma 15 3 3" xfId="3101" xr:uid="{00000000-0005-0000-0000-00009F040000}"/>
    <cellStyle name="Comma 15 4" xfId="758" xr:uid="{00000000-0005-0000-0000-0000A0040000}"/>
    <cellStyle name="Comma 15 4 2" xfId="759" xr:uid="{00000000-0005-0000-0000-0000A1040000}"/>
    <cellStyle name="Comma 15 4 2 2" xfId="3104" xr:uid="{00000000-0005-0000-0000-0000A2040000}"/>
    <cellStyle name="Comma 15 4 3" xfId="3103" xr:uid="{00000000-0005-0000-0000-0000A3040000}"/>
    <cellStyle name="Comma 15 5" xfId="760" xr:uid="{00000000-0005-0000-0000-0000A4040000}"/>
    <cellStyle name="Comma 15 5 2" xfId="3105" xr:uid="{00000000-0005-0000-0000-0000A5040000}"/>
    <cellStyle name="Comma 15 6" xfId="3098" xr:uid="{00000000-0005-0000-0000-0000A6040000}"/>
    <cellStyle name="Comma 16" xfId="761" xr:uid="{00000000-0005-0000-0000-0000A7040000}"/>
    <cellStyle name="Comma 16 2" xfId="762" xr:uid="{00000000-0005-0000-0000-0000A8040000}"/>
    <cellStyle name="Comma 16 2 2" xfId="3107" xr:uid="{00000000-0005-0000-0000-0000A9040000}"/>
    <cellStyle name="Comma 16 3" xfId="3106" xr:uid="{00000000-0005-0000-0000-0000AA040000}"/>
    <cellStyle name="Comma 17" xfId="763" xr:uid="{00000000-0005-0000-0000-0000AB040000}"/>
    <cellStyle name="Comma 17 2" xfId="764" xr:uid="{00000000-0005-0000-0000-0000AC040000}"/>
    <cellStyle name="Comma 17 2 2" xfId="765" xr:uid="{00000000-0005-0000-0000-0000AD040000}"/>
    <cellStyle name="Comma 17 2 2 2" xfId="3110" xr:uid="{00000000-0005-0000-0000-0000AE040000}"/>
    <cellStyle name="Comma 17 2 3" xfId="3109" xr:uid="{00000000-0005-0000-0000-0000AF040000}"/>
    <cellStyle name="Comma 17 3" xfId="3108" xr:uid="{00000000-0005-0000-0000-0000B0040000}"/>
    <cellStyle name="Comma 18" xfId="766" xr:uid="{00000000-0005-0000-0000-0000B1040000}"/>
    <cellStyle name="Comma 18 2" xfId="767" xr:uid="{00000000-0005-0000-0000-0000B2040000}"/>
    <cellStyle name="Comma 18 2 2" xfId="768" xr:uid="{00000000-0005-0000-0000-0000B3040000}"/>
    <cellStyle name="Comma 18 2 2 2" xfId="3113" xr:uid="{00000000-0005-0000-0000-0000B4040000}"/>
    <cellStyle name="Comma 18 2 3" xfId="3112" xr:uid="{00000000-0005-0000-0000-0000B5040000}"/>
    <cellStyle name="Comma 18 3" xfId="769" xr:uid="{00000000-0005-0000-0000-0000B6040000}"/>
    <cellStyle name="Comma 18 3 2" xfId="3114" xr:uid="{00000000-0005-0000-0000-0000B7040000}"/>
    <cellStyle name="Comma 18 4" xfId="3111" xr:uid="{00000000-0005-0000-0000-0000B8040000}"/>
    <cellStyle name="Comma 19" xfId="770" xr:uid="{00000000-0005-0000-0000-0000B9040000}"/>
    <cellStyle name="Comma 19 2" xfId="771" xr:uid="{00000000-0005-0000-0000-0000BA040000}"/>
    <cellStyle name="Comma 19 2 2" xfId="3116" xr:uid="{00000000-0005-0000-0000-0000BB040000}"/>
    <cellStyle name="Comma 19 3" xfId="772" xr:uid="{00000000-0005-0000-0000-0000BC040000}"/>
    <cellStyle name="Comma 19 3 2" xfId="3117" xr:uid="{00000000-0005-0000-0000-0000BD040000}"/>
    <cellStyle name="Comma 19 4" xfId="773" xr:uid="{00000000-0005-0000-0000-0000BE040000}"/>
    <cellStyle name="Comma 19 4 2" xfId="3118" xr:uid="{00000000-0005-0000-0000-0000BF040000}"/>
    <cellStyle name="Comma 19 5" xfId="774" xr:uid="{00000000-0005-0000-0000-0000C0040000}"/>
    <cellStyle name="Comma 19 5 2" xfId="3119" xr:uid="{00000000-0005-0000-0000-0000C1040000}"/>
    <cellStyle name="Comma 19 6" xfId="3115" xr:uid="{00000000-0005-0000-0000-0000C2040000}"/>
    <cellStyle name="Comma 2" xfId="775" xr:uid="{00000000-0005-0000-0000-0000C3040000}"/>
    <cellStyle name="Comma 2 10" xfId="776" xr:uid="{00000000-0005-0000-0000-0000C4040000}"/>
    <cellStyle name="Comma 2 10 2" xfId="777" xr:uid="{00000000-0005-0000-0000-0000C5040000}"/>
    <cellStyle name="Comma 2 10 2 2" xfId="3122" xr:uid="{00000000-0005-0000-0000-0000C6040000}"/>
    <cellStyle name="Comma 2 10 3" xfId="3121" xr:uid="{00000000-0005-0000-0000-0000C7040000}"/>
    <cellStyle name="Comma 2 11" xfId="778" xr:uid="{00000000-0005-0000-0000-0000C8040000}"/>
    <cellStyle name="Comma 2 11 2" xfId="779" xr:uid="{00000000-0005-0000-0000-0000C9040000}"/>
    <cellStyle name="Comma 2 11 2 2" xfId="3124" xr:uid="{00000000-0005-0000-0000-0000CA040000}"/>
    <cellStyle name="Comma 2 11 3" xfId="3123" xr:uid="{00000000-0005-0000-0000-0000CB040000}"/>
    <cellStyle name="Comma 2 12" xfId="780" xr:uid="{00000000-0005-0000-0000-0000CC040000}"/>
    <cellStyle name="Comma 2 12 2" xfId="781" xr:uid="{00000000-0005-0000-0000-0000CD040000}"/>
    <cellStyle name="Comma 2 12 2 2" xfId="3126" xr:uid="{00000000-0005-0000-0000-0000CE040000}"/>
    <cellStyle name="Comma 2 12 3" xfId="3125" xr:uid="{00000000-0005-0000-0000-0000CF040000}"/>
    <cellStyle name="Comma 2 13" xfId="782" xr:uid="{00000000-0005-0000-0000-0000D0040000}"/>
    <cellStyle name="Comma 2 13 2" xfId="783" xr:uid="{00000000-0005-0000-0000-0000D1040000}"/>
    <cellStyle name="Comma 2 13 2 2" xfId="3128" xr:uid="{00000000-0005-0000-0000-0000D2040000}"/>
    <cellStyle name="Comma 2 13 3" xfId="3127" xr:uid="{00000000-0005-0000-0000-0000D3040000}"/>
    <cellStyle name="Comma 2 14" xfId="784" xr:uid="{00000000-0005-0000-0000-0000D4040000}"/>
    <cellStyle name="Comma 2 14 2" xfId="785" xr:uid="{00000000-0005-0000-0000-0000D5040000}"/>
    <cellStyle name="Comma 2 14 2 2" xfId="3130" xr:uid="{00000000-0005-0000-0000-0000D6040000}"/>
    <cellStyle name="Comma 2 14 3" xfId="3129" xr:uid="{00000000-0005-0000-0000-0000D7040000}"/>
    <cellStyle name="Comma 2 15" xfId="786" xr:uid="{00000000-0005-0000-0000-0000D8040000}"/>
    <cellStyle name="Comma 2 15 2" xfId="787" xr:uid="{00000000-0005-0000-0000-0000D9040000}"/>
    <cellStyle name="Comma 2 15 2 2" xfId="3132" xr:uid="{00000000-0005-0000-0000-0000DA040000}"/>
    <cellStyle name="Comma 2 15 3" xfId="3131" xr:uid="{00000000-0005-0000-0000-0000DB040000}"/>
    <cellStyle name="Comma 2 16" xfId="788" xr:uid="{00000000-0005-0000-0000-0000DC040000}"/>
    <cellStyle name="Comma 2 16 2" xfId="789" xr:uid="{00000000-0005-0000-0000-0000DD040000}"/>
    <cellStyle name="Comma 2 16 2 2" xfId="3134" xr:uid="{00000000-0005-0000-0000-0000DE040000}"/>
    <cellStyle name="Comma 2 16 3" xfId="3133" xr:uid="{00000000-0005-0000-0000-0000DF040000}"/>
    <cellStyle name="Comma 2 17" xfId="790" xr:uid="{00000000-0005-0000-0000-0000E0040000}"/>
    <cellStyle name="Comma 2 17 2" xfId="791" xr:uid="{00000000-0005-0000-0000-0000E1040000}"/>
    <cellStyle name="Comma 2 17 2 2" xfId="3136" xr:uid="{00000000-0005-0000-0000-0000E2040000}"/>
    <cellStyle name="Comma 2 17 3" xfId="3135" xr:uid="{00000000-0005-0000-0000-0000E3040000}"/>
    <cellStyle name="Comma 2 18" xfId="792" xr:uid="{00000000-0005-0000-0000-0000E4040000}"/>
    <cellStyle name="Comma 2 18 2" xfId="793" xr:uid="{00000000-0005-0000-0000-0000E5040000}"/>
    <cellStyle name="Comma 2 18 2 2" xfId="3138" xr:uid="{00000000-0005-0000-0000-0000E6040000}"/>
    <cellStyle name="Comma 2 18 3" xfId="3137" xr:uid="{00000000-0005-0000-0000-0000E7040000}"/>
    <cellStyle name="Comma 2 19" xfId="794" xr:uid="{00000000-0005-0000-0000-0000E8040000}"/>
    <cellStyle name="Comma 2 19 2" xfId="795" xr:uid="{00000000-0005-0000-0000-0000E9040000}"/>
    <cellStyle name="Comma 2 19 2 2" xfId="3140" xr:uid="{00000000-0005-0000-0000-0000EA040000}"/>
    <cellStyle name="Comma 2 19 3" xfId="3139" xr:uid="{00000000-0005-0000-0000-0000EB040000}"/>
    <cellStyle name="Comma 2 2" xfId="796" xr:uid="{00000000-0005-0000-0000-0000EC040000}"/>
    <cellStyle name="Comma 2 2 2" xfId="797" xr:uid="{00000000-0005-0000-0000-0000ED040000}"/>
    <cellStyle name="Comma 2 2 2 2" xfId="798" xr:uid="{00000000-0005-0000-0000-0000EE040000}"/>
    <cellStyle name="Comma 2 2 2 2 2" xfId="799" xr:uid="{00000000-0005-0000-0000-0000EF040000}"/>
    <cellStyle name="Comma 2 2 2 2 2 2" xfId="800" xr:uid="{00000000-0005-0000-0000-0000F0040000}"/>
    <cellStyle name="Comma 2 2 2 2 2 2 2" xfId="801" xr:uid="{00000000-0005-0000-0000-0000F1040000}"/>
    <cellStyle name="Comma 2 2 2 2 2 2 2 2" xfId="802" xr:uid="{00000000-0005-0000-0000-0000F2040000}"/>
    <cellStyle name="Comma 2 2 2 2 2 2 2 2 2" xfId="803" xr:uid="{00000000-0005-0000-0000-0000F3040000}"/>
    <cellStyle name="Comma 2 2 2 2 2 2 2 2 2 2" xfId="3147" xr:uid="{00000000-0005-0000-0000-0000F4040000}"/>
    <cellStyle name="Comma 2 2 2 2 2 2 2 2 3" xfId="3146" xr:uid="{00000000-0005-0000-0000-0000F5040000}"/>
    <cellStyle name="Comma 2 2 2 2 2 2 2 3" xfId="804" xr:uid="{00000000-0005-0000-0000-0000F6040000}"/>
    <cellStyle name="Comma 2 2 2 2 2 2 2 3 2" xfId="805" xr:uid="{00000000-0005-0000-0000-0000F7040000}"/>
    <cellStyle name="Comma 2 2 2 2 2 2 2 3 2 2" xfId="3149" xr:uid="{00000000-0005-0000-0000-0000F8040000}"/>
    <cellStyle name="Comma 2 2 2 2 2 2 2 3 3" xfId="3148" xr:uid="{00000000-0005-0000-0000-0000F9040000}"/>
    <cellStyle name="Comma 2 2 2 2 2 2 2 4" xfId="3145" xr:uid="{00000000-0005-0000-0000-0000FA040000}"/>
    <cellStyle name="Comma 2 2 2 2 2 2 3" xfId="806" xr:uid="{00000000-0005-0000-0000-0000FB040000}"/>
    <cellStyle name="Comma 2 2 2 2 2 2 3 2" xfId="3150" xr:uid="{00000000-0005-0000-0000-0000FC040000}"/>
    <cellStyle name="Comma 2 2 2 2 2 2 4" xfId="807" xr:uid="{00000000-0005-0000-0000-0000FD040000}"/>
    <cellStyle name="Comma 2 2 2 2 2 2 4 2" xfId="3151" xr:uid="{00000000-0005-0000-0000-0000FE040000}"/>
    <cellStyle name="Comma 2 2 2 2 2 2 5" xfId="3144" xr:uid="{00000000-0005-0000-0000-0000FF040000}"/>
    <cellStyle name="Comma 2 2 2 2 2 3" xfId="808" xr:uid="{00000000-0005-0000-0000-000000050000}"/>
    <cellStyle name="Comma 2 2 2 2 2 3 2" xfId="809" xr:uid="{00000000-0005-0000-0000-000001050000}"/>
    <cellStyle name="Comma 2 2 2 2 2 3 2 2" xfId="3153" xr:uid="{00000000-0005-0000-0000-000002050000}"/>
    <cellStyle name="Comma 2 2 2 2 2 3 3" xfId="3152" xr:uid="{00000000-0005-0000-0000-000003050000}"/>
    <cellStyle name="Comma 2 2 2 2 2 4" xfId="810" xr:uid="{00000000-0005-0000-0000-000004050000}"/>
    <cellStyle name="Comma 2 2 2 2 2 4 2" xfId="811" xr:uid="{00000000-0005-0000-0000-000005050000}"/>
    <cellStyle name="Comma 2 2 2 2 2 4 2 2" xfId="3155" xr:uid="{00000000-0005-0000-0000-000006050000}"/>
    <cellStyle name="Comma 2 2 2 2 2 4 3" xfId="3154" xr:uid="{00000000-0005-0000-0000-000007050000}"/>
    <cellStyle name="Comma 2 2 2 2 2 5" xfId="3143" xr:uid="{00000000-0005-0000-0000-000008050000}"/>
    <cellStyle name="Comma 2 2 2 2 3" xfId="812" xr:uid="{00000000-0005-0000-0000-000009050000}"/>
    <cellStyle name="Comma 2 2 2 2 3 2" xfId="3156" xr:uid="{00000000-0005-0000-0000-00000A050000}"/>
    <cellStyle name="Comma 2 2 2 2 4" xfId="813" xr:uid="{00000000-0005-0000-0000-00000B050000}"/>
    <cellStyle name="Comma 2 2 2 2 4 2" xfId="3157" xr:uid="{00000000-0005-0000-0000-00000C050000}"/>
    <cellStyle name="Comma 2 2 2 2 5" xfId="814" xr:uid="{00000000-0005-0000-0000-00000D050000}"/>
    <cellStyle name="Comma 2 2 2 2 5 2" xfId="3158" xr:uid="{00000000-0005-0000-0000-00000E050000}"/>
    <cellStyle name="Comma 2 2 2 2 6" xfId="3142" xr:uid="{00000000-0005-0000-0000-00000F050000}"/>
    <cellStyle name="Comma 2 2 2 3" xfId="815" xr:uid="{00000000-0005-0000-0000-000010050000}"/>
    <cellStyle name="Comma 2 2 2 3 2" xfId="816" xr:uid="{00000000-0005-0000-0000-000011050000}"/>
    <cellStyle name="Comma 2 2 2 3 2 2" xfId="3160" xr:uid="{00000000-0005-0000-0000-000012050000}"/>
    <cellStyle name="Comma 2 2 2 3 3" xfId="3159" xr:uid="{00000000-0005-0000-0000-000013050000}"/>
    <cellStyle name="Comma 2 2 2 4" xfId="817" xr:uid="{00000000-0005-0000-0000-000014050000}"/>
    <cellStyle name="Comma 2 2 2 4 2" xfId="818" xr:uid="{00000000-0005-0000-0000-000015050000}"/>
    <cellStyle name="Comma 2 2 2 4 2 2" xfId="3162" xr:uid="{00000000-0005-0000-0000-000016050000}"/>
    <cellStyle name="Comma 2 2 2 4 3" xfId="3161" xr:uid="{00000000-0005-0000-0000-000017050000}"/>
    <cellStyle name="Comma 2 2 2 5" xfId="819" xr:uid="{00000000-0005-0000-0000-000018050000}"/>
    <cellStyle name="Comma 2 2 2 5 2" xfId="820" xr:uid="{00000000-0005-0000-0000-000019050000}"/>
    <cellStyle name="Comma 2 2 2 5 2 2" xfId="3164" xr:uid="{00000000-0005-0000-0000-00001A050000}"/>
    <cellStyle name="Comma 2 2 2 5 3" xfId="3163" xr:uid="{00000000-0005-0000-0000-00001B050000}"/>
    <cellStyle name="Comma 2 2 2 6" xfId="3141" xr:uid="{00000000-0005-0000-0000-00001C050000}"/>
    <cellStyle name="Comma 2 2 3" xfId="821" xr:uid="{00000000-0005-0000-0000-00001D050000}"/>
    <cellStyle name="Comma 2 2 3 2" xfId="822" xr:uid="{00000000-0005-0000-0000-00001E050000}"/>
    <cellStyle name="Comma 2 2 3 2 2" xfId="3166" xr:uid="{00000000-0005-0000-0000-00001F050000}"/>
    <cellStyle name="Comma 2 2 3 3" xfId="3165" xr:uid="{00000000-0005-0000-0000-000020050000}"/>
    <cellStyle name="Comma 2 2 4" xfId="823" xr:uid="{00000000-0005-0000-0000-000021050000}"/>
    <cellStyle name="Comma 2 2 4 2" xfId="3167" xr:uid="{00000000-0005-0000-0000-000022050000}"/>
    <cellStyle name="Comma 2 2 5" xfId="824" xr:uid="{00000000-0005-0000-0000-000023050000}"/>
    <cellStyle name="Comma 2 2 5 2" xfId="3168" xr:uid="{00000000-0005-0000-0000-000024050000}"/>
    <cellStyle name="Comma 2 2 6" xfId="825" xr:uid="{00000000-0005-0000-0000-000025050000}"/>
    <cellStyle name="Comma 2 2 6 2" xfId="3169" xr:uid="{00000000-0005-0000-0000-000026050000}"/>
    <cellStyle name="Comma 2 2 7" xfId="826" xr:uid="{00000000-0005-0000-0000-000027050000}"/>
    <cellStyle name="Comma 2 20" xfId="827" xr:uid="{00000000-0005-0000-0000-000028050000}"/>
    <cellStyle name="Comma 2 20 2" xfId="828" xr:uid="{00000000-0005-0000-0000-000029050000}"/>
    <cellStyle name="Comma 2 20 2 2" xfId="3171" xr:uid="{00000000-0005-0000-0000-00002A050000}"/>
    <cellStyle name="Comma 2 20 3" xfId="3170" xr:uid="{00000000-0005-0000-0000-00002B050000}"/>
    <cellStyle name="Comma 2 21" xfId="829" xr:uid="{00000000-0005-0000-0000-00002C050000}"/>
    <cellStyle name="Comma 2 21 2" xfId="830" xr:uid="{00000000-0005-0000-0000-00002D050000}"/>
    <cellStyle name="Comma 2 21 2 2" xfId="3173" xr:uid="{00000000-0005-0000-0000-00002E050000}"/>
    <cellStyle name="Comma 2 21 3" xfId="3172" xr:uid="{00000000-0005-0000-0000-00002F050000}"/>
    <cellStyle name="Comma 2 22" xfId="831" xr:uid="{00000000-0005-0000-0000-000030050000}"/>
    <cellStyle name="Comma 2 22 2" xfId="832" xr:uid="{00000000-0005-0000-0000-000031050000}"/>
    <cellStyle name="Comma 2 22 2 2" xfId="3175" xr:uid="{00000000-0005-0000-0000-000032050000}"/>
    <cellStyle name="Comma 2 22 3" xfId="3174" xr:uid="{00000000-0005-0000-0000-000033050000}"/>
    <cellStyle name="Comma 2 23" xfId="833" xr:uid="{00000000-0005-0000-0000-000034050000}"/>
    <cellStyle name="Comma 2 23 2" xfId="834" xr:uid="{00000000-0005-0000-0000-000035050000}"/>
    <cellStyle name="Comma 2 23 2 2" xfId="3177" xr:uid="{00000000-0005-0000-0000-000036050000}"/>
    <cellStyle name="Comma 2 23 3" xfId="3176" xr:uid="{00000000-0005-0000-0000-000037050000}"/>
    <cellStyle name="Comma 2 24" xfId="835" xr:uid="{00000000-0005-0000-0000-000038050000}"/>
    <cellStyle name="Comma 2 24 2" xfId="836" xr:uid="{00000000-0005-0000-0000-000039050000}"/>
    <cellStyle name="Comma 2 24 2 2" xfId="3179" xr:uid="{00000000-0005-0000-0000-00003A050000}"/>
    <cellStyle name="Comma 2 24 3" xfId="3178" xr:uid="{00000000-0005-0000-0000-00003B050000}"/>
    <cellStyle name="Comma 2 25" xfId="837" xr:uid="{00000000-0005-0000-0000-00003C050000}"/>
    <cellStyle name="Comma 2 25 2" xfId="838" xr:uid="{00000000-0005-0000-0000-00003D050000}"/>
    <cellStyle name="Comma 2 25 2 2" xfId="3181" xr:uid="{00000000-0005-0000-0000-00003E050000}"/>
    <cellStyle name="Comma 2 25 3" xfId="3180" xr:uid="{00000000-0005-0000-0000-00003F050000}"/>
    <cellStyle name="Comma 2 26" xfId="839" xr:uid="{00000000-0005-0000-0000-000040050000}"/>
    <cellStyle name="Comma 2 26 2" xfId="840" xr:uid="{00000000-0005-0000-0000-000041050000}"/>
    <cellStyle name="Comma 2 26 2 2" xfId="3183" xr:uid="{00000000-0005-0000-0000-000042050000}"/>
    <cellStyle name="Comma 2 26 3" xfId="3182" xr:uid="{00000000-0005-0000-0000-000043050000}"/>
    <cellStyle name="Comma 2 27" xfId="841" xr:uid="{00000000-0005-0000-0000-000044050000}"/>
    <cellStyle name="Comma 2 27 2" xfId="842" xr:uid="{00000000-0005-0000-0000-000045050000}"/>
    <cellStyle name="Comma 2 27 2 2" xfId="3185" xr:uid="{00000000-0005-0000-0000-000046050000}"/>
    <cellStyle name="Comma 2 27 3" xfId="3184" xr:uid="{00000000-0005-0000-0000-000047050000}"/>
    <cellStyle name="Comma 2 28" xfId="843" xr:uid="{00000000-0005-0000-0000-000048050000}"/>
    <cellStyle name="Comma 2 28 2" xfId="844" xr:uid="{00000000-0005-0000-0000-000049050000}"/>
    <cellStyle name="Comma 2 28 2 2" xfId="3187" xr:uid="{00000000-0005-0000-0000-00004A050000}"/>
    <cellStyle name="Comma 2 28 3" xfId="3186" xr:uid="{00000000-0005-0000-0000-00004B050000}"/>
    <cellStyle name="Comma 2 29" xfId="845" xr:uid="{00000000-0005-0000-0000-00004C050000}"/>
    <cellStyle name="Comma 2 29 2" xfId="846" xr:uid="{00000000-0005-0000-0000-00004D050000}"/>
    <cellStyle name="Comma 2 29 2 2" xfId="3189" xr:uid="{00000000-0005-0000-0000-00004E050000}"/>
    <cellStyle name="Comma 2 29 3" xfId="3188" xr:uid="{00000000-0005-0000-0000-00004F050000}"/>
    <cellStyle name="Comma 2 3" xfId="847" xr:uid="{00000000-0005-0000-0000-000050050000}"/>
    <cellStyle name="Comma 2 3 2" xfId="848" xr:uid="{00000000-0005-0000-0000-000051050000}"/>
    <cellStyle name="Comma 2 3 2 2" xfId="3191" xr:uid="{00000000-0005-0000-0000-000052050000}"/>
    <cellStyle name="Comma 2 3 3" xfId="3190" xr:uid="{00000000-0005-0000-0000-000053050000}"/>
    <cellStyle name="Comma 2 30" xfId="849" xr:uid="{00000000-0005-0000-0000-000054050000}"/>
    <cellStyle name="Comma 2 30 2" xfId="850" xr:uid="{00000000-0005-0000-0000-000055050000}"/>
    <cellStyle name="Comma 2 30 2 2" xfId="3193" xr:uid="{00000000-0005-0000-0000-000056050000}"/>
    <cellStyle name="Comma 2 30 3" xfId="3192" xr:uid="{00000000-0005-0000-0000-000057050000}"/>
    <cellStyle name="Comma 2 31" xfId="851" xr:uid="{00000000-0005-0000-0000-000058050000}"/>
    <cellStyle name="Comma 2 31 2" xfId="852" xr:uid="{00000000-0005-0000-0000-000059050000}"/>
    <cellStyle name="Comma 2 31 2 2" xfId="3195" xr:uid="{00000000-0005-0000-0000-00005A050000}"/>
    <cellStyle name="Comma 2 31 3" xfId="3194" xr:uid="{00000000-0005-0000-0000-00005B050000}"/>
    <cellStyle name="Comma 2 32" xfId="853" xr:uid="{00000000-0005-0000-0000-00005C050000}"/>
    <cellStyle name="Comma 2 32 2" xfId="854" xr:uid="{00000000-0005-0000-0000-00005D050000}"/>
    <cellStyle name="Comma 2 32 2 2" xfId="3197" xr:uid="{00000000-0005-0000-0000-00005E050000}"/>
    <cellStyle name="Comma 2 32 3" xfId="3196" xr:uid="{00000000-0005-0000-0000-00005F050000}"/>
    <cellStyle name="Comma 2 33" xfId="855" xr:uid="{00000000-0005-0000-0000-000060050000}"/>
    <cellStyle name="Comma 2 33 2" xfId="856" xr:uid="{00000000-0005-0000-0000-000061050000}"/>
    <cellStyle name="Comma 2 33 2 2" xfId="3199" xr:uid="{00000000-0005-0000-0000-000062050000}"/>
    <cellStyle name="Comma 2 33 3" xfId="3198" xr:uid="{00000000-0005-0000-0000-000063050000}"/>
    <cellStyle name="Comma 2 34" xfId="857" xr:uid="{00000000-0005-0000-0000-000064050000}"/>
    <cellStyle name="Comma 2 34 2" xfId="858" xr:uid="{00000000-0005-0000-0000-000065050000}"/>
    <cellStyle name="Comma 2 34 2 2" xfId="3201" xr:uid="{00000000-0005-0000-0000-000066050000}"/>
    <cellStyle name="Comma 2 34 3" xfId="3200" xr:uid="{00000000-0005-0000-0000-000067050000}"/>
    <cellStyle name="Comma 2 35" xfId="859" xr:uid="{00000000-0005-0000-0000-000068050000}"/>
    <cellStyle name="Comma 2 35 2" xfId="860" xr:uid="{00000000-0005-0000-0000-000069050000}"/>
    <cellStyle name="Comma 2 35 2 2" xfId="3203" xr:uid="{00000000-0005-0000-0000-00006A050000}"/>
    <cellStyle name="Comma 2 35 3" xfId="3202" xr:uid="{00000000-0005-0000-0000-00006B050000}"/>
    <cellStyle name="Comma 2 36" xfId="861" xr:uid="{00000000-0005-0000-0000-00006C050000}"/>
    <cellStyle name="Comma 2 36 2" xfId="862" xr:uid="{00000000-0005-0000-0000-00006D050000}"/>
    <cellStyle name="Comma 2 36 2 2" xfId="3205" xr:uid="{00000000-0005-0000-0000-00006E050000}"/>
    <cellStyle name="Comma 2 36 3" xfId="3204" xr:uid="{00000000-0005-0000-0000-00006F050000}"/>
    <cellStyle name="Comma 2 37" xfId="863" xr:uid="{00000000-0005-0000-0000-000070050000}"/>
    <cellStyle name="Comma 2 37 2" xfId="864" xr:uid="{00000000-0005-0000-0000-000071050000}"/>
    <cellStyle name="Comma 2 37 2 2" xfId="3207" xr:uid="{00000000-0005-0000-0000-000072050000}"/>
    <cellStyle name="Comma 2 37 3" xfId="3206" xr:uid="{00000000-0005-0000-0000-000073050000}"/>
    <cellStyle name="Comma 2 38" xfId="865" xr:uid="{00000000-0005-0000-0000-000074050000}"/>
    <cellStyle name="Comma 2 38 2" xfId="866" xr:uid="{00000000-0005-0000-0000-000075050000}"/>
    <cellStyle name="Comma 2 38 2 2" xfId="3209" xr:uid="{00000000-0005-0000-0000-000076050000}"/>
    <cellStyle name="Comma 2 38 3" xfId="3208" xr:uid="{00000000-0005-0000-0000-000077050000}"/>
    <cellStyle name="Comma 2 39" xfId="867" xr:uid="{00000000-0005-0000-0000-000078050000}"/>
    <cellStyle name="Comma 2 39 2" xfId="868" xr:uid="{00000000-0005-0000-0000-000079050000}"/>
    <cellStyle name="Comma 2 39 2 2" xfId="3211" xr:uid="{00000000-0005-0000-0000-00007A050000}"/>
    <cellStyle name="Comma 2 39 3" xfId="3210" xr:uid="{00000000-0005-0000-0000-00007B050000}"/>
    <cellStyle name="Comma 2 4" xfId="869" xr:uid="{00000000-0005-0000-0000-00007C050000}"/>
    <cellStyle name="Comma 2 4 2" xfId="870" xr:uid="{00000000-0005-0000-0000-00007D050000}"/>
    <cellStyle name="Comma 2 4 2 2" xfId="3212" xr:uid="{00000000-0005-0000-0000-00007E050000}"/>
    <cellStyle name="Comma 2 4 3" xfId="871" xr:uid="{00000000-0005-0000-0000-00007F050000}"/>
    <cellStyle name="Comma 2 4 3 2" xfId="3213" xr:uid="{00000000-0005-0000-0000-000080050000}"/>
    <cellStyle name="Comma 2 4 4" xfId="872" xr:uid="{00000000-0005-0000-0000-000081050000}"/>
    <cellStyle name="Comma 2 40" xfId="873" xr:uid="{00000000-0005-0000-0000-000082050000}"/>
    <cellStyle name="Comma 2 40 2" xfId="874" xr:uid="{00000000-0005-0000-0000-000083050000}"/>
    <cellStyle name="Comma 2 40 2 2" xfId="3215" xr:uid="{00000000-0005-0000-0000-000084050000}"/>
    <cellStyle name="Comma 2 40 3" xfId="3214" xr:uid="{00000000-0005-0000-0000-000085050000}"/>
    <cellStyle name="Comma 2 41" xfId="875" xr:uid="{00000000-0005-0000-0000-000086050000}"/>
    <cellStyle name="Comma 2 41 2" xfId="876" xr:uid="{00000000-0005-0000-0000-000087050000}"/>
    <cellStyle name="Comma 2 41 2 2" xfId="3217" xr:uid="{00000000-0005-0000-0000-000088050000}"/>
    <cellStyle name="Comma 2 41 3" xfId="3216" xr:uid="{00000000-0005-0000-0000-000089050000}"/>
    <cellStyle name="Comma 2 42" xfId="877" xr:uid="{00000000-0005-0000-0000-00008A050000}"/>
    <cellStyle name="Comma 2 42 2" xfId="878" xr:uid="{00000000-0005-0000-0000-00008B050000}"/>
    <cellStyle name="Comma 2 42 2 2" xfId="3219" xr:uid="{00000000-0005-0000-0000-00008C050000}"/>
    <cellStyle name="Comma 2 42 3" xfId="3218" xr:uid="{00000000-0005-0000-0000-00008D050000}"/>
    <cellStyle name="Comma 2 43" xfId="879" xr:uid="{00000000-0005-0000-0000-00008E050000}"/>
    <cellStyle name="Comma 2 43 2" xfId="880" xr:uid="{00000000-0005-0000-0000-00008F050000}"/>
    <cellStyle name="Comma 2 43 2 2" xfId="3221" xr:uid="{00000000-0005-0000-0000-000090050000}"/>
    <cellStyle name="Comma 2 43 3" xfId="3220" xr:uid="{00000000-0005-0000-0000-000091050000}"/>
    <cellStyle name="Comma 2 44" xfId="881" xr:uid="{00000000-0005-0000-0000-000092050000}"/>
    <cellStyle name="Comma 2 44 2" xfId="882" xr:uid="{00000000-0005-0000-0000-000093050000}"/>
    <cellStyle name="Comma 2 44 2 2" xfId="3223" xr:uid="{00000000-0005-0000-0000-000094050000}"/>
    <cellStyle name="Comma 2 44 3" xfId="3222" xr:uid="{00000000-0005-0000-0000-000095050000}"/>
    <cellStyle name="Comma 2 45" xfId="883" xr:uid="{00000000-0005-0000-0000-000096050000}"/>
    <cellStyle name="Comma 2 45 2" xfId="884" xr:uid="{00000000-0005-0000-0000-000097050000}"/>
    <cellStyle name="Comma 2 45 2 2" xfId="3225" xr:uid="{00000000-0005-0000-0000-000098050000}"/>
    <cellStyle name="Comma 2 45 3" xfId="3224" xr:uid="{00000000-0005-0000-0000-000099050000}"/>
    <cellStyle name="Comma 2 46" xfId="885" xr:uid="{00000000-0005-0000-0000-00009A050000}"/>
    <cellStyle name="Comma 2 46 2" xfId="886" xr:uid="{00000000-0005-0000-0000-00009B050000}"/>
    <cellStyle name="Comma 2 46 2 2" xfId="3227" xr:uid="{00000000-0005-0000-0000-00009C050000}"/>
    <cellStyle name="Comma 2 46 3" xfId="3226" xr:uid="{00000000-0005-0000-0000-00009D050000}"/>
    <cellStyle name="Comma 2 47" xfId="887" xr:uid="{00000000-0005-0000-0000-00009E050000}"/>
    <cellStyle name="Comma 2 47 2" xfId="888" xr:uid="{00000000-0005-0000-0000-00009F050000}"/>
    <cellStyle name="Comma 2 47 2 2" xfId="3229" xr:uid="{00000000-0005-0000-0000-0000A0050000}"/>
    <cellStyle name="Comma 2 47 3" xfId="3228" xr:uid="{00000000-0005-0000-0000-0000A1050000}"/>
    <cellStyle name="Comma 2 48" xfId="889" xr:uid="{00000000-0005-0000-0000-0000A2050000}"/>
    <cellStyle name="Comma 2 48 2" xfId="890" xr:uid="{00000000-0005-0000-0000-0000A3050000}"/>
    <cellStyle name="Comma 2 48 2 2" xfId="3231" xr:uid="{00000000-0005-0000-0000-0000A4050000}"/>
    <cellStyle name="Comma 2 48 3" xfId="3230" xr:uid="{00000000-0005-0000-0000-0000A5050000}"/>
    <cellStyle name="Comma 2 49" xfId="891" xr:uid="{00000000-0005-0000-0000-0000A6050000}"/>
    <cellStyle name="Comma 2 49 2" xfId="892" xr:uid="{00000000-0005-0000-0000-0000A7050000}"/>
    <cellStyle name="Comma 2 49 2 2" xfId="3233" xr:uid="{00000000-0005-0000-0000-0000A8050000}"/>
    <cellStyle name="Comma 2 49 3" xfId="3232" xr:uid="{00000000-0005-0000-0000-0000A9050000}"/>
    <cellStyle name="Comma 2 5" xfId="893" xr:uid="{00000000-0005-0000-0000-0000AA050000}"/>
    <cellStyle name="Comma 2 5 2" xfId="894" xr:uid="{00000000-0005-0000-0000-0000AB050000}"/>
    <cellStyle name="Comma 2 5 2 2" xfId="3235" xr:uid="{00000000-0005-0000-0000-0000AC050000}"/>
    <cellStyle name="Comma 2 5 3" xfId="3234" xr:uid="{00000000-0005-0000-0000-0000AD050000}"/>
    <cellStyle name="Comma 2 50" xfId="895" xr:uid="{00000000-0005-0000-0000-0000AE050000}"/>
    <cellStyle name="Comma 2 50 2" xfId="896" xr:uid="{00000000-0005-0000-0000-0000AF050000}"/>
    <cellStyle name="Comma 2 50 2 2" xfId="3237" xr:uid="{00000000-0005-0000-0000-0000B0050000}"/>
    <cellStyle name="Comma 2 50 3" xfId="3236" xr:uid="{00000000-0005-0000-0000-0000B1050000}"/>
    <cellStyle name="Comma 2 51" xfId="897" xr:uid="{00000000-0005-0000-0000-0000B2050000}"/>
    <cellStyle name="Comma 2 51 2" xfId="898" xr:uid="{00000000-0005-0000-0000-0000B3050000}"/>
    <cellStyle name="Comma 2 51 2 2" xfId="3239" xr:uid="{00000000-0005-0000-0000-0000B4050000}"/>
    <cellStyle name="Comma 2 51 3" xfId="3238" xr:uid="{00000000-0005-0000-0000-0000B5050000}"/>
    <cellStyle name="Comma 2 52" xfId="899" xr:uid="{00000000-0005-0000-0000-0000B6050000}"/>
    <cellStyle name="Comma 2 52 2" xfId="900" xr:uid="{00000000-0005-0000-0000-0000B7050000}"/>
    <cellStyle name="Comma 2 52 2 2" xfId="3241" xr:uid="{00000000-0005-0000-0000-0000B8050000}"/>
    <cellStyle name="Comma 2 52 3" xfId="3240" xr:uid="{00000000-0005-0000-0000-0000B9050000}"/>
    <cellStyle name="Comma 2 53" xfId="901" xr:uid="{00000000-0005-0000-0000-0000BA050000}"/>
    <cellStyle name="Comma 2 53 2" xfId="902" xr:uid="{00000000-0005-0000-0000-0000BB050000}"/>
    <cellStyle name="Comma 2 53 2 2" xfId="3243" xr:uid="{00000000-0005-0000-0000-0000BC050000}"/>
    <cellStyle name="Comma 2 53 3" xfId="3242" xr:uid="{00000000-0005-0000-0000-0000BD050000}"/>
    <cellStyle name="Comma 2 54" xfId="903" xr:uid="{00000000-0005-0000-0000-0000BE050000}"/>
    <cellStyle name="Comma 2 54 2" xfId="904" xr:uid="{00000000-0005-0000-0000-0000BF050000}"/>
    <cellStyle name="Comma 2 54 2 2" xfId="3245" xr:uid="{00000000-0005-0000-0000-0000C0050000}"/>
    <cellStyle name="Comma 2 54 3" xfId="3244" xr:uid="{00000000-0005-0000-0000-0000C1050000}"/>
    <cellStyle name="Comma 2 55" xfId="905" xr:uid="{00000000-0005-0000-0000-0000C2050000}"/>
    <cellStyle name="Comma 2 55 2" xfId="906" xr:uid="{00000000-0005-0000-0000-0000C3050000}"/>
    <cellStyle name="Comma 2 55 2 2" xfId="3247" xr:uid="{00000000-0005-0000-0000-0000C4050000}"/>
    <cellStyle name="Comma 2 55 3" xfId="3246" xr:uid="{00000000-0005-0000-0000-0000C5050000}"/>
    <cellStyle name="Comma 2 56" xfId="907" xr:uid="{00000000-0005-0000-0000-0000C6050000}"/>
    <cellStyle name="Comma 2 56 2" xfId="908" xr:uid="{00000000-0005-0000-0000-0000C7050000}"/>
    <cellStyle name="Comma 2 56 2 2" xfId="3249" xr:uid="{00000000-0005-0000-0000-0000C8050000}"/>
    <cellStyle name="Comma 2 56 3" xfId="3248" xr:uid="{00000000-0005-0000-0000-0000C9050000}"/>
    <cellStyle name="Comma 2 57" xfId="909" xr:uid="{00000000-0005-0000-0000-0000CA050000}"/>
    <cellStyle name="Comma 2 57 2" xfId="910" xr:uid="{00000000-0005-0000-0000-0000CB050000}"/>
    <cellStyle name="Comma 2 57 2 2" xfId="3251" xr:uid="{00000000-0005-0000-0000-0000CC050000}"/>
    <cellStyle name="Comma 2 57 3" xfId="3250" xr:uid="{00000000-0005-0000-0000-0000CD050000}"/>
    <cellStyle name="Comma 2 58" xfId="911" xr:uid="{00000000-0005-0000-0000-0000CE050000}"/>
    <cellStyle name="Comma 2 58 2" xfId="912" xr:uid="{00000000-0005-0000-0000-0000CF050000}"/>
    <cellStyle name="Comma 2 58 2 2" xfId="913" xr:uid="{00000000-0005-0000-0000-0000D0050000}"/>
    <cellStyle name="Comma 2 58 2 2 2" xfId="3254" xr:uid="{00000000-0005-0000-0000-0000D1050000}"/>
    <cellStyle name="Comma 2 58 2 3" xfId="3253" xr:uid="{00000000-0005-0000-0000-0000D2050000}"/>
    <cellStyle name="Comma 2 58 3" xfId="914" xr:uid="{00000000-0005-0000-0000-0000D3050000}"/>
    <cellStyle name="Comma 2 58 3 2" xfId="915" xr:uid="{00000000-0005-0000-0000-0000D4050000}"/>
    <cellStyle name="Comma 2 58 3 2 2" xfId="3256" xr:uid="{00000000-0005-0000-0000-0000D5050000}"/>
    <cellStyle name="Comma 2 58 3 3" xfId="3255" xr:uid="{00000000-0005-0000-0000-0000D6050000}"/>
    <cellStyle name="Comma 2 58 4" xfId="916" xr:uid="{00000000-0005-0000-0000-0000D7050000}"/>
    <cellStyle name="Comma 2 58 4 2" xfId="917" xr:uid="{00000000-0005-0000-0000-0000D8050000}"/>
    <cellStyle name="Comma 2 58 4 2 2" xfId="3258" xr:uid="{00000000-0005-0000-0000-0000D9050000}"/>
    <cellStyle name="Comma 2 58 4 3" xfId="3257" xr:uid="{00000000-0005-0000-0000-0000DA050000}"/>
    <cellStyle name="Comma 2 58 5" xfId="918" xr:uid="{00000000-0005-0000-0000-0000DB050000}"/>
    <cellStyle name="Comma 2 58 5 2" xfId="3259" xr:uid="{00000000-0005-0000-0000-0000DC050000}"/>
    <cellStyle name="Comma 2 58 6" xfId="3252" xr:uid="{00000000-0005-0000-0000-0000DD050000}"/>
    <cellStyle name="Comma 2 59" xfId="919" xr:uid="{00000000-0005-0000-0000-0000DE050000}"/>
    <cellStyle name="Comma 2 59 2" xfId="920" xr:uid="{00000000-0005-0000-0000-0000DF050000}"/>
    <cellStyle name="Comma 2 59 2 2" xfId="3261" xr:uid="{00000000-0005-0000-0000-0000E0050000}"/>
    <cellStyle name="Comma 2 59 3" xfId="3260" xr:uid="{00000000-0005-0000-0000-0000E1050000}"/>
    <cellStyle name="Comma 2 6" xfId="921" xr:uid="{00000000-0005-0000-0000-0000E2050000}"/>
    <cellStyle name="Comma 2 6 2" xfId="922" xr:uid="{00000000-0005-0000-0000-0000E3050000}"/>
    <cellStyle name="Comma 2 60" xfId="923" xr:uid="{00000000-0005-0000-0000-0000E4050000}"/>
    <cellStyle name="Comma 2 60 2" xfId="924" xr:uid="{00000000-0005-0000-0000-0000E5050000}"/>
    <cellStyle name="Comma 2 60 2 2" xfId="3263" xr:uid="{00000000-0005-0000-0000-0000E6050000}"/>
    <cellStyle name="Comma 2 60 3" xfId="3262" xr:uid="{00000000-0005-0000-0000-0000E7050000}"/>
    <cellStyle name="Comma 2 61" xfId="3120" xr:uid="{00000000-0005-0000-0000-0000E8050000}"/>
    <cellStyle name="Comma 2 7" xfId="925" xr:uid="{00000000-0005-0000-0000-0000E9050000}"/>
    <cellStyle name="Comma 2 7 2" xfId="926" xr:uid="{00000000-0005-0000-0000-0000EA050000}"/>
    <cellStyle name="Comma 2 7 2 2" xfId="927" xr:uid="{00000000-0005-0000-0000-0000EB050000}"/>
    <cellStyle name="Comma 2 7 2 2 2" xfId="928" xr:uid="{00000000-0005-0000-0000-0000EC050000}"/>
    <cellStyle name="Comma 2 7 2 3" xfId="929" xr:uid="{00000000-0005-0000-0000-0000ED050000}"/>
    <cellStyle name="Comma 2 7 2 3 2" xfId="930" xr:uid="{00000000-0005-0000-0000-0000EE050000}"/>
    <cellStyle name="Comma 2 7 2 4" xfId="931" xr:uid="{00000000-0005-0000-0000-0000EF050000}"/>
    <cellStyle name="Comma 2 7 2 4 2" xfId="932" xr:uid="{00000000-0005-0000-0000-0000F0050000}"/>
    <cellStyle name="Comma 2 7 2 5" xfId="933" xr:uid="{00000000-0005-0000-0000-0000F1050000}"/>
    <cellStyle name="Comma 2 7 3" xfId="934" xr:uid="{00000000-0005-0000-0000-0000F2050000}"/>
    <cellStyle name="Comma 2 7 3 2" xfId="935" xr:uid="{00000000-0005-0000-0000-0000F3050000}"/>
    <cellStyle name="Comma 2 7 4" xfId="936" xr:uid="{00000000-0005-0000-0000-0000F4050000}"/>
    <cellStyle name="Comma 2 7 4 2" xfId="937" xr:uid="{00000000-0005-0000-0000-0000F5050000}"/>
    <cellStyle name="Comma 2 7 5" xfId="938" xr:uid="{00000000-0005-0000-0000-0000F6050000}"/>
    <cellStyle name="Comma 2 7 5 2" xfId="939" xr:uid="{00000000-0005-0000-0000-0000F7050000}"/>
    <cellStyle name="Comma 2 7 6" xfId="940" xr:uid="{00000000-0005-0000-0000-0000F8050000}"/>
    <cellStyle name="Comma 2 7 6 2" xfId="941" xr:uid="{00000000-0005-0000-0000-0000F9050000}"/>
    <cellStyle name="Comma 2 7 7" xfId="942" xr:uid="{00000000-0005-0000-0000-0000FA050000}"/>
    <cellStyle name="Comma 2 7 7 2" xfId="943" xr:uid="{00000000-0005-0000-0000-0000FB050000}"/>
    <cellStyle name="Comma 2 7 8" xfId="944" xr:uid="{00000000-0005-0000-0000-0000FC050000}"/>
    <cellStyle name="Comma 2 7_RABAS_RABAS LT" xfId="945" xr:uid="{00000000-0005-0000-0000-0000FD050000}"/>
    <cellStyle name="Comma 2 8" xfId="946" xr:uid="{00000000-0005-0000-0000-0000FE050000}"/>
    <cellStyle name="Comma 2 8 2" xfId="947" xr:uid="{00000000-0005-0000-0000-0000FF050000}"/>
    <cellStyle name="Comma 2 8 2 2" xfId="3265" xr:uid="{00000000-0005-0000-0000-000000060000}"/>
    <cellStyle name="Comma 2 8 3" xfId="3264" xr:uid="{00000000-0005-0000-0000-000001060000}"/>
    <cellStyle name="Comma 2 9" xfId="948" xr:uid="{00000000-0005-0000-0000-000002060000}"/>
    <cellStyle name="Comma 2 9 2" xfId="949" xr:uid="{00000000-0005-0000-0000-000003060000}"/>
    <cellStyle name="Comma 2 9 2 2" xfId="3267" xr:uid="{00000000-0005-0000-0000-000004060000}"/>
    <cellStyle name="Comma 2 9 3" xfId="3266" xr:uid="{00000000-0005-0000-0000-000005060000}"/>
    <cellStyle name="Comma 20" xfId="950" xr:uid="{00000000-0005-0000-0000-000006060000}"/>
    <cellStyle name="Comma 20 2" xfId="951" xr:uid="{00000000-0005-0000-0000-000007060000}"/>
    <cellStyle name="Comma 20 2 2" xfId="952" xr:uid="{00000000-0005-0000-0000-000008060000}"/>
    <cellStyle name="Comma 20 2 2 2" xfId="3270" xr:uid="{00000000-0005-0000-0000-000009060000}"/>
    <cellStyle name="Comma 20 2 3" xfId="3269" xr:uid="{00000000-0005-0000-0000-00000A060000}"/>
    <cellStyle name="Comma 20 3" xfId="953" xr:uid="{00000000-0005-0000-0000-00000B060000}"/>
    <cellStyle name="Comma 20 3 2" xfId="3271" xr:uid="{00000000-0005-0000-0000-00000C060000}"/>
    <cellStyle name="Comma 20 4" xfId="3268" xr:uid="{00000000-0005-0000-0000-00000D060000}"/>
    <cellStyle name="Comma 21" xfId="954" xr:uid="{00000000-0005-0000-0000-00000E060000}"/>
    <cellStyle name="Comma 21 2" xfId="955" xr:uid="{00000000-0005-0000-0000-00000F060000}"/>
    <cellStyle name="Comma 21 2 2" xfId="956" xr:uid="{00000000-0005-0000-0000-000010060000}"/>
    <cellStyle name="Comma 21 2 2 2" xfId="3274" xr:uid="{00000000-0005-0000-0000-000011060000}"/>
    <cellStyle name="Comma 21 2 3" xfId="3273" xr:uid="{00000000-0005-0000-0000-000012060000}"/>
    <cellStyle name="Comma 21 3" xfId="957" xr:uid="{00000000-0005-0000-0000-000013060000}"/>
    <cellStyle name="Comma 21 3 2" xfId="3275" xr:uid="{00000000-0005-0000-0000-000014060000}"/>
    <cellStyle name="Comma 21 4" xfId="3272" xr:uid="{00000000-0005-0000-0000-000015060000}"/>
    <cellStyle name="Comma 22" xfId="958" xr:uid="{00000000-0005-0000-0000-000016060000}"/>
    <cellStyle name="Comma 22 2" xfId="959" xr:uid="{00000000-0005-0000-0000-000017060000}"/>
    <cellStyle name="Comma 22 2 2" xfId="960" xr:uid="{00000000-0005-0000-0000-000018060000}"/>
    <cellStyle name="Comma 22 2 2 2" xfId="3278" xr:uid="{00000000-0005-0000-0000-000019060000}"/>
    <cellStyle name="Comma 22 2 3" xfId="3277" xr:uid="{00000000-0005-0000-0000-00001A060000}"/>
    <cellStyle name="Comma 22 3" xfId="961" xr:uid="{00000000-0005-0000-0000-00001B060000}"/>
    <cellStyle name="Comma 22 3 2" xfId="3279" xr:uid="{00000000-0005-0000-0000-00001C060000}"/>
    <cellStyle name="Comma 22 4" xfId="3276" xr:uid="{00000000-0005-0000-0000-00001D060000}"/>
    <cellStyle name="Comma 23" xfId="962" xr:uid="{00000000-0005-0000-0000-00001E060000}"/>
    <cellStyle name="Comma 23 2" xfId="963" xr:uid="{00000000-0005-0000-0000-00001F060000}"/>
    <cellStyle name="Comma 23 2 2" xfId="3281" xr:uid="{00000000-0005-0000-0000-000020060000}"/>
    <cellStyle name="Comma 23 3" xfId="3280" xr:uid="{00000000-0005-0000-0000-000021060000}"/>
    <cellStyle name="Comma 24" xfId="964" xr:uid="{00000000-0005-0000-0000-000022060000}"/>
    <cellStyle name="Comma 24 2" xfId="965" xr:uid="{00000000-0005-0000-0000-000023060000}"/>
    <cellStyle name="Comma 24 2 2" xfId="3283" xr:uid="{00000000-0005-0000-0000-000024060000}"/>
    <cellStyle name="Comma 24 3" xfId="3282" xr:uid="{00000000-0005-0000-0000-000025060000}"/>
    <cellStyle name="Comma 25" xfId="966" xr:uid="{00000000-0005-0000-0000-000026060000}"/>
    <cellStyle name="Comma 25 2" xfId="967" xr:uid="{00000000-0005-0000-0000-000027060000}"/>
    <cellStyle name="Comma 25 2 2" xfId="3285" xr:uid="{00000000-0005-0000-0000-000028060000}"/>
    <cellStyle name="Comma 25 3" xfId="3284" xr:uid="{00000000-0005-0000-0000-000029060000}"/>
    <cellStyle name="Comma 26" xfId="968" xr:uid="{00000000-0005-0000-0000-00002A060000}"/>
    <cellStyle name="Comma 26 2" xfId="969" xr:uid="{00000000-0005-0000-0000-00002B060000}"/>
    <cellStyle name="Comma 26 2 2" xfId="3287" xr:uid="{00000000-0005-0000-0000-00002C060000}"/>
    <cellStyle name="Comma 26 3" xfId="3286" xr:uid="{00000000-0005-0000-0000-00002D060000}"/>
    <cellStyle name="Comma 27" xfId="970" xr:uid="{00000000-0005-0000-0000-00002E060000}"/>
    <cellStyle name="Comma 27 2" xfId="3288" xr:uid="{00000000-0005-0000-0000-00002F060000}"/>
    <cellStyle name="Comma 28" xfId="971" xr:uid="{00000000-0005-0000-0000-000030060000}"/>
    <cellStyle name="Comma 28 2" xfId="972" xr:uid="{00000000-0005-0000-0000-000031060000}"/>
    <cellStyle name="Comma 28 2 2" xfId="3290" xr:uid="{00000000-0005-0000-0000-000032060000}"/>
    <cellStyle name="Comma 28 3" xfId="3289" xr:uid="{00000000-0005-0000-0000-000033060000}"/>
    <cellStyle name="Comma 29" xfId="973" xr:uid="{00000000-0005-0000-0000-000034060000}"/>
    <cellStyle name="Comma 29 2" xfId="974" xr:uid="{00000000-0005-0000-0000-000035060000}"/>
    <cellStyle name="Comma 29 2 2" xfId="3292" xr:uid="{00000000-0005-0000-0000-000036060000}"/>
    <cellStyle name="Comma 29 3" xfId="3291" xr:uid="{00000000-0005-0000-0000-000037060000}"/>
    <cellStyle name="Comma 3" xfId="975" xr:uid="{00000000-0005-0000-0000-000038060000}"/>
    <cellStyle name="Comma 3 10" xfId="976" xr:uid="{00000000-0005-0000-0000-000039060000}"/>
    <cellStyle name="Comma 3 10 2" xfId="3294" xr:uid="{00000000-0005-0000-0000-00003A060000}"/>
    <cellStyle name="Comma 3 11" xfId="3293" xr:uid="{00000000-0005-0000-0000-00003B060000}"/>
    <cellStyle name="Comma 3 2" xfId="977" xr:uid="{00000000-0005-0000-0000-00003C060000}"/>
    <cellStyle name="Comma 3 2 2" xfId="978" xr:uid="{00000000-0005-0000-0000-00003D060000}"/>
    <cellStyle name="Comma 3 2 2 2" xfId="979" xr:uid="{00000000-0005-0000-0000-00003E060000}"/>
    <cellStyle name="Comma 3 2 2 2 2" xfId="980" xr:uid="{00000000-0005-0000-0000-00003F060000}"/>
    <cellStyle name="Comma 3 2 2 2 2 2" xfId="3298" xr:uid="{00000000-0005-0000-0000-000040060000}"/>
    <cellStyle name="Comma 3 2 2 2 3" xfId="981" xr:uid="{00000000-0005-0000-0000-000041060000}"/>
    <cellStyle name="Comma 3 2 2 2 3 2" xfId="3299" xr:uid="{00000000-0005-0000-0000-000042060000}"/>
    <cellStyle name="Comma 3 2 2 2 4" xfId="982" xr:uid="{00000000-0005-0000-0000-000043060000}"/>
    <cellStyle name="Comma 3 2 2 2 4 2" xfId="3300" xr:uid="{00000000-0005-0000-0000-000044060000}"/>
    <cellStyle name="Comma 3 2 2 2 5" xfId="3297" xr:uid="{00000000-0005-0000-0000-000045060000}"/>
    <cellStyle name="Comma 3 2 2 3" xfId="983" xr:uid="{00000000-0005-0000-0000-000046060000}"/>
    <cellStyle name="Comma 3 2 2 3 2" xfId="3301" xr:uid="{00000000-0005-0000-0000-000047060000}"/>
    <cellStyle name="Comma 3 2 2 4" xfId="984" xr:uid="{00000000-0005-0000-0000-000048060000}"/>
    <cellStyle name="Comma 3 2 2 4 2" xfId="3302" xr:uid="{00000000-0005-0000-0000-000049060000}"/>
    <cellStyle name="Comma 3 2 2 5" xfId="985" xr:uid="{00000000-0005-0000-0000-00004A060000}"/>
    <cellStyle name="Comma 3 2 2 5 2" xfId="3303" xr:uid="{00000000-0005-0000-0000-00004B060000}"/>
    <cellStyle name="Comma 3 2 2 6" xfId="3296" xr:uid="{00000000-0005-0000-0000-00004C060000}"/>
    <cellStyle name="Comma 3 2 3" xfId="986" xr:uid="{00000000-0005-0000-0000-00004D060000}"/>
    <cellStyle name="Comma 3 2 3 2" xfId="3304" xr:uid="{00000000-0005-0000-0000-00004E060000}"/>
    <cellStyle name="Comma 3 2 4" xfId="987" xr:uid="{00000000-0005-0000-0000-00004F060000}"/>
    <cellStyle name="Comma 3 2 4 2" xfId="3305" xr:uid="{00000000-0005-0000-0000-000050060000}"/>
    <cellStyle name="Comma 3 2 5" xfId="988" xr:uid="{00000000-0005-0000-0000-000051060000}"/>
    <cellStyle name="Comma 3 2 5 2" xfId="3306" xr:uid="{00000000-0005-0000-0000-000052060000}"/>
    <cellStyle name="Comma 3 2 6" xfId="989" xr:uid="{00000000-0005-0000-0000-000053060000}"/>
    <cellStyle name="Comma 3 2 6 2" xfId="3307" xr:uid="{00000000-0005-0000-0000-000054060000}"/>
    <cellStyle name="Comma 3 2 7" xfId="3295" xr:uid="{00000000-0005-0000-0000-000055060000}"/>
    <cellStyle name="Comma 3 3" xfId="990" xr:uid="{00000000-0005-0000-0000-000056060000}"/>
    <cellStyle name="Comma 3 3 2" xfId="991" xr:uid="{00000000-0005-0000-0000-000057060000}"/>
    <cellStyle name="Comma 3 3 2 2" xfId="3309" xr:uid="{00000000-0005-0000-0000-000058060000}"/>
    <cellStyle name="Comma 3 3 3" xfId="992" xr:uid="{00000000-0005-0000-0000-000059060000}"/>
    <cellStyle name="Comma 3 3 3 2" xfId="3310" xr:uid="{00000000-0005-0000-0000-00005A060000}"/>
    <cellStyle name="Comma 3 3 4" xfId="993" xr:uid="{00000000-0005-0000-0000-00005B060000}"/>
    <cellStyle name="Comma 3 3 4 2" xfId="3311" xr:uid="{00000000-0005-0000-0000-00005C060000}"/>
    <cellStyle name="Comma 3 3 5" xfId="3308" xr:uid="{00000000-0005-0000-0000-00005D060000}"/>
    <cellStyle name="Comma 3 4" xfId="994" xr:uid="{00000000-0005-0000-0000-00005E060000}"/>
    <cellStyle name="Comma 3 4 2" xfId="995" xr:uid="{00000000-0005-0000-0000-00005F060000}"/>
    <cellStyle name="Comma 3 4 2 2" xfId="3313" xr:uid="{00000000-0005-0000-0000-000060060000}"/>
    <cellStyle name="Comma 3 4 3" xfId="996" xr:uid="{00000000-0005-0000-0000-000061060000}"/>
    <cellStyle name="Comma 3 4 3 2" xfId="3314" xr:uid="{00000000-0005-0000-0000-000062060000}"/>
    <cellStyle name="Comma 3 4 4" xfId="997" xr:uid="{00000000-0005-0000-0000-000063060000}"/>
    <cellStyle name="Comma 3 4 4 2" xfId="3315" xr:uid="{00000000-0005-0000-0000-000064060000}"/>
    <cellStyle name="Comma 3 4 5" xfId="3312" xr:uid="{00000000-0005-0000-0000-000065060000}"/>
    <cellStyle name="Comma 3 5" xfId="998" xr:uid="{00000000-0005-0000-0000-000066060000}"/>
    <cellStyle name="Comma 3 5 2" xfId="999" xr:uid="{00000000-0005-0000-0000-000067060000}"/>
    <cellStyle name="Comma 3 5 2 2" xfId="1000" xr:uid="{00000000-0005-0000-0000-000068060000}"/>
    <cellStyle name="Comma 3 5 2 2 2" xfId="1001" xr:uid="{00000000-0005-0000-0000-000069060000}"/>
    <cellStyle name="Comma 3 5 2 2 2 2" xfId="1002" xr:uid="{00000000-0005-0000-0000-00006A060000}"/>
    <cellStyle name="Comma 3 5 2 2 2 2 2" xfId="1003" xr:uid="{00000000-0005-0000-0000-00006B060000}"/>
    <cellStyle name="Comma 3 5 2 2 2 2 2 2" xfId="3321" xr:uid="{00000000-0005-0000-0000-00006C060000}"/>
    <cellStyle name="Comma 3 5 2 2 2 2 3" xfId="1004" xr:uid="{00000000-0005-0000-0000-00006D060000}"/>
    <cellStyle name="Comma 3 5 2 2 2 2 3 2" xfId="3322" xr:uid="{00000000-0005-0000-0000-00006E060000}"/>
    <cellStyle name="Comma 3 5 2 2 2 2 4" xfId="1005" xr:uid="{00000000-0005-0000-0000-00006F060000}"/>
    <cellStyle name="Comma 3 5 2 2 2 2 4 2" xfId="3323" xr:uid="{00000000-0005-0000-0000-000070060000}"/>
    <cellStyle name="Comma 3 5 2 2 2 2 5" xfId="1006" xr:uid="{00000000-0005-0000-0000-000071060000}"/>
    <cellStyle name="Comma 3 5 2 2 2 2 5 2" xfId="3324" xr:uid="{00000000-0005-0000-0000-000072060000}"/>
    <cellStyle name="Comma 3 5 2 2 2 2 6" xfId="3320" xr:uid="{00000000-0005-0000-0000-000073060000}"/>
    <cellStyle name="Comma 3 5 2 2 2 3" xfId="1007" xr:uid="{00000000-0005-0000-0000-000074060000}"/>
    <cellStyle name="Comma 3 5 2 2 2 3 2" xfId="3325" xr:uid="{00000000-0005-0000-0000-000075060000}"/>
    <cellStyle name="Comma 3 5 2 2 2 4" xfId="1008" xr:uid="{00000000-0005-0000-0000-000076060000}"/>
    <cellStyle name="Comma 3 5 2 2 2 4 2" xfId="3326" xr:uid="{00000000-0005-0000-0000-000077060000}"/>
    <cellStyle name="Comma 3 5 2 2 2 5" xfId="1009" xr:uid="{00000000-0005-0000-0000-000078060000}"/>
    <cellStyle name="Comma 3 5 2 2 2 5 2" xfId="3327" xr:uid="{00000000-0005-0000-0000-000079060000}"/>
    <cellStyle name="Comma 3 5 2 2 2 6" xfId="3319" xr:uid="{00000000-0005-0000-0000-00007A060000}"/>
    <cellStyle name="Comma 3 5 2 2 3" xfId="1010" xr:uid="{00000000-0005-0000-0000-00007B060000}"/>
    <cellStyle name="Comma 3 5 2 2 3 2" xfId="3328" xr:uid="{00000000-0005-0000-0000-00007C060000}"/>
    <cellStyle name="Comma 3 5 2 2 4" xfId="1011" xr:uid="{00000000-0005-0000-0000-00007D060000}"/>
    <cellStyle name="Comma 3 5 2 2 4 2" xfId="3329" xr:uid="{00000000-0005-0000-0000-00007E060000}"/>
    <cellStyle name="Comma 3 5 2 2 5" xfId="1012" xr:uid="{00000000-0005-0000-0000-00007F060000}"/>
    <cellStyle name="Comma 3 5 2 2 5 2" xfId="3330" xr:uid="{00000000-0005-0000-0000-000080060000}"/>
    <cellStyle name="Comma 3 5 2 2 6" xfId="3318" xr:uid="{00000000-0005-0000-0000-000081060000}"/>
    <cellStyle name="Comma 3 5 2 3" xfId="1013" xr:uid="{00000000-0005-0000-0000-000082060000}"/>
    <cellStyle name="Comma 3 5 2 3 2" xfId="3331" xr:uid="{00000000-0005-0000-0000-000083060000}"/>
    <cellStyle name="Comma 3 5 2 4" xfId="1014" xr:uid="{00000000-0005-0000-0000-000084060000}"/>
    <cellStyle name="Comma 3 5 2 4 2" xfId="3332" xr:uid="{00000000-0005-0000-0000-000085060000}"/>
    <cellStyle name="Comma 3 5 2 5" xfId="1015" xr:uid="{00000000-0005-0000-0000-000086060000}"/>
    <cellStyle name="Comma 3 5 2 5 2" xfId="3333" xr:uid="{00000000-0005-0000-0000-000087060000}"/>
    <cellStyle name="Comma 3 5 2 6" xfId="3317" xr:uid="{00000000-0005-0000-0000-000088060000}"/>
    <cellStyle name="Comma 3 5 3" xfId="1016" xr:uid="{00000000-0005-0000-0000-000089060000}"/>
    <cellStyle name="Comma 3 5 3 2" xfId="1017" xr:uid="{00000000-0005-0000-0000-00008A060000}"/>
    <cellStyle name="Comma 3 5 3 2 2" xfId="3335" xr:uid="{00000000-0005-0000-0000-00008B060000}"/>
    <cellStyle name="Comma 3 5 3 3" xfId="1018" xr:uid="{00000000-0005-0000-0000-00008C060000}"/>
    <cellStyle name="Comma 3 5 3 3 2" xfId="3336" xr:uid="{00000000-0005-0000-0000-00008D060000}"/>
    <cellStyle name="Comma 3 5 3 4" xfId="1019" xr:uid="{00000000-0005-0000-0000-00008E060000}"/>
    <cellStyle name="Comma 3 5 3 4 2" xfId="3337" xr:uid="{00000000-0005-0000-0000-00008F060000}"/>
    <cellStyle name="Comma 3 5 3 5" xfId="3334" xr:uid="{00000000-0005-0000-0000-000090060000}"/>
    <cellStyle name="Comma 3 5 4" xfId="1020" xr:uid="{00000000-0005-0000-0000-000091060000}"/>
    <cellStyle name="Comma 3 5 4 2" xfId="3338" xr:uid="{00000000-0005-0000-0000-000092060000}"/>
    <cellStyle name="Comma 3 5 5" xfId="1021" xr:uid="{00000000-0005-0000-0000-000093060000}"/>
    <cellStyle name="Comma 3 5 5 2" xfId="3339" xr:uid="{00000000-0005-0000-0000-000094060000}"/>
    <cellStyle name="Comma 3 5 6" xfId="1022" xr:uid="{00000000-0005-0000-0000-000095060000}"/>
    <cellStyle name="Comma 3 5 6 2" xfId="3340" xr:uid="{00000000-0005-0000-0000-000096060000}"/>
    <cellStyle name="Comma 3 5 7" xfId="3316" xr:uid="{00000000-0005-0000-0000-000097060000}"/>
    <cellStyle name="Comma 3 6" xfId="1023" xr:uid="{00000000-0005-0000-0000-000098060000}"/>
    <cellStyle name="Comma 3 6 2" xfId="3341" xr:uid="{00000000-0005-0000-0000-000099060000}"/>
    <cellStyle name="Comma 3 7" xfId="1024" xr:uid="{00000000-0005-0000-0000-00009A060000}"/>
    <cellStyle name="Comma 3 7 2" xfId="3342" xr:uid="{00000000-0005-0000-0000-00009B060000}"/>
    <cellStyle name="Comma 3 8" xfId="1025" xr:uid="{00000000-0005-0000-0000-00009C060000}"/>
    <cellStyle name="Comma 3 8 2" xfId="3343" xr:uid="{00000000-0005-0000-0000-00009D060000}"/>
    <cellStyle name="Comma 3 9" xfId="1026" xr:uid="{00000000-0005-0000-0000-00009E060000}"/>
    <cellStyle name="Comma 3 9 2" xfId="2672" xr:uid="{00000000-0005-0000-0000-00009F060000}"/>
    <cellStyle name="Comma 3 9 2 2" xfId="3678" xr:uid="{00000000-0005-0000-0000-0000A0060000}"/>
    <cellStyle name="Comma 3 9 3" xfId="3344" xr:uid="{00000000-0005-0000-0000-0000A1060000}"/>
    <cellStyle name="Comma 3_(PRK 111601-111604) 20130401 Joint AAU - GJN 4 - BNL 5 - KTN 7" xfId="1027" xr:uid="{00000000-0005-0000-0000-0000A2060000}"/>
    <cellStyle name="Comma 30" xfId="1028" xr:uid="{00000000-0005-0000-0000-0000A3060000}"/>
    <cellStyle name="Comma 30 2" xfId="1029" xr:uid="{00000000-0005-0000-0000-0000A4060000}"/>
    <cellStyle name="Comma 30 2 2" xfId="3346" xr:uid="{00000000-0005-0000-0000-0000A5060000}"/>
    <cellStyle name="Comma 30 3" xfId="3345" xr:uid="{00000000-0005-0000-0000-0000A6060000}"/>
    <cellStyle name="Comma 31" xfId="1030" xr:uid="{00000000-0005-0000-0000-0000A7060000}"/>
    <cellStyle name="Comma 31 2" xfId="1031" xr:uid="{00000000-0005-0000-0000-0000A8060000}"/>
    <cellStyle name="Comma 31 2 2" xfId="3348" xr:uid="{00000000-0005-0000-0000-0000A9060000}"/>
    <cellStyle name="Comma 31 3" xfId="3347" xr:uid="{00000000-0005-0000-0000-0000AA060000}"/>
    <cellStyle name="Comma 32" xfId="1032" xr:uid="{00000000-0005-0000-0000-0000AB060000}"/>
    <cellStyle name="Comma 32 2" xfId="1033" xr:uid="{00000000-0005-0000-0000-0000AC060000}"/>
    <cellStyle name="Comma 33" xfId="1034" xr:uid="{00000000-0005-0000-0000-0000AD060000}"/>
    <cellStyle name="Comma 33 2" xfId="1035" xr:uid="{00000000-0005-0000-0000-0000AE060000}"/>
    <cellStyle name="Comma 33 2 2" xfId="1036" xr:uid="{00000000-0005-0000-0000-0000AF060000}"/>
    <cellStyle name="Comma 33 2 2 2" xfId="3351" xr:uid="{00000000-0005-0000-0000-0000B0060000}"/>
    <cellStyle name="Comma 33 2 3" xfId="3350" xr:uid="{00000000-0005-0000-0000-0000B1060000}"/>
    <cellStyle name="Comma 33 3" xfId="1037" xr:uid="{00000000-0005-0000-0000-0000B2060000}"/>
    <cellStyle name="Comma 33 3 2" xfId="3352" xr:uid="{00000000-0005-0000-0000-0000B3060000}"/>
    <cellStyle name="Comma 33 4" xfId="3349" xr:uid="{00000000-0005-0000-0000-0000B4060000}"/>
    <cellStyle name="Comma 34" xfId="1038" xr:uid="{00000000-0005-0000-0000-0000B5060000}"/>
    <cellStyle name="Comma 34 2" xfId="1039" xr:uid="{00000000-0005-0000-0000-0000B6060000}"/>
    <cellStyle name="Comma 34 2 2" xfId="3354" xr:uid="{00000000-0005-0000-0000-0000B7060000}"/>
    <cellStyle name="Comma 34 3" xfId="3353" xr:uid="{00000000-0005-0000-0000-0000B8060000}"/>
    <cellStyle name="Comma 35" xfId="1040" xr:uid="{00000000-0005-0000-0000-0000B9060000}"/>
    <cellStyle name="Comma 36" xfId="1041" xr:uid="{00000000-0005-0000-0000-0000BA060000}"/>
    <cellStyle name="Comma 37" xfId="1042" xr:uid="{00000000-0005-0000-0000-0000BB060000}"/>
    <cellStyle name="Comma 37 2" xfId="1043" xr:uid="{00000000-0005-0000-0000-0000BC060000}"/>
    <cellStyle name="Comma 37 2 2" xfId="3356" xr:uid="{00000000-0005-0000-0000-0000BD060000}"/>
    <cellStyle name="Comma 37 3" xfId="3355" xr:uid="{00000000-0005-0000-0000-0000BE060000}"/>
    <cellStyle name="Comma 38" xfId="1044" xr:uid="{00000000-0005-0000-0000-0000BF060000}"/>
    <cellStyle name="Comma 38 2" xfId="1045" xr:uid="{00000000-0005-0000-0000-0000C0060000}"/>
    <cellStyle name="Comma 38 2 2" xfId="3358" xr:uid="{00000000-0005-0000-0000-0000C1060000}"/>
    <cellStyle name="Comma 38 3" xfId="3357" xr:uid="{00000000-0005-0000-0000-0000C2060000}"/>
    <cellStyle name="Comma 39" xfId="1046" xr:uid="{00000000-0005-0000-0000-0000C3060000}"/>
    <cellStyle name="Comma 39 2" xfId="3359" xr:uid="{00000000-0005-0000-0000-0000C4060000}"/>
    <cellStyle name="Comma 4" xfId="1047" xr:uid="{00000000-0005-0000-0000-0000C5060000}"/>
    <cellStyle name="Comma 4 2" xfId="1048" xr:uid="{00000000-0005-0000-0000-0000C6060000}"/>
    <cellStyle name="Comma 4 2 2" xfId="1049" xr:uid="{00000000-0005-0000-0000-0000C7060000}"/>
    <cellStyle name="Comma 4 2 2 2" xfId="3362" xr:uid="{00000000-0005-0000-0000-0000C8060000}"/>
    <cellStyle name="Comma 4 2 3" xfId="3361" xr:uid="{00000000-0005-0000-0000-0000C9060000}"/>
    <cellStyle name="Comma 4 3" xfId="1050" xr:uid="{00000000-0005-0000-0000-0000CA060000}"/>
    <cellStyle name="Comma 4 3 2" xfId="3363" xr:uid="{00000000-0005-0000-0000-0000CB060000}"/>
    <cellStyle name="Comma 4 4" xfId="1051" xr:uid="{00000000-0005-0000-0000-0000CC060000}"/>
    <cellStyle name="Comma 4 4 2" xfId="3364" xr:uid="{00000000-0005-0000-0000-0000CD060000}"/>
    <cellStyle name="Comma 4 5" xfId="1052" xr:uid="{00000000-0005-0000-0000-0000CE060000}"/>
    <cellStyle name="Comma 4 5 2" xfId="3365" xr:uid="{00000000-0005-0000-0000-0000CF060000}"/>
    <cellStyle name="Comma 4 6" xfId="3360" xr:uid="{00000000-0005-0000-0000-0000D0060000}"/>
    <cellStyle name="Comma 40" xfId="1053" xr:uid="{00000000-0005-0000-0000-0000D1060000}"/>
    <cellStyle name="Comma 40 2" xfId="3366" xr:uid="{00000000-0005-0000-0000-0000D2060000}"/>
    <cellStyle name="Comma 41" xfId="2894" xr:uid="{00000000-0005-0000-0000-0000D3060000}"/>
    <cellStyle name="Comma 42" xfId="1054" xr:uid="{00000000-0005-0000-0000-0000D4060000}"/>
    <cellStyle name="Comma 42 2" xfId="1055" xr:uid="{00000000-0005-0000-0000-0000D5060000}"/>
    <cellStyle name="Comma 42 2 2" xfId="3368" xr:uid="{00000000-0005-0000-0000-0000D6060000}"/>
    <cellStyle name="Comma 42 3" xfId="3367" xr:uid="{00000000-0005-0000-0000-0000D7060000}"/>
    <cellStyle name="Comma 43" xfId="3485" xr:uid="{00000000-0005-0000-0000-0000D8060000}"/>
    <cellStyle name="Comma 44" xfId="3685" xr:uid="{00000000-0005-0000-0000-0000D9060000}"/>
    <cellStyle name="Comma 45" xfId="1056" xr:uid="{00000000-0005-0000-0000-0000DA060000}"/>
    <cellStyle name="Comma 45 2" xfId="1057" xr:uid="{00000000-0005-0000-0000-0000DB060000}"/>
    <cellStyle name="Comma 45 2 2" xfId="3370" xr:uid="{00000000-0005-0000-0000-0000DC060000}"/>
    <cellStyle name="Comma 45 3" xfId="3369" xr:uid="{00000000-0005-0000-0000-0000DD060000}"/>
    <cellStyle name="Comma 46" xfId="1058" xr:uid="{00000000-0005-0000-0000-0000DE060000}"/>
    <cellStyle name="Comma 46 2" xfId="1059" xr:uid="{00000000-0005-0000-0000-0000DF060000}"/>
    <cellStyle name="Comma 46 2 2" xfId="3372" xr:uid="{00000000-0005-0000-0000-0000E0060000}"/>
    <cellStyle name="Comma 46 3" xfId="3371" xr:uid="{00000000-0005-0000-0000-0000E1060000}"/>
    <cellStyle name="Comma 47" xfId="1060" xr:uid="{00000000-0005-0000-0000-0000E2060000}"/>
    <cellStyle name="Comma 47 2" xfId="1061" xr:uid="{00000000-0005-0000-0000-0000E3060000}"/>
    <cellStyle name="Comma 47 2 2" xfId="3374" xr:uid="{00000000-0005-0000-0000-0000E4060000}"/>
    <cellStyle name="Comma 47 3" xfId="3373" xr:uid="{00000000-0005-0000-0000-0000E5060000}"/>
    <cellStyle name="Comma 48" xfId="1062" xr:uid="{00000000-0005-0000-0000-0000E6060000}"/>
    <cellStyle name="Comma 48 2" xfId="1063" xr:uid="{00000000-0005-0000-0000-0000E7060000}"/>
    <cellStyle name="Comma 48 2 2" xfId="3376" xr:uid="{00000000-0005-0000-0000-0000E8060000}"/>
    <cellStyle name="Comma 48 3" xfId="3375" xr:uid="{00000000-0005-0000-0000-0000E9060000}"/>
    <cellStyle name="Comma 49" xfId="1064" xr:uid="{00000000-0005-0000-0000-0000EA060000}"/>
    <cellStyle name="Comma 49 2" xfId="1065" xr:uid="{00000000-0005-0000-0000-0000EB060000}"/>
    <cellStyle name="Comma 49 2 2" xfId="3378" xr:uid="{00000000-0005-0000-0000-0000EC060000}"/>
    <cellStyle name="Comma 49 3" xfId="3377" xr:uid="{00000000-0005-0000-0000-0000ED060000}"/>
    <cellStyle name="Comma 5" xfId="1066" xr:uid="{00000000-0005-0000-0000-0000EE060000}"/>
    <cellStyle name="Comma 5 2" xfId="1067" xr:uid="{00000000-0005-0000-0000-0000EF060000}"/>
    <cellStyle name="Comma 5 2 2" xfId="1068" xr:uid="{00000000-0005-0000-0000-0000F0060000}"/>
    <cellStyle name="Comma 5 2 2 2" xfId="3380" xr:uid="{00000000-0005-0000-0000-0000F1060000}"/>
    <cellStyle name="Comma 5 2 3" xfId="3379" xr:uid="{00000000-0005-0000-0000-0000F2060000}"/>
    <cellStyle name="Comma 5 3" xfId="1069" xr:uid="{00000000-0005-0000-0000-0000F3060000}"/>
    <cellStyle name="Comma 50" xfId="1070" xr:uid="{00000000-0005-0000-0000-0000F4060000}"/>
    <cellStyle name="Comma 50 2" xfId="1071" xr:uid="{00000000-0005-0000-0000-0000F5060000}"/>
    <cellStyle name="Comma 50 2 2" xfId="3382" xr:uid="{00000000-0005-0000-0000-0000F6060000}"/>
    <cellStyle name="Comma 50 3" xfId="3381" xr:uid="{00000000-0005-0000-0000-0000F7060000}"/>
    <cellStyle name="Comma 51" xfId="1072" xr:uid="{00000000-0005-0000-0000-0000F8060000}"/>
    <cellStyle name="Comma 51 2" xfId="1073" xr:uid="{00000000-0005-0000-0000-0000F9060000}"/>
    <cellStyle name="Comma 51 2 2" xfId="3384" xr:uid="{00000000-0005-0000-0000-0000FA060000}"/>
    <cellStyle name="Comma 51 3" xfId="3383" xr:uid="{00000000-0005-0000-0000-0000FB060000}"/>
    <cellStyle name="Comma 52" xfId="1074" xr:uid="{00000000-0005-0000-0000-0000FC060000}"/>
    <cellStyle name="Comma 52 2" xfId="1075" xr:uid="{00000000-0005-0000-0000-0000FD060000}"/>
    <cellStyle name="Comma 52 2 2" xfId="3386" xr:uid="{00000000-0005-0000-0000-0000FE060000}"/>
    <cellStyle name="Comma 52 3" xfId="3385" xr:uid="{00000000-0005-0000-0000-0000FF060000}"/>
    <cellStyle name="Comma 53" xfId="3484" xr:uid="{00000000-0005-0000-0000-000000070000}"/>
    <cellStyle name="Comma 54" xfId="3684" xr:uid="{00000000-0005-0000-0000-000001070000}"/>
    <cellStyle name="Comma 55" xfId="3481" xr:uid="{00000000-0005-0000-0000-000002070000}"/>
    <cellStyle name="Comma 56" xfId="3683" xr:uid="{00000000-0005-0000-0000-000003070000}"/>
    <cellStyle name="Comma 57" xfId="3694" xr:uid="{00000000-0005-0000-0000-000004070000}"/>
    <cellStyle name="Comma 58" xfId="1076" xr:uid="{00000000-0005-0000-0000-000005070000}"/>
    <cellStyle name="Comma 58 2" xfId="1077" xr:uid="{00000000-0005-0000-0000-000006070000}"/>
    <cellStyle name="Comma 58 2 2" xfId="3388" xr:uid="{00000000-0005-0000-0000-000007070000}"/>
    <cellStyle name="Comma 58 3" xfId="3387" xr:uid="{00000000-0005-0000-0000-000008070000}"/>
    <cellStyle name="Comma 59" xfId="1078" xr:uid="{00000000-0005-0000-0000-000009070000}"/>
    <cellStyle name="Comma 59 2" xfId="1079" xr:uid="{00000000-0005-0000-0000-00000A070000}"/>
    <cellStyle name="Comma 59 2 2" xfId="3390" xr:uid="{00000000-0005-0000-0000-00000B070000}"/>
    <cellStyle name="Comma 59 3" xfId="3389" xr:uid="{00000000-0005-0000-0000-00000C070000}"/>
    <cellStyle name="Comma 6" xfId="1080" xr:uid="{00000000-0005-0000-0000-00000D070000}"/>
    <cellStyle name="Comma 6 2" xfId="1081" xr:uid="{00000000-0005-0000-0000-00000E070000}"/>
    <cellStyle name="Comma 6 2 2" xfId="1082" xr:uid="{00000000-0005-0000-0000-00000F070000}"/>
    <cellStyle name="Comma 6 2 2 2" xfId="3393" xr:uid="{00000000-0005-0000-0000-000010070000}"/>
    <cellStyle name="Comma 6 2 3" xfId="3392" xr:uid="{00000000-0005-0000-0000-000011070000}"/>
    <cellStyle name="Comma 6 3" xfId="3391" xr:uid="{00000000-0005-0000-0000-000012070000}"/>
    <cellStyle name="Comma 60" xfId="3717" xr:uid="{00000000-0005-0000-0000-000013070000}"/>
    <cellStyle name="Comma 61" xfId="3692" xr:uid="{00000000-0005-0000-0000-000014070000}"/>
    <cellStyle name="Comma 62" xfId="1083" xr:uid="{00000000-0005-0000-0000-000015070000}"/>
    <cellStyle name="Comma 62 2" xfId="1084" xr:uid="{00000000-0005-0000-0000-000016070000}"/>
    <cellStyle name="Comma 62 2 2" xfId="3395" xr:uid="{00000000-0005-0000-0000-000017070000}"/>
    <cellStyle name="Comma 62 3" xfId="3394" xr:uid="{00000000-0005-0000-0000-000018070000}"/>
    <cellStyle name="Comma 63" xfId="1085" xr:uid="{00000000-0005-0000-0000-000019070000}"/>
    <cellStyle name="Comma 63 2" xfId="1086" xr:uid="{00000000-0005-0000-0000-00001A070000}"/>
    <cellStyle name="Comma 63 2 2" xfId="3397" xr:uid="{00000000-0005-0000-0000-00001B070000}"/>
    <cellStyle name="Comma 63 3" xfId="3396" xr:uid="{00000000-0005-0000-0000-00001C070000}"/>
    <cellStyle name="Comma 64" xfId="3716" xr:uid="{00000000-0005-0000-0000-00001D070000}"/>
    <cellStyle name="Comma 65" xfId="3693" xr:uid="{00000000-0005-0000-0000-00001E070000}"/>
    <cellStyle name="Comma 66" xfId="1087" xr:uid="{00000000-0005-0000-0000-00001F070000}"/>
    <cellStyle name="Comma 66 2" xfId="3398" xr:uid="{00000000-0005-0000-0000-000020070000}"/>
    <cellStyle name="Comma 67" xfId="1088" xr:uid="{00000000-0005-0000-0000-000021070000}"/>
    <cellStyle name="Comma 67 2" xfId="1089" xr:uid="{00000000-0005-0000-0000-000022070000}"/>
    <cellStyle name="Comma 67 2 2" xfId="3400" xr:uid="{00000000-0005-0000-0000-000023070000}"/>
    <cellStyle name="Comma 67 3" xfId="3399" xr:uid="{00000000-0005-0000-0000-000024070000}"/>
    <cellStyle name="Comma 68" xfId="3715" xr:uid="{00000000-0005-0000-0000-000025070000}"/>
    <cellStyle name="Comma 69" xfId="3695" xr:uid="{00000000-0005-0000-0000-000026070000}"/>
    <cellStyle name="Comma 7" xfId="1090" xr:uid="{00000000-0005-0000-0000-000027070000}"/>
    <cellStyle name="Comma 7 2" xfId="1091" xr:uid="{00000000-0005-0000-0000-000028070000}"/>
    <cellStyle name="Comma 7 2 2" xfId="1092" xr:uid="{00000000-0005-0000-0000-000029070000}"/>
    <cellStyle name="Comma 7 2 2 2" xfId="3403" xr:uid="{00000000-0005-0000-0000-00002A070000}"/>
    <cellStyle name="Comma 7 2 3" xfId="3402" xr:uid="{00000000-0005-0000-0000-00002B070000}"/>
    <cellStyle name="Comma 7 3" xfId="1093" xr:uid="{00000000-0005-0000-0000-00002C070000}"/>
    <cellStyle name="Comma 7 3 2" xfId="1094" xr:uid="{00000000-0005-0000-0000-00002D070000}"/>
    <cellStyle name="Comma 7 3 2 2" xfId="3405" xr:uid="{00000000-0005-0000-0000-00002E070000}"/>
    <cellStyle name="Comma 7 3 3" xfId="3404" xr:uid="{00000000-0005-0000-0000-00002F070000}"/>
    <cellStyle name="Comma 7 4" xfId="3401" xr:uid="{00000000-0005-0000-0000-000030070000}"/>
    <cellStyle name="Comma 70" xfId="3718" xr:uid="{00000000-0005-0000-0000-000031070000}"/>
    <cellStyle name="Comma 71" xfId="3696" xr:uid="{00000000-0005-0000-0000-000032070000}"/>
    <cellStyle name="Comma 72" xfId="1095" xr:uid="{00000000-0005-0000-0000-000033070000}"/>
    <cellStyle name="Comma 72 2" xfId="3406" xr:uid="{00000000-0005-0000-0000-000034070000}"/>
    <cellStyle name="Comma 74" xfId="1096" xr:uid="{00000000-0005-0000-0000-000035070000}"/>
    <cellStyle name="Comma 74 2" xfId="1097" xr:uid="{00000000-0005-0000-0000-000036070000}"/>
    <cellStyle name="Comma 74 2 2" xfId="3408" xr:uid="{00000000-0005-0000-0000-000037070000}"/>
    <cellStyle name="Comma 74 3" xfId="3407" xr:uid="{00000000-0005-0000-0000-000038070000}"/>
    <cellStyle name="Comma 75" xfId="1098" xr:uid="{00000000-0005-0000-0000-000039070000}"/>
    <cellStyle name="Comma 75 2" xfId="1099" xr:uid="{00000000-0005-0000-0000-00003A070000}"/>
    <cellStyle name="Comma 75 2 2" xfId="3410" xr:uid="{00000000-0005-0000-0000-00003B070000}"/>
    <cellStyle name="Comma 75 3" xfId="3409" xr:uid="{00000000-0005-0000-0000-00003C070000}"/>
    <cellStyle name="Comma 8" xfId="1100" xr:uid="{00000000-0005-0000-0000-00003D070000}"/>
    <cellStyle name="Comma 8 2" xfId="1101" xr:uid="{00000000-0005-0000-0000-00003E070000}"/>
    <cellStyle name="Comma 8 2 2" xfId="1102" xr:uid="{00000000-0005-0000-0000-00003F070000}"/>
    <cellStyle name="Comma 8 2 2 2" xfId="1103" xr:uid="{00000000-0005-0000-0000-000040070000}"/>
    <cellStyle name="Comma 8 2 2 2 2" xfId="3414" xr:uid="{00000000-0005-0000-0000-000041070000}"/>
    <cellStyle name="Comma 8 2 2 3" xfId="3413" xr:uid="{00000000-0005-0000-0000-000042070000}"/>
    <cellStyle name="Comma 8 2 3" xfId="1104" xr:uid="{00000000-0005-0000-0000-000043070000}"/>
    <cellStyle name="Comma 8 2 3 2" xfId="3415" xr:uid="{00000000-0005-0000-0000-000044070000}"/>
    <cellStyle name="Comma 8 2 4" xfId="3412" xr:uid="{00000000-0005-0000-0000-000045070000}"/>
    <cellStyle name="Comma 8 3" xfId="1105" xr:uid="{00000000-0005-0000-0000-000046070000}"/>
    <cellStyle name="Comma 8 3 2" xfId="3416" xr:uid="{00000000-0005-0000-0000-000047070000}"/>
    <cellStyle name="Comma 8 4" xfId="3411" xr:uid="{00000000-0005-0000-0000-000048070000}"/>
    <cellStyle name="Comma 82" xfId="1106" xr:uid="{00000000-0005-0000-0000-000049070000}"/>
    <cellStyle name="Comma 82 2" xfId="1107" xr:uid="{00000000-0005-0000-0000-00004A070000}"/>
    <cellStyle name="Comma 82 2 2" xfId="3418" xr:uid="{00000000-0005-0000-0000-00004B070000}"/>
    <cellStyle name="Comma 82 3" xfId="3417" xr:uid="{00000000-0005-0000-0000-00004C070000}"/>
    <cellStyle name="Comma 83" xfId="1108" xr:uid="{00000000-0005-0000-0000-00004D070000}"/>
    <cellStyle name="Comma 83 2" xfId="1109" xr:uid="{00000000-0005-0000-0000-00004E070000}"/>
    <cellStyle name="Comma 83 2 2" xfId="3420" xr:uid="{00000000-0005-0000-0000-00004F070000}"/>
    <cellStyle name="Comma 83 3" xfId="3419" xr:uid="{00000000-0005-0000-0000-000050070000}"/>
    <cellStyle name="Comma 85" xfId="1110" xr:uid="{00000000-0005-0000-0000-000051070000}"/>
    <cellStyle name="Comma 85 2" xfId="1111" xr:uid="{00000000-0005-0000-0000-000052070000}"/>
    <cellStyle name="Comma 85 2 2" xfId="3422" xr:uid="{00000000-0005-0000-0000-000053070000}"/>
    <cellStyle name="Comma 85 3" xfId="3421" xr:uid="{00000000-0005-0000-0000-000054070000}"/>
    <cellStyle name="Comma 86" xfId="1112" xr:uid="{00000000-0005-0000-0000-000055070000}"/>
    <cellStyle name="Comma 86 2" xfId="1113" xr:uid="{00000000-0005-0000-0000-000056070000}"/>
    <cellStyle name="Comma 86 2 2" xfId="3424" xr:uid="{00000000-0005-0000-0000-000057070000}"/>
    <cellStyle name="Comma 86 3" xfId="3423" xr:uid="{00000000-0005-0000-0000-000058070000}"/>
    <cellStyle name="Comma 89" xfId="1114" xr:uid="{00000000-0005-0000-0000-000059070000}"/>
    <cellStyle name="Comma 89 2" xfId="3425" xr:uid="{00000000-0005-0000-0000-00005A070000}"/>
    <cellStyle name="Comma 9" xfId="1115" xr:uid="{00000000-0005-0000-0000-00005B070000}"/>
    <cellStyle name="Comma 9 2" xfId="1116" xr:uid="{00000000-0005-0000-0000-00005C070000}"/>
    <cellStyle name="Comma 9 2 2" xfId="3427" xr:uid="{00000000-0005-0000-0000-00005D070000}"/>
    <cellStyle name="Comma 9 3" xfId="1117" xr:uid="{00000000-0005-0000-0000-00005E070000}"/>
    <cellStyle name="Comma 9 3 2" xfId="3428" xr:uid="{00000000-0005-0000-0000-00005F070000}"/>
    <cellStyle name="Comma 9 4" xfId="1118" xr:uid="{00000000-0005-0000-0000-000060070000}"/>
    <cellStyle name="Comma 9 4 2" xfId="3429" xr:uid="{00000000-0005-0000-0000-000061070000}"/>
    <cellStyle name="Comma 9 5" xfId="3426" xr:uid="{00000000-0005-0000-0000-000062070000}"/>
    <cellStyle name="Comma 98" xfId="1119" xr:uid="{00000000-0005-0000-0000-000063070000}"/>
    <cellStyle name="Comma 98 2" xfId="3430" xr:uid="{00000000-0005-0000-0000-000064070000}"/>
    <cellStyle name="Comma0" xfId="1120" xr:uid="{00000000-0005-0000-0000-000065070000}"/>
    <cellStyle name="Copied" xfId="1121" xr:uid="{00000000-0005-0000-0000-000066070000}"/>
    <cellStyle name="Curren - Style7" xfId="1122" xr:uid="{00000000-0005-0000-0000-000067070000}"/>
    <cellStyle name="Curren - Style8" xfId="1123" xr:uid="{00000000-0005-0000-0000-000068070000}"/>
    <cellStyle name="Currency (0.00)" xfId="1124" xr:uid="{00000000-0005-0000-0000-000069070000}"/>
    <cellStyle name="Currency (0.00) 2" xfId="1125" xr:uid="{00000000-0005-0000-0000-00006A070000}"/>
    <cellStyle name="Currency [0] 2" xfId="1126" xr:uid="{00000000-0005-0000-0000-00006B070000}"/>
    <cellStyle name="Currency [0] 2 2" xfId="3431" xr:uid="{00000000-0005-0000-0000-00006C070000}"/>
    <cellStyle name="Currency [0] 3" xfId="1127" xr:uid="{00000000-0005-0000-0000-00006D070000}"/>
    <cellStyle name="Currency [0] 3 2" xfId="3432" xr:uid="{00000000-0005-0000-0000-00006E070000}"/>
    <cellStyle name="Currency [00]" xfId="1128" xr:uid="{00000000-0005-0000-0000-00006F070000}"/>
    <cellStyle name="Currency [00] 2" xfId="1129" xr:uid="{00000000-0005-0000-0000-000070070000}"/>
    <cellStyle name="Currency 10" xfId="1130" xr:uid="{00000000-0005-0000-0000-000071070000}"/>
    <cellStyle name="Currency 11" xfId="1131" xr:uid="{00000000-0005-0000-0000-000072070000}"/>
    <cellStyle name="Currency 12" xfId="1132" xr:uid="{00000000-0005-0000-0000-000073070000}"/>
    <cellStyle name="Currency 13" xfId="1133" xr:uid="{00000000-0005-0000-0000-000074070000}"/>
    <cellStyle name="Currency 14" xfId="1134" xr:uid="{00000000-0005-0000-0000-000075070000}"/>
    <cellStyle name="Currency 15" xfId="1135" xr:uid="{00000000-0005-0000-0000-000076070000}"/>
    <cellStyle name="Currency 16" xfId="1136" xr:uid="{00000000-0005-0000-0000-000077070000}"/>
    <cellStyle name="Currency 17" xfId="1137" xr:uid="{00000000-0005-0000-0000-000078070000}"/>
    <cellStyle name="Currency 18" xfId="1138" xr:uid="{00000000-0005-0000-0000-000079070000}"/>
    <cellStyle name="Currency 19" xfId="1139" xr:uid="{00000000-0005-0000-0000-00007A070000}"/>
    <cellStyle name="Currency 2" xfId="1140" xr:uid="{00000000-0005-0000-0000-00007B070000}"/>
    <cellStyle name="Currency 2 2" xfId="1141" xr:uid="{00000000-0005-0000-0000-00007C070000}"/>
    <cellStyle name="Currency 20" xfId="1142" xr:uid="{00000000-0005-0000-0000-00007D070000}"/>
    <cellStyle name="Currency 21" xfId="1143" xr:uid="{00000000-0005-0000-0000-00007E070000}"/>
    <cellStyle name="Currency 22" xfId="1144" xr:uid="{00000000-0005-0000-0000-00007F070000}"/>
    <cellStyle name="Currency 23" xfId="1145" xr:uid="{00000000-0005-0000-0000-000080070000}"/>
    <cellStyle name="Currency 24" xfId="1146" xr:uid="{00000000-0005-0000-0000-000081070000}"/>
    <cellStyle name="Currency 25" xfId="1147" xr:uid="{00000000-0005-0000-0000-000082070000}"/>
    <cellStyle name="Currency 3" xfId="1148" xr:uid="{00000000-0005-0000-0000-000083070000}"/>
    <cellStyle name="Currency 4" xfId="1149" xr:uid="{00000000-0005-0000-0000-000084070000}"/>
    <cellStyle name="Currency 5" xfId="1150" xr:uid="{00000000-0005-0000-0000-000085070000}"/>
    <cellStyle name="Currency 6" xfId="1151" xr:uid="{00000000-0005-0000-0000-000086070000}"/>
    <cellStyle name="Currency 7" xfId="1152" xr:uid="{00000000-0005-0000-0000-000087070000}"/>
    <cellStyle name="Currency 8" xfId="1153" xr:uid="{00000000-0005-0000-0000-000088070000}"/>
    <cellStyle name="Currency 9" xfId="1154" xr:uid="{00000000-0005-0000-0000-000089070000}"/>
    <cellStyle name="Currency0" xfId="1155" xr:uid="{00000000-0005-0000-0000-00008A070000}"/>
    <cellStyle name="Date" xfId="1156" xr:uid="{00000000-0005-0000-0000-00008B070000}"/>
    <cellStyle name="Date Short" xfId="1157" xr:uid="{00000000-0005-0000-0000-00008C070000}"/>
    <cellStyle name="Date_Data Aset Jaringan APJ Yogyakarta 2009" xfId="1158" xr:uid="{00000000-0005-0000-0000-00008D070000}"/>
    <cellStyle name="Define your own named style" xfId="1159" xr:uid="{00000000-0005-0000-0000-00008E070000}"/>
    <cellStyle name="Draw lines around data in range" xfId="1160" xr:uid="{00000000-0005-0000-0000-00008F070000}"/>
    <cellStyle name="Draw lines around data in range 2" xfId="1161" xr:uid="{00000000-0005-0000-0000-000090070000}"/>
    <cellStyle name="Draw shadow and lines within range" xfId="1162" xr:uid="{00000000-0005-0000-0000-000091070000}"/>
    <cellStyle name="Draw shadow and lines within range 2" xfId="1163" xr:uid="{00000000-0005-0000-0000-000092070000}"/>
    <cellStyle name="Enlarge title text, yellow on blue" xfId="1164" xr:uid="{00000000-0005-0000-0000-000093070000}"/>
    <cellStyle name="Enter Currency (0)" xfId="1165" xr:uid="{00000000-0005-0000-0000-000094070000}"/>
    <cellStyle name="Enter Currency (0) 2" xfId="1166" xr:uid="{00000000-0005-0000-0000-000095070000}"/>
    <cellStyle name="Enter Currency (2)" xfId="1167" xr:uid="{00000000-0005-0000-0000-000096070000}"/>
    <cellStyle name="Enter Currency (2) 2" xfId="1168" xr:uid="{00000000-0005-0000-0000-000097070000}"/>
    <cellStyle name="Enter Units (0)" xfId="1169" xr:uid="{00000000-0005-0000-0000-000098070000}"/>
    <cellStyle name="Enter Units (0) 2" xfId="1170" xr:uid="{00000000-0005-0000-0000-000099070000}"/>
    <cellStyle name="Enter Units (1)" xfId="1171" xr:uid="{00000000-0005-0000-0000-00009A070000}"/>
    <cellStyle name="Enter Units (1) 2" xfId="1172" xr:uid="{00000000-0005-0000-0000-00009B070000}"/>
    <cellStyle name="Enter Units (2)" xfId="1173" xr:uid="{00000000-0005-0000-0000-00009C070000}"/>
    <cellStyle name="Enter Units (2) 2" xfId="1174" xr:uid="{00000000-0005-0000-0000-00009D070000}"/>
    <cellStyle name="Entered" xfId="1175" xr:uid="{00000000-0005-0000-0000-00009E070000}"/>
    <cellStyle name="Explanatory Text" xfId="1176" builtinId="53" customBuiltin="1"/>
    <cellStyle name="Explanatory Text 10" xfId="1177" xr:uid="{00000000-0005-0000-0000-0000A0070000}"/>
    <cellStyle name="Explanatory Text 11" xfId="1178" xr:uid="{00000000-0005-0000-0000-0000A1070000}"/>
    <cellStyle name="Explanatory Text 12" xfId="1179" xr:uid="{00000000-0005-0000-0000-0000A2070000}"/>
    <cellStyle name="Explanatory Text 13" xfId="1180" xr:uid="{00000000-0005-0000-0000-0000A3070000}"/>
    <cellStyle name="Explanatory Text 14" xfId="1181" xr:uid="{00000000-0005-0000-0000-0000A4070000}"/>
    <cellStyle name="Explanatory Text 15" xfId="1182" xr:uid="{00000000-0005-0000-0000-0000A5070000}"/>
    <cellStyle name="Explanatory Text 16" xfId="1183" xr:uid="{00000000-0005-0000-0000-0000A6070000}"/>
    <cellStyle name="Explanatory Text 17" xfId="1184" xr:uid="{00000000-0005-0000-0000-0000A7070000}"/>
    <cellStyle name="Explanatory Text 2" xfId="1185" xr:uid="{00000000-0005-0000-0000-0000A8070000}"/>
    <cellStyle name="Explanatory Text 2 2" xfId="1186" xr:uid="{00000000-0005-0000-0000-0000A9070000}"/>
    <cellStyle name="Explanatory Text 2 3" xfId="1187" xr:uid="{00000000-0005-0000-0000-0000AA070000}"/>
    <cellStyle name="Explanatory Text 3" xfId="1188" xr:uid="{00000000-0005-0000-0000-0000AB070000}"/>
    <cellStyle name="Explanatory Text 4" xfId="1189" xr:uid="{00000000-0005-0000-0000-0000AC070000}"/>
    <cellStyle name="Explanatory Text 5" xfId="1190" xr:uid="{00000000-0005-0000-0000-0000AD070000}"/>
    <cellStyle name="Explanatory Text 6" xfId="1191" xr:uid="{00000000-0005-0000-0000-0000AE070000}"/>
    <cellStyle name="Explanatory Text 7" xfId="1192" xr:uid="{00000000-0005-0000-0000-0000AF070000}"/>
    <cellStyle name="Explanatory Text 8" xfId="1193" xr:uid="{00000000-0005-0000-0000-0000B0070000}"/>
    <cellStyle name="Explanatory Text 9" xfId="1194" xr:uid="{00000000-0005-0000-0000-0000B1070000}"/>
    <cellStyle name="F2" xfId="1195" xr:uid="{00000000-0005-0000-0000-0000B2070000}"/>
    <cellStyle name="F3" xfId="1196" xr:uid="{00000000-0005-0000-0000-0000B3070000}"/>
    <cellStyle name="F4" xfId="1197" xr:uid="{00000000-0005-0000-0000-0000B4070000}"/>
    <cellStyle name="F5" xfId="1198" xr:uid="{00000000-0005-0000-0000-0000B5070000}"/>
    <cellStyle name="F6" xfId="1199" xr:uid="{00000000-0005-0000-0000-0000B6070000}"/>
    <cellStyle name="F7" xfId="1200" xr:uid="{00000000-0005-0000-0000-0000B7070000}"/>
    <cellStyle name="F8" xfId="1201" xr:uid="{00000000-0005-0000-0000-0000B8070000}"/>
    <cellStyle name="Fixed" xfId="1202" xr:uid="{00000000-0005-0000-0000-0000B9070000}"/>
    <cellStyle name="Format a column of totals" xfId="1203" xr:uid="{00000000-0005-0000-0000-0000BA070000}"/>
    <cellStyle name="Format a column of totals 2" xfId="1204" xr:uid="{00000000-0005-0000-0000-0000BB070000}"/>
    <cellStyle name="Format a column of totals 2 2" xfId="1205" xr:uid="{00000000-0005-0000-0000-0000BC070000}"/>
    <cellStyle name="Format a column of totals 3" xfId="1206" xr:uid="{00000000-0005-0000-0000-0000BD070000}"/>
    <cellStyle name="Format a row of totals" xfId="1207" xr:uid="{00000000-0005-0000-0000-0000BE070000}"/>
    <cellStyle name="Format a row of totals 2" xfId="1208" xr:uid="{00000000-0005-0000-0000-0000BF070000}"/>
    <cellStyle name="Format text as bold, black on yellow" xfId="1209" xr:uid="{00000000-0005-0000-0000-0000C0070000}"/>
    <cellStyle name="Format text as bold, black on yellow 2" xfId="1210" xr:uid="{00000000-0005-0000-0000-0000C1070000}"/>
    <cellStyle name="Good" xfId="1211" builtinId="26" customBuiltin="1"/>
    <cellStyle name="Good 10" xfId="1212" xr:uid="{00000000-0005-0000-0000-0000C3070000}"/>
    <cellStyle name="Good 11" xfId="1213" xr:uid="{00000000-0005-0000-0000-0000C4070000}"/>
    <cellStyle name="Good 12" xfId="1214" xr:uid="{00000000-0005-0000-0000-0000C5070000}"/>
    <cellStyle name="Good 13" xfId="1215" xr:uid="{00000000-0005-0000-0000-0000C6070000}"/>
    <cellStyle name="Good 14" xfId="1216" xr:uid="{00000000-0005-0000-0000-0000C7070000}"/>
    <cellStyle name="Good 15" xfId="1217" xr:uid="{00000000-0005-0000-0000-0000C8070000}"/>
    <cellStyle name="Good 16" xfId="1218" xr:uid="{00000000-0005-0000-0000-0000C9070000}"/>
    <cellStyle name="Good 2" xfId="1219" xr:uid="{00000000-0005-0000-0000-0000CA070000}"/>
    <cellStyle name="Good 2 2" xfId="1220" xr:uid="{00000000-0005-0000-0000-0000CB070000}"/>
    <cellStyle name="Good 2 3" xfId="1221" xr:uid="{00000000-0005-0000-0000-0000CC070000}"/>
    <cellStyle name="Good 3" xfId="1222" xr:uid="{00000000-0005-0000-0000-0000CD070000}"/>
    <cellStyle name="Good 4" xfId="1223" xr:uid="{00000000-0005-0000-0000-0000CE070000}"/>
    <cellStyle name="Good 5" xfId="1224" xr:uid="{00000000-0005-0000-0000-0000CF070000}"/>
    <cellStyle name="Good 6" xfId="1225" xr:uid="{00000000-0005-0000-0000-0000D0070000}"/>
    <cellStyle name="Good 7" xfId="1226" xr:uid="{00000000-0005-0000-0000-0000D1070000}"/>
    <cellStyle name="Good 8" xfId="1227" xr:uid="{00000000-0005-0000-0000-0000D2070000}"/>
    <cellStyle name="Good 9" xfId="1228" xr:uid="{00000000-0005-0000-0000-0000D3070000}"/>
    <cellStyle name="GrandTotal" xfId="1229" xr:uid="{00000000-0005-0000-0000-0000D4070000}"/>
    <cellStyle name="Grey" xfId="1230" xr:uid="{00000000-0005-0000-0000-0000D5070000}"/>
    <cellStyle name="Header1" xfId="1231" xr:uid="{00000000-0005-0000-0000-0000D6070000}"/>
    <cellStyle name="Header2" xfId="1232" xr:uid="{00000000-0005-0000-0000-0000D7070000}"/>
    <cellStyle name="Header2 2" xfId="1233" xr:uid="{00000000-0005-0000-0000-0000D8070000}"/>
    <cellStyle name="Heading 1" xfId="1234" builtinId="16" customBuiltin="1"/>
    <cellStyle name="Heading 1 10" xfId="1235" xr:uid="{00000000-0005-0000-0000-0000DA070000}"/>
    <cellStyle name="Heading 1 10 2" xfId="1236" xr:uid="{00000000-0005-0000-0000-0000DB070000}"/>
    <cellStyle name="Heading 1 11" xfId="1237" xr:uid="{00000000-0005-0000-0000-0000DC070000}"/>
    <cellStyle name="Heading 1 11 2" xfId="1238" xr:uid="{00000000-0005-0000-0000-0000DD070000}"/>
    <cellStyle name="Heading 1 12" xfId="1239" xr:uid="{00000000-0005-0000-0000-0000DE070000}"/>
    <cellStyle name="Heading 1 12 2" xfId="1240" xr:uid="{00000000-0005-0000-0000-0000DF070000}"/>
    <cellStyle name="Heading 1 13" xfId="1241" xr:uid="{00000000-0005-0000-0000-0000E0070000}"/>
    <cellStyle name="Heading 1 13 2" xfId="1242" xr:uid="{00000000-0005-0000-0000-0000E1070000}"/>
    <cellStyle name="Heading 1 14" xfId="1243" xr:uid="{00000000-0005-0000-0000-0000E2070000}"/>
    <cellStyle name="Heading 1 14 2" xfId="1244" xr:uid="{00000000-0005-0000-0000-0000E3070000}"/>
    <cellStyle name="Heading 1 15" xfId="1245" xr:uid="{00000000-0005-0000-0000-0000E4070000}"/>
    <cellStyle name="Heading 1 15 2" xfId="1246" xr:uid="{00000000-0005-0000-0000-0000E5070000}"/>
    <cellStyle name="Heading 1 16" xfId="1247" xr:uid="{00000000-0005-0000-0000-0000E6070000}"/>
    <cellStyle name="Heading 1 16 2" xfId="1248" xr:uid="{00000000-0005-0000-0000-0000E7070000}"/>
    <cellStyle name="Heading 1 2" xfId="1249" xr:uid="{00000000-0005-0000-0000-0000E8070000}"/>
    <cellStyle name="Heading 1 2 2" xfId="1250" xr:uid="{00000000-0005-0000-0000-0000E9070000}"/>
    <cellStyle name="Heading 1 2 2 2" xfId="1251" xr:uid="{00000000-0005-0000-0000-0000EA070000}"/>
    <cellStyle name="Heading 1 2 3" xfId="1252" xr:uid="{00000000-0005-0000-0000-0000EB070000}"/>
    <cellStyle name="Heading 1 2 3 2" xfId="1253" xr:uid="{00000000-0005-0000-0000-0000EC070000}"/>
    <cellStyle name="Heading 1 2 4" xfId="1254" xr:uid="{00000000-0005-0000-0000-0000ED070000}"/>
    <cellStyle name="Heading 1 3" xfId="1255" xr:uid="{00000000-0005-0000-0000-0000EE070000}"/>
    <cellStyle name="Heading 1 3 2" xfId="1256" xr:uid="{00000000-0005-0000-0000-0000EF070000}"/>
    <cellStyle name="Heading 1 4" xfId="1257" xr:uid="{00000000-0005-0000-0000-0000F0070000}"/>
    <cellStyle name="Heading 1 4 2" xfId="1258" xr:uid="{00000000-0005-0000-0000-0000F1070000}"/>
    <cellStyle name="Heading 1 5" xfId="1259" xr:uid="{00000000-0005-0000-0000-0000F2070000}"/>
    <cellStyle name="Heading 1 5 2" xfId="1260" xr:uid="{00000000-0005-0000-0000-0000F3070000}"/>
    <cellStyle name="Heading 1 6" xfId="1261" xr:uid="{00000000-0005-0000-0000-0000F4070000}"/>
    <cellStyle name="Heading 1 6 2" xfId="1262" xr:uid="{00000000-0005-0000-0000-0000F5070000}"/>
    <cellStyle name="Heading 1 7" xfId="1263" xr:uid="{00000000-0005-0000-0000-0000F6070000}"/>
    <cellStyle name="Heading 1 7 2" xfId="1264" xr:uid="{00000000-0005-0000-0000-0000F7070000}"/>
    <cellStyle name="Heading 1 8" xfId="1265" xr:uid="{00000000-0005-0000-0000-0000F8070000}"/>
    <cellStyle name="Heading 1 8 2" xfId="1266" xr:uid="{00000000-0005-0000-0000-0000F9070000}"/>
    <cellStyle name="Heading 1 9" xfId="1267" xr:uid="{00000000-0005-0000-0000-0000FA070000}"/>
    <cellStyle name="Heading 1 9 2" xfId="1268" xr:uid="{00000000-0005-0000-0000-0000FB070000}"/>
    <cellStyle name="Heading 2" xfId="1269" builtinId="17" customBuiltin="1"/>
    <cellStyle name="Heading 2 10" xfId="1270" xr:uid="{00000000-0005-0000-0000-0000FD070000}"/>
    <cellStyle name="Heading 2 10 2" xfId="1271" xr:uid="{00000000-0005-0000-0000-0000FE070000}"/>
    <cellStyle name="Heading 2 11" xfId="1272" xr:uid="{00000000-0005-0000-0000-0000FF070000}"/>
    <cellStyle name="Heading 2 11 2" xfId="1273" xr:uid="{00000000-0005-0000-0000-000000080000}"/>
    <cellStyle name="Heading 2 12" xfId="1274" xr:uid="{00000000-0005-0000-0000-000001080000}"/>
    <cellStyle name="Heading 2 12 2" xfId="1275" xr:uid="{00000000-0005-0000-0000-000002080000}"/>
    <cellStyle name="Heading 2 13" xfId="1276" xr:uid="{00000000-0005-0000-0000-000003080000}"/>
    <cellStyle name="Heading 2 13 2" xfId="1277" xr:uid="{00000000-0005-0000-0000-000004080000}"/>
    <cellStyle name="Heading 2 14" xfId="1278" xr:uid="{00000000-0005-0000-0000-000005080000}"/>
    <cellStyle name="Heading 2 14 2" xfId="1279" xr:uid="{00000000-0005-0000-0000-000006080000}"/>
    <cellStyle name="Heading 2 15" xfId="1280" xr:uid="{00000000-0005-0000-0000-000007080000}"/>
    <cellStyle name="Heading 2 15 2" xfId="1281" xr:uid="{00000000-0005-0000-0000-000008080000}"/>
    <cellStyle name="Heading 2 16" xfId="1282" xr:uid="{00000000-0005-0000-0000-000009080000}"/>
    <cellStyle name="Heading 2 16 2" xfId="1283" xr:uid="{00000000-0005-0000-0000-00000A080000}"/>
    <cellStyle name="Heading 2 2" xfId="1284" xr:uid="{00000000-0005-0000-0000-00000B080000}"/>
    <cellStyle name="Heading 2 2 2" xfId="1285" xr:uid="{00000000-0005-0000-0000-00000C080000}"/>
    <cellStyle name="Heading 2 2 2 2" xfId="1286" xr:uid="{00000000-0005-0000-0000-00000D080000}"/>
    <cellStyle name="Heading 2 2 3" xfId="1287" xr:uid="{00000000-0005-0000-0000-00000E080000}"/>
    <cellStyle name="Heading 2 2 3 2" xfId="1288" xr:uid="{00000000-0005-0000-0000-00000F080000}"/>
    <cellStyle name="Heading 2 2 4" xfId="1289" xr:uid="{00000000-0005-0000-0000-000010080000}"/>
    <cellStyle name="Heading 2 3" xfId="1290" xr:uid="{00000000-0005-0000-0000-000011080000}"/>
    <cellStyle name="Heading 2 3 2" xfId="1291" xr:uid="{00000000-0005-0000-0000-000012080000}"/>
    <cellStyle name="Heading 2 4" xfId="1292" xr:uid="{00000000-0005-0000-0000-000013080000}"/>
    <cellStyle name="Heading 2 4 2" xfId="1293" xr:uid="{00000000-0005-0000-0000-000014080000}"/>
    <cellStyle name="Heading 2 5" xfId="1294" xr:uid="{00000000-0005-0000-0000-000015080000}"/>
    <cellStyle name="Heading 2 5 2" xfId="1295" xr:uid="{00000000-0005-0000-0000-000016080000}"/>
    <cellStyle name="Heading 2 6" xfId="1296" xr:uid="{00000000-0005-0000-0000-000017080000}"/>
    <cellStyle name="Heading 2 6 2" xfId="1297" xr:uid="{00000000-0005-0000-0000-000018080000}"/>
    <cellStyle name="Heading 2 7" xfId="1298" xr:uid="{00000000-0005-0000-0000-000019080000}"/>
    <cellStyle name="Heading 2 7 2" xfId="1299" xr:uid="{00000000-0005-0000-0000-00001A080000}"/>
    <cellStyle name="Heading 2 8" xfId="1300" xr:uid="{00000000-0005-0000-0000-00001B080000}"/>
    <cellStyle name="Heading 2 8 2" xfId="1301" xr:uid="{00000000-0005-0000-0000-00001C080000}"/>
    <cellStyle name="Heading 2 9" xfId="1302" xr:uid="{00000000-0005-0000-0000-00001D080000}"/>
    <cellStyle name="Heading 2 9 2" xfId="1303" xr:uid="{00000000-0005-0000-0000-00001E080000}"/>
    <cellStyle name="Heading 3" xfId="1304" builtinId="18" customBuiltin="1"/>
    <cellStyle name="Heading 3 10" xfId="1305" xr:uid="{00000000-0005-0000-0000-000020080000}"/>
    <cellStyle name="Heading 3 11" xfId="1306" xr:uid="{00000000-0005-0000-0000-000021080000}"/>
    <cellStyle name="Heading 3 12" xfId="1307" xr:uid="{00000000-0005-0000-0000-000022080000}"/>
    <cellStyle name="Heading 3 13" xfId="1308" xr:uid="{00000000-0005-0000-0000-000023080000}"/>
    <cellStyle name="Heading 3 14" xfId="1309" xr:uid="{00000000-0005-0000-0000-000024080000}"/>
    <cellStyle name="Heading 3 15" xfId="1310" xr:uid="{00000000-0005-0000-0000-000025080000}"/>
    <cellStyle name="Heading 3 16" xfId="1311" xr:uid="{00000000-0005-0000-0000-000026080000}"/>
    <cellStyle name="Heading 3 2" xfId="1312" xr:uid="{00000000-0005-0000-0000-000027080000}"/>
    <cellStyle name="Heading 3 2 2" xfId="1313" xr:uid="{00000000-0005-0000-0000-000028080000}"/>
    <cellStyle name="Heading 3 2 3" xfId="1314" xr:uid="{00000000-0005-0000-0000-000029080000}"/>
    <cellStyle name="Heading 3 3" xfId="1315" xr:uid="{00000000-0005-0000-0000-00002A080000}"/>
    <cellStyle name="Heading 3 4" xfId="1316" xr:uid="{00000000-0005-0000-0000-00002B080000}"/>
    <cellStyle name="Heading 3 5" xfId="1317" xr:uid="{00000000-0005-0000-0000-00002C080000}"/>
    <cellStyle name="Heading 3 6" xfId="1318" xr:uid="{00000000-0005-0000-0000-00002D080000}"/>
    <cellStyle name="Heading 3 7" xfId="1319" xr:uid="{00000000-0005-0000-0000-00002E080000}"/>
    <cellStyle name="Heading 3 8" xfId="1320" xr:uid="{00000000-0005-0000-0000-00002F080000}"/>
    <cellStyle name="Heading 3 9" xfId="1321" xr:uid="{00000000-0005-0000-0000-000030080000}"/>
    <cellStyle name="Heading 4" xfId="1322" builtinId="19" customBuiltin="1"/>
    <cellStyle name="Heading 4 10" xfId="1323" xr:uid="{00000000-0005-0000-0000-000032080000}"/>
    <cellStyle name="Heading 4 11" xfId="1324" xr:uid="{00000000-0005-0000-0000-000033080000}"/>
    <cellStyle name="Heading 4 12" xfId="1325" xr:uid="{00000000-0005-0000-0000-000034080000}"/>
    <cellStyle name="Heading 4 13" xfId="1326" xr:uid="{00000000-0005-0000-0000-000035080000}"/>
    <cellStyle name="Heading 4 14" xfId="1327" xr:uid="{00000000-0005-0000-0000-000036080000}"/>
    <cellStyle name="Heading 4 15" xfId="1328" xr:uid="{00000000-0005-0000-0000-000037080000}"/>
    <cellStyle name="Heading 4 16" xfId="1329" xr:uid="{00000000-0005-0000-0000-000038080000}"/>
    <cellStyle name="Heading 4 2" xfId="1330" xr:uid="{00000000-0005-0000-0000-000039080000}"/>
    <cellStyle name="Heading 4 2 2" xfId="1331" xr:uid="{00000000-0005-0000-0000-00003A080000}"/>
    <cellStyle name="Heading 4 2 3" xfId="1332" xr:uid="{00000000-0005-0000-0000-00003B080000}"/>
    <cellStyle name="Heading 4 3" xfId="1333" xr:uid="{00000000-0005-0000-0000-00003C080000}"/>
    <cellStyle name="Heading 4 4" xfId="1334" xr:uid="{00000000-0005-0000-0000-00003D080000}"/>
    <cellStyle name="Heading 4 5" xfId="1335" xr:uid="{00000000-0005-0000-0000-00003E080000}"/>
    <cellStyle name="Heading 4 6" xfId="1336" xr:uid="{00000000-0005-0000-0000-00003F080000}"/>
    <cellStyle name="Heading 4 7" xfId="1337" xr:uid="{00000000-0005-0000-0000-000040080000}"/>
    <cellStyle name="Heading 4 8" xfId="1338" xr:uid="{00000000-0005-0000-0000-000041080000}"/>
    <cellStyle name="Heading 4 9" xfId="1339" xr:uid="{00000000-0005-0000-0000-000042080000}"/>
    <cellStyle name="Heading1" xfId="1340" xr:uid="{00000000-0005-0000-0000-000043080000}"/>
    <cellStyle name="Heading2" xfId="1341" xr:uid="{00000000-0005-0000-0000-000044080000}"/>
    <cellStyle name="Hyperlink 2" xfId="1342" xr:uid="{00000000-0005-0000-0000-000045080000}"/>
    <cellStyle name="Hyperlink 3" xfId="1343" xr:uid="{00000000-0005-0000-0000-000046080000}"/>
    <cellStyle name="Hyperlink 4" xfId="1344" xr:uid="{00000000-0005-0000-0000-000047080000}"/>
    <cellStyle name="Input" xfId="1345" builtinId="20" customBuiltin="1"/>
    <cellStyle name="Input [yellow]" xfId="1346" xr:uid="{00000000-0005-0000-0000-000049080000}"/>
    <cellStyle name="Input [yellow] 2" xfId="1347" xr:uid="{00000000-0005-0000-0000-00004A080000}"/>
    <cellStyle name="Input 10" xfId="1348" xr:uid="{00000000-0005-0000-0000-00004B080000}"/>
    <cellStyle name="Input 10 2" xfId="1349" xr:uid="{00000000-0005-0000-0000-00004C080000}"/>
    <cellStyle name="Input 11" xfId="1350" xr:uid="{00000000-0005-0000-0000-00004D080000}"/>
    <cellStyle name="Input 11 2" xfId="1351" xr:uid="{00000000-0005-0000-0000-00004E080000}"/>
    <cellStyle name="Input 12" xfId="1352" xr:uid="{00000000-0005-0000-0000-00004F080000}"/>
    <cellStyle name="Input 12 2" xfId="1353" xr:uid="{00000000-0005-0000-0000-000050080000}"/>
    <cellStyle name="Input 13" xfId="1354" xr:uid="{00000000-0005-0000-0000-000051080000}"/>
    <cellStyle name="Input 13 2" xfId="1355" xr:uid="{00000000-0005-0000-0000-000052080000}"/>
    <cellStyle name="Input 14" xfId="1356" xr:uid="{00000000-0005-0000-0000-000053080000}"/>
    <cellStyle name="Input 14 2" xfId="1357" xr:uid="{00000000-0005-0000-0000-000054080000}"/>
    <cellStyle name="Input 15" xfId="1358" xr:uid="{00000000-0005-0000-0000-000055080000}"/>
    <cellStyle name="Input 15 2" xfId="1359" xr:uid="{00000000-0005-0000-0000-000056080000}"/>
    <cellStyle name="Input 16" xfId="1360" xr:uid="{00000000-0005-0000-0000-000057080000}"/>
    <cellStyle name="Input 16 2" xfId="1361" xr:uid="{00000000-0005-0000-0000-000058080000}"/>
    <cellStyle name="Input 17" xfId="1362" xr:uid="{00000000-0005-0000-0000-000059080000}"/>
    <cellStyle name="Input 17 2" xfId="1363" xr:uid="{00000000-0005-0000-0000-00005A080000}"/>
    <cellStyle name="Input 18" xfId="1364" xr:uid="{00000000-0005-0000-0000-00005B080000}"/>
    <cellStyle name="Input 18 2" xfId="1365" xr:uid="{00000000-0005-0000-0000-00005C080000}"/>
    <cellStyle name="Input 19" xfId="1366" xr:uid="{00000000-0005-0000-0000-00005D080000}"/>
    <cellStyle name="Input 19 2" xfId="1367" xr:uid="{00000000-0005-0000-0000-00005E080000}"/>
    <cellStyle name="Input 2" xfId="1368" xr:uid="{00000000-0005-0000-0000-00005F080000}"/>
    <cellStyle name="Input 2 2" xfId="1369" xr:uid="{00000000-0005-0000-0000-000060080000}"/>
    <cellStyle name="Input 2 2 2" xfId="1370" xr:uid="{00000000-0005-0000-0000-000061080000}"/>
    <cellStyle name="Input 2 3" xfId="1371" xr:uid="{00000000-0005-0000-0000-000062080000}"/>
    <cellStyle name="Input 2 3 2" xfId="1372" xr:uid="{00000000-0005-0000-0000-000063080000}"/>
    <cellStyle name="Input 2 4" xfId="1373" xr:uid="{00000000-0005-0000-0000-000064080000}"/>
    <cellStyle name="Input 20" xfId="1374" xr:uid="{00000000-0005-0000-0000-000065080000}"/>
    <cellStyle name="Input 20 2" xfId="1375" xr:uid="{00000000-0005-0000-0000-000066080000}"/>
    <cellStyle name="Input 21" xfId="1376" xr:uid="{00000000-0005-0000-0000-000067080000}"/>
    <cellStyle name="Input 21 2" xfId="1377" xr:uid="{00000000-0005-0000-0000-000068080000}"/>
    <cellStyle name="Input 3" xfId="1378" xr:uid="{00000000-0005-0000-0000-000069080000}"/>
    <cellStyle name="Input 3 2" xfId="1379" xr:uid="{00000000-0005-0000-0000-00006A080000}"/>
    <cellStyle name="Input 3 2 2" xfId="1380" xr:uid="{00000000-0005-0000-0000-00006B080000}"/>
    <cellStyle name="Input 3 3" xfId="1381" xr:uid="{00000000-0005-0000-0000-00006C080000}"/>
    <cellStyle name="Input 4" xfId="1382" xr:uid="{00000000-0005-0000-0000-00006D080000}"/>
    <cellStyle name="Input 4 2" xfId="1383" xr:uid="{00000000-0005-0000-0000-00006E080000}"/>
    <cellStyle name="Input 4 2 2" xfId="1384" xr:uid="{00000000-0005-0000-0000-00006F080000}"/>
    <cellStyle name="Input 4 3" xfId="1385" xr:uid="{00000000-0005-0000-0000-000070080000}"/>
    <cellStyle name="Input 5" xfId="1386" xr:uid="{00000000-0005-0000-0000-000071080000}"/>
    <cellStyle name="Input 5 2" xfId="1387" xr:uid="{00000000-0005-0000-0000-000072080000}"/>
    <cellStyle name="Input 6" xfId="1388" xr:uid="{00000000-0005-0000-0000-000073080000}"/>
    <cellStyle name="Input 6 2" xfId="1389" xr:uid="{00000000-0005-0000-0000-000074080000}"/>
    <cellStyle name="Input 7" xfId="1390" xr:uid="{00000000-0005-0000-0000-000075080000}"/>
    <cellStyle name="Input 7 2" xfId="1391" xr:uid="{00000000-0005-0000-0000-000076080000}"/>
    <cellStyle name="Input 8" xfId="1392" xr:uid="{00000000-0005-0000-0000-000077080000}"/>
    <cellStyle name="Input 8 2" xfId="1393" xr:uid="{00000000-0005-0000-0000-000078080000}"/>
    <cellStyle name="Input 9" xfId="1394" xr:uid="{00000000-0005-0000-0000-000079080000}"/>
    <cellStyle name="Input 9 2" xfId="1395" xr:uid="{00000000-0005-0000-0000-00007A080000}"/>
    <cellStyle name="Link Currency (0)" xfId="1396" xr:uid="{00000000-0005-0000-0000-00007B080000}"/>
    <cellStyle name="Link Currency (0) 2" xfId="1397" xr:uid="{00000000-0005-0000-0000-00007C080000}"/>
    <cellStyle name="Link Currency (2)" xfId="1398" xr:uid="{00000000-0005-0000-0000-00007D080000}"/>
    <cellStyle name="Link Currency (2) 2" xfId="1399" xr:uid="{00000000-0005-0000-0000-00007E080000}"/>
    <cellStyle name="Link Units (0)" xfId="1400" xr:uid="{00000000-0005-0000-0000-00007F080000}"/>
    <cellStyle name="Link Units (0) 2" xfId="1401" xr:uid="{00000000-0005-0000-0000-000080080000}"/>
    <cellStyle name="Link Units (1)" xfId="1402" xr:uid="{00000000-0005-0000-0000-000081080000}"/>
    <cellStyle name="Link Units (1) 2" xfId="1403" xr:uid="{00000000-0005-0000-0000-000082080000}"/>
    <cellStyle name="Link Units (2)" xfId="1404" xr:uid="{00000000-0005-0000-0000-000083080000}"/>
    <cellStyle name="Link Units (2) 2" xfId="1405" xr:uid="{00000000-0005-0000-0000-000084080000}"/>
    <cellStyle name="Linked Cell" xfId="1406" builtinId="24" customBuiltin="1"/>
    <cellStyle name="Linked Cell 10" xfId="1407" xr:uid="{00000000-0005-0000-0000-000086080000}"/>
    <cellStyle name="Linked Cell 11" xfId="1408" xr:uid="{00000000-0005-0000-0000-000087080000}"/>
    <cellStyle name="Linked Cell 12" xfId="1409" xr:uid="{00000000-0005-0000-0000-000088080000}"/>
    <cellStyle name="Linked Cell 13" xfId="1410" xr:uid="{00000000-0005-0000-0000-000089080000}"/>
    <cellStyle name="Linked Cell 14" xfId="1411" xr:uid="{00000000-0005-0000-0000-00008A080000}"/>
    <cellStyle name="Linked Cell 15" xfId="1412" xr:uid="{00000000-0005-0000-0000-00008B080000}"/>
    <cellStyle name="Linked Cell 16" xfId="1413" xr:uid="{00000000-0005-0000-0000-00008C080000}"/>
    <cellStyle name="Linked Cell 2" xfId="1414" xr:uid="{00000000-0005-0000-0000-00008D080000}"/>
    <cellStyle name="Linked Cell 2 2" xfId="1415" xr:uid="{00000000-0005-0000-0000-00008E080000}"/>
    <cellStyle name="Linked Cell 2 3" xfId="1416" xr:uid="{00000000-0005-0000-0000-00008F080000}"/>
    <cellStyle name="Linked Cell 3" xfId="1417" xr:uid="{00000000-0005-0000-0000-000090080000}"/>
    <cellStyle name="Linked Cell 3 2" xfId="1418" xr:uid="{00000000-0005-0000-0000-000091080000}"/>
    <cellStyle name="Linked Cell 4" xfId="1419" xr:uid="{00000000-0005-0000-0000-000092080000}"/>
    <cellStyle name="Linked Cell 4 2" xfId="1420" xr:uid="{00000000-0005-0000-0000-000093080000}"/>
    <cellStyle name="Linked Cell 5" xfId="1421" xr:uid="{00000000-0005-0000-0000-000094080000}"/>
    <cellStyle name="Linked Cell 5 2" xfId="1422" xr:uid="{00000000-0005-0000-0000-000095080000}"/>
    <cellStyle name="Linked Cell 6" xfId="1423" xr:uid="{00000000-0005-0000-0000-000096080000}"/>
    <cellStyle name="Linked Cell 7" xfId="1424" xr:uid="{00000000-0005-0000-0000-000097080000}"/>
    <cellStyle name="Linked Cell 8" xfId="1425" xr:uid="{00000000-0005-0000-0000-000098080000}"/>
    <cellStyle name="Linked Cell 9" xfId="1426" xr:uid="{00000000-0005-0000-0000-000099080000}"/>
    <cellStyle name="Milliers [0]_Modèle" xfId="1427" xr:uid="{00000000-0005-0000-0000-00009A080000}"/>
    <cellStyle name="Neutral" xfId="1428" builtinId="28" customBuiltin="1"/>
    <cellStyle name="Neutral 10" xfId="1429" xr:uid="{00000000-0005-0000-0000-00009C080000}"/>
    <cellStyle name="Neutral 11" xfId="1430" xr:uid="{00000000-0005-0000-0000-00009D080000}"/>
    <cellStyle name="Neutral 12" xfId="1431" xr:uid="{00000000-0005-0000-0000-00009E080000}"/>
    <cellStyle name="Neutral 13" xfId="1432" xr:uid="{00000000-0005-0000-0000-00009F080000}"/>
    <cellStyle name="Neutral 14" xfId="1433" xr:uid="{00000000-0005-0000-0000-0000A0080000}"/>
    <cellStyle name="Neutral 15" xfId="1434" xr:uid="{00000000-0005-0000-0000-0000A1080000}"/>
    <cellStyle name="Neutral 16" xfId="1435" xr:uid="{00000000-0005-0000-0000-0000A2080000}"/>
    <cellStyle name="Neutral 2" xfId="1436" xr:uid="{00000000-0005-0000-0000-0000A3080000}"/>
    <cellStyle name="Neutral 2 2" xfId="1437" xr:uid="{00000000-0005-0000-0000-0000A4080000}"/>
    <cellStyle name="Neutral 2 3" xfId="1438" xr:uid="{00000000-0005-0000-0000-0000A5080000}"/>
    <cellStyle name="Neutral 3" xfId="1439" xr:uid="{00000000-0005-0000-0000-0000A6080000}"/>
    <cellStyle name="Neutral 4" xfId="1440" xr:uid="{00000000-0005-0000-0000-0000A7080000}"/>
    <cellStyle name="Neutral 5" xfId="1441" xr:uid="{00000000-0005-0000-0000-0000A8080000}"/>
    <cellStyle name="Neutral 6" xfId="1442" xr:uid="{00000000-0005-0000-0000-0000A9080000}"/>
    <cellStyle name="Neutral 7" xfId="1443" xr:uid="{00000000-0005-0000-0000-0000AA080000}"/>
    <cellStyle name="Neutral 8" xfId="1444" xr:uid="{00000000-0005-0000-0000-0000AB080000}"/>
    <cellStyle name="Neutral 9" xfId="1445" xr:uid="{00000000-0005-0000-0000-0000AC080000}"/>
    <cellStyle name="no dec" xfId="1446" xr:uid="{00000000-0005-0000-0000-0000AD080000}"/>
    <cellStyle name="Normal" xfId="0" builtinId="0"/>
    <cellStyle name="Normal - Style1" xfId="1447" xr:uid="{00000000-0005-0000-0000-0000AF080000}"/>
    <cellStyle name="Normal - Style1 10" xfId="2677" xr:uid="{00000000-0005-0000-0000-0000B0080000}"/>
    <cellStyle name="Normal - Style1 2" xfId="1448" xr:uid="{00000000-0005-0000-0000-0000B1080000}"/>
    <cellStyle name="Normal - Style1 2 2" xfId="1449" xr:uid="{00000000-0005-0000-0000-0000B2080000}"/>
    <cellStyle name="Normal - Style1 2 2 2" xfId="1450" xr:uid="{00000000-0005-0000-0000-0000B3080000}"/>
    <cellStyle name="Normal - Style1 2 3" xfId="1451" xr:uid="{00000000-0005-0000-0000-0000B4080000}"/>
    <cellStyle name="Normal - Style1 2 4" xfId="1452" xr:uid="{00000000-0005-0000-0000-0000B5080000}"/>
    <cellStyle name="Normal - Style1 3" xfId="1453" xr:uid="{00000000-0005-0000-0000-0000B6080000}"/>
    <cellStyle name="Normal - Style1 3 2" xfId="1454" xr:uid="{00000000-0005-0000-0000-0000B7080000}"/>
    <cellStyle name="Normal - Style1 4" xfId="1455" xr:uid="{00000000-0005-0000-0000-0000B8080000}"/>
    <cellStyle name="Normal - Style1 4 2" xfId="1456" xr:uid="{00000000-0005-0000-0000-0000B9080000}"/>
    <cellStyle name="Normal - Style1 5" xfId="1457" xr:uid="{00000000-0005-0000-0000-0000BA080000}"/>
    <cellStyle name="Normal - Style1 5 2" xfId="1458" xr:uid="{00000000-0005-0000-0000-0000BB080000}"/>
    <cellStyle name="Normal - Style1 6" xfId="1459" xr:uid="{00000000-0005-0000-0000-0000BC080000}"/>
    <cellStyle name="Normal - Style1_4_Pembangunan JTM Baru Penyulang CPU 5" xfId="1460" xr:uid="{00000000-0005-0000-0000-0000BD080000}"/>
    <cellStyle name="Normal - Style2" xfId="1461" xr:uid="{00000000-0005-0000-0000-0000BE080000}"/>
    <cellStyle name="Normal - Style3" xfId="1462" xr:uid="{00000000-0005-0000-0000-0000BF080000}"/>
    <cellStyle name="Normal - Style6" xfId="1463" xr:uid="{00000000-0005-0000-0000-0000C0080000}"/>
    <cellStyle name="Normal 10" xfId="1464" xr:uid="{00000000-0005-0000-0000-0000C1080000}"/>
    <cellStyle name="Normal 10 2" xfId="1465" xr:uid="{00000000-0005-0000-0000-0000C2080000}"/>
    <cellStyle name="Normal 10 2 2" xfId="1466" xr:uid="{00000000-0005-0000-0000-0000C3080000}"/>
    <cellStyle name="Normal 10 2 2 2" xfId="1467" xr:uid="{00000000-0005-0000-0000-0000C4080000}"/>
    <cellStyle name="Normal 10 3" xfId="1468" xr:uid="{00000000-0005-0000-0000-0000C5080000}"/>
    <cellStyle name="Normal 10_4_Pembangunan JTM Baru Penyulang CPU 5" xfId="1469" xr:uid="{00000000-0005-0000-0000-0000C6080000}"/>
    <cellStyle name="Normal 100" xfId="1470" xr:uid="{00000000-0005-0000-0000-0000C7080000}"/>
    <cellStyle name="Normal 100 2" xfId="1471" xr:uid="{00000000-0005-0000-0000-0000C8080000}"/>
    <cellStyle name="Normal 101" xfId="1472" xr:uid="{00000000-0005-0000-0000-0000C9080000}"/>
    <cellStyle name="Normal 101 2" xfId="1473" xr:uid="{00000000-0005-0000-0000-0000CA080000}"/>
    <cellStyle name="Normal 101 2 2" xfId="1474" xr:uid="{00000000-0005-0000-0000-0000CB080000}"/>
    <cellStyle name="Normal 101_FORMAT SKK luncuran" xfId="1475" xr:uid="{00000000-0005-0000-0000-0000CC080000}"/>
    <cellStyle name="Normal 102" xfId="1476" xr:uid="{00000000-0005-0000-0000-0000CD080000}"/>
    <cellStyle name="Normal 103" xfId="1477" xr:uid="{00000000-0005-0000-0000-0000CE080000}"/>
    <cellStyle name="Normal 104" xfId="1478" xr:uid="{00000000-0005-0000-0000-0000CF080000}"/>
    <cellStyle name="Normal 105" xfId="1479" xr:uid="{00000000-0005-0000-0000-0000D0080000}"/>
    <cellStyle name="Normal 106" xfId="1480" xr:uid="{00000000-0005-0000-0000-0000D1080000}"/>
    <cellStyle name="Normal 107" xfId="1481" xr:uid="{00000000-0005-0000-0000-0000D2080000}"/>
    <cellStyle name="Normal 108" xfId="1482" xr:uid="{00000000-0005-0000-0000-0000D3080000}"/>
    <cellStyle name="Normal 109" xfId="1483" xr:uid="{00000000-0005-0000-0000-0000D4080000}"/>
    <cellStyle name="Normal 11" xfId="1484" xr:uid="{00000000-0005-0000-0000-0000D5080000}"/>
    <cellStyle name="Normal 11 2" xfId="1485" xr:uid="{00000000-0005-0000-0000-0000D6080000}"/>
    <cellStyle name="Normal 11 2 2" xfId="1486" xr:uid="{00000000-0005-0000-0000-0000D7080000}"/>
    <cellStyle name="Normal 11 3" xfId="1487" xr:uid="{00000000-0005-0000-0000-0000D8080000}"/>
    <cellStyle name="Normal 11 3 2" xfId="1488" xr:uid="{00000000-0005-0000-0000-0000D9080000}"/>
    <cellStyle name="Normal 11 4" xfId="1489" xr:uid="{00000000-0005-0000-0000-0000DA080000}"/>
    <cellStyle name="Normal 11 4 2" xfId="1490" xr:uid="{00000000-0005-0000-0000-0000DB080000}"/>
    <cellStyle name="Normal 11 5" xfId="1491" xr:uid="{00000000-0005-0000-0000-0000DC080000}"/>
    <cellStyle name="Normal 11 5 2" xfId="1492" xr:uid="{00000000-0005-0000-0000-0000DD080000}"/>
    <cellStyle name="Normal 11 6" xfId="1493" xr:uid="{00000000-0005-0000-0000-0000DE080000}"/>
    <cellStyle name="Normal 11 6 2" xfId="1494" xr:uid="{00000000-0005-0000-0000-0000DF080000}"/>
    <cellStyle name="Normal 11_Book3" xfId="1495" xr:uid="{00000000-0005-0000-0000-0000E0080000}"/>
    <cellStyle name="Normal 110" xfId="1496" xr:uid="{00000000-0005-0000-0000-0000E1080000}"/>
    <cellStyle name="Normal 111" xfId="1497" xr:uid="{00000000-0005-0000-0000-0000E2080000}"/>
    <cellStyle name="Normal 112" xfId="1498" xr:uid="{00000000-0005-0000-0000-0000E3080000}"/>
    <cellStyle name="Normal 113" xfId="1499" xr:uid="{00000000-0005-0000-0000-0000E4080000}"/>
    <cellStyle name="Normal 114" xfId="1500" xr:uid="{00000000-0005-0000-0000-0000E5080000}"/>
    <cellStyle name="Normal 115" xfId="1501" xr:uid="{00000000-0005-0000-0000-0000E6080000}"/>
    <cellStyle name="Normal 116" xfId="1502" xr:uid="{00000000-0005-0000-0000-0000E7080000}"/>
    <cellStyle name="Normal 117" xfId="1503" xr:uid="{00000000-0005-0000-0000-0000E8080000}"/>
    <cellStyle name="Normal 117 2" xfId="1504" xr:uid="{00000000-0005-0000-0000-0000E9080000}"/>
    <cellStyle name="Normal 117 2 2" xfId="1505" xr:uid="{00000000-0005-0000-0000-0000EA080000}"/>
    <cellStyle name="Normal 118" xfId="1506" xr:uid="{00000000-0005-0000-0000-0000EB080000}"/>
    <cellStyle name="Normal 119" xfId="1507" xr:uid="{00000000-0005-0000-0000-0000EC080000}"/>
    <cellStyle name="Normal 12" xfId="1508" xr:uid="{00000000-0005-0000-0000-0000ED080000}"/>
    <cellStyle name="Normal 12 2" xfId="1509" xr:uid="{00000000-0005-0000-0000-0000EE080000}"/>
    <cellStyle name="Normal 12 2 2" xfId="1510" xr:uid="{00000000-0005-0000-0000-0000EF080000}"/>
    <cellStyle name="Normal 12 3" xfId="2669" xr:uid="{00000000-0005-0000-0000-0000F0080000}"/>
    <cellStyle name="Normal 12_Book3" xfId="1511" xr:uid="{00000000-0005-0000-0000-0000F1080000}"/>
    <cellStyle name="Normal 120" xfId="1512" xr:uid="{00000000-0005-0000-0000-0000F2080000}"/>
    <cellStyle name="Normal 121" xfId="1513" xr:uid="{00000000-0005-0000-0000-0000F3080000}"/>
    <cellStyle name="Normal 122" xfId="1514" xr:uid="{00000000-0005-0000-0000-0000F4080000}"/>
    <cellStyle name="Normal 123" xfId="1515" xr:uid="{00000000-0005-0000-0000-0000F5080000}"/>
    <cellStyle name="Normal 124" xfId="1516" xr:uid="{00000000-0005-0000-0000-0000F6080000}"/>
    <cellStyle name="Normal 125" xfId="1517" xr:uid="{00000000-0005-0000-0000-0000F7080000}"/>
    <cellStyle name="Normal 126" xfId="1518" xr:uid="{00000000-0005-0000-0000-0000F8080000}"/>
    <cellStyle name="Normal 126 2" xfId="1519" xr:uid="{00000000-0005-0000-0000-0000F9080000}"/>
    <cellStyle name="Normal 126 2 2" xfId="3434" xr:uid="{00000000-0005-0000-0000-0000FA080000}"/>
    <cellStyle name="Normal 126 2 3" xfId="3698" xr:uid="{00000000-0005-0000-0000-0000FB080000}"/>
    <cellStyle name="Normal 126 3" xfId="3433" xr:uid="{00000000-0005-0000-0000-0000FC080000}"/>
    <cellStyle name="Normal 126 4" xfId="3697" xr:uid="{00000000-0005-0000-0000-0000FD080000}"/>
    <cellStyle name="Normal 127" xfId="1520" xr:uid="{00000000-0005-0000-0000-0000FE080000}"/>
    <cellStyle name="Normal 128" xfId="1521" xr:uid="{00000000-0005-0000-0000-0000FF080000}"/>
    <cellStyle name="Normal 129" xfId="1522" xr:uid="{00000000-0005-0000-0000-000000090000}"/>
    <cellStyle name="Normal 13" xfId="1523" xr:uid="{00000000-0005-0000-0000-000001090000}"/>
    <cellStyle name="Normal 13 2" xfId="1524" xr:uid="{00000000-0005-0000-0000-000002090000}"/>
    <cellStyle name="Normal 13 2 2" xfId="1525" xr:uid="{00000000-0005-0000-0000-000003090000}"/>
    <cellStyle name="Normal 13 3" xfId="1526" xr:uid="{00000000-0005-0000-0000-000004090000}"/>
    <cellStyle name="Normal 13 3 2" xfId="1527" xr:uid="{00000000-0005-0000-0000-000005090000}"/>
    <cellStyle name="Normal 13 4" xfId="1528" xr:uid="{00000000-0005-0000-0000-000006090000}"/>
    <cellStyle name="Normal 13_Book3" xfId="1529" xr:uid="{00000000-0005-0000-0000-000007090000}"/>
    <cellStyle name="Normal 130" xfId="1530" xr:uid="{00000000-0005-0000-0000-000008090000}"/>
    <cellStyle name="Normal 131" xfId="1531" xr:uid="{00000000-0005-0000-0000-000009090000}"/>
    <cellStyle name="Normal 132" xfId="1532" xr:uid="{00000000-0005-0000-0000-00000A090000}"/>
    <cellStyle name="Normal 133" xfId="1533" xr:uid="{00000000-0005-0000-0000-00000B090000}"/>
    <cellStyle name="Normal 134" xfId="1534" xr:uid="{00000000-0005-0000-0000-00000C090000}"/>
    <cellStyle name="Normal 134 2" xfId="1535" xr:uid="{00000000-0005-0000-0000-00000D090000}"/>
    <cellStyle name="Normal 134 2 2" xfId="3436" xr:uid="{00000000-0005-0000-0000-00000E090000}"/>
    <cellStyle name="Normal 134 2 3" xfId="3700" xr:uid="{00000000-0005-0000-0000-00000F090000}"/>
    <cellStyle name="Normal 134 3" xfId="3435" xr:uid="{00000000-0005-0000-0000-000010090000}"/>
    <cellStyle name="Normal 134 4" xfId="3699" xr:uid="{00000000-0005-0000-0000-000011090000}"/>
    <cellStyle name="Normal 135" xfId="1536" xr:uid="{00000000-0005-0000-0000-000012090000}"/>
    <cellStyle name="Normal 135 2" xfId="3437" xr:uid="{00000000-0005-0000-0000-000013090000}"/>
    <cellStyle name="Normal 135 3" xfId="3701" xr:uid="{00000000-0005-0000-0000-000014090000}"/>
    <cellStyle name="Normal 136" xfId="1537" xr:uid="{00000000-0005-0000-0000-000015090000}"/>
    <cellStyle name="Normal 136 2" xfId="3438" xr:uid="{00000000-0005-0000-0000-000016090000}"/>
    <cellStyle name="Normal 136 3" xfId="3702" xr:uid="{00000000-0005-0000-0000-000017090000}"/>
    <cellStyle name="Normal 137" xfId="1538" xr:uid="{00000000-0005-0000-0000-000018090000}"/>
    <cellStyle name="Normal 137 2" xfId="1539" xr:uid="{00000000-0005-0000-0000-000019090000}"/>
    <cellStyle name="Normal 137 2 2" xfId="2673" xr:uid="{00000000-0005-0000-0000-00001A090000}"/>
    <cellStyle name="Normal 137 2 2 2" xfId="3679" xr:uid="{00000000-0005-0000-0000-00001B090000}"/>
    <cellStyle name="Normal 137 2 2 3" xfId="3720" xr:uid="{00000000-0005-0000-0000-00001C090000}"/>
    <cellStyle name="Normal 137 2 3" xfId="3440" xr:uid="{00000000-0005-0000-0000-00001D090000}"/>
    <cellStyle name="Normal 137 2 4" xfId="3704" xr:uid="{00000000-0005-0000-0000-00001E090000}"/>
    <cellStyle name="Normal 137 3" xfId="2670" xr:uid="{00000000-0005-0000-0000-00001F090000}"/>
    <cellStyle name="Normal 137 3 2" xfId="3677" xr:uid="{00000000-0005-0000-0000-000020090000}"/>
    <cellStyle name="Normal 137 3 3" xfId="3719" xr:uid="{00000000-0005-0000-0000-000021090000}"/>
    <cellStyle name="Normal 137 4" xfId="3439" xr:uid="{00000000-0005-0000-0000-000022090000}"/>
    <cellStyle name="Normal 137 5" xfId="3703" xr:uid="{00000000-0005-0000-0000-000023090000}"/>
    <cellStyle name="Normal 14" xfId="1540" xr:uid="{00000000-0005-0000-0000-000024090000}"/>
    <cellStyle name="Normal 14 2" xfId="1541" xr:uid="{00000000-0005-0000-0000-000025090000}"/>
    <cellStyle name="Normal 14 2 2" xfId="1542" xr:uid="{00000000-0005-0000-0000-000026090000}"/>
    <cellStyle name="Normal 14 2 2 2" xfId="1543" xr:uid="{00000000-0005-0000-0000-000027090000}"/>
    <cellStyle name="Normal 14 2 2 2 2" xfId="1544" xr:uid="{00000000-0005-0000-0000-000028090000}"/>
    <cellStyle name="Normal 14 2 2 2 2 2" xfId="1545" xr:uid="{00000000-0005-0000-0000-000029090000}"/>
    <cellStyle name="Normal 14 2 2 2 2 2 2" xfId="1546" xr:uid="{00000000-0005-0000-0000-00002A090000}"/>
    <cellStyle name="Normal 14 2 2 2 2 2 2 2" xfId="1547" xr:uid="{00000000-0005-0000-0000-00002B090000}"/>
    <cellStyle name="Normal 14 2 2 2 2 2_4_Pembangunan JTM Baru Penyulang CPU 5" xfId="1548" xr:uid="{00000000-0005-0000-0000-00002C090000}"/>
    <cellStyle name="Normal 14 2 2 2 2 3" xfId="1549" xr:uid="{00000000-0005-0000-0000-00002D090000}"/>
    <cellStyle name="Normal 14 2 2 2 3" xfId="1550" xr:uid="{00000000-0005-0000-0000-00002E090000}"/>
    <cellStyle name="Normal 14 2 2 2 3 2" xfId="1551" xr:uid="{00000000-0005-0000-0000-00002F090000}"/>
    <cellStyle name="Normal 14 2 2 2_4_Pembangunan JTM Baru Penyulang CPU 5" xfId="1552" xr:uid="{00000000-0005-0000-0000-000030090000}"/>
    <cellStyle name="Normal 14 2 2 3" xfId="1553" xr:uid="{00000000-0005-0000-0000-000031090000}"/>
    <cellStyle name="Normal 14 2 2 3 2" xfId="1554" xr:uid="{00000000-0005-0000-0000-000032090000}"/>
    <cellStyle name="Normal 14 2 2 3 2 2" xfId="1555" xr:uid="{00000000-0005-0000-0000-000033090000}"/>
    <cellStyle name="Normal 14 2 2 3_4_Pembangunan JTM Baru Penyulang CPU 5" xfId="1556" xr:uid="{00000000-0005-0000-0000-000034090000}"/>
    <cellStyle name="Normal 14 2 2 4" xfId="1557" xr:uid="{00000000-0005-0000-0000-000035090000}"/>
    <cellStyle name="Normal 14 2 3" xfId="1558" xr:uid="{00000000-0005-0000-0000-000036090000}"/>
    <cellStyle name="Normal 14 2 3 2" xfId="1559" xr:uid="{00000000-0005-0000-0000-000037090000}"/>
    <cellStyle name="Normal 14 2 3 2 2" xfId="1560" xr:uid="{00000000-0005-0000-0000-000038090000}"/>
    <cellStyle name="Normal 14 2 3 2 2 2" xfId="1561" xr:uid="{00000000-0005-0000-0000-000039090000}"/>
    <cellStyle name="Normal 14 2 3 2_4_Pembangunan JTM Baru Penyulang CPU 5" xfId="1562" xr:uid="{00000000-0005-0000-0000-00003A090000}"/>
    <cellStyle name="Normal 14 2 3 3" xfId="1563" xr:uid="{00000000-0005-0000-0000-00003B090000}"/>
    <cellStyle name="Normal 14 2 4" xfId="1564" xr:uid="{00000000-0005-0000-0000-00003C090000}"/>
    <cellStyle name="Normal 14 2 4 2" xfId="1565" xr:uid="{00000000-0005-0000-0000-00003D090000}"/>
    <cellStyle name="Normal 14 3" xfId="1566" xr:uid="{00000000-0005-0000-0000-00003E090000}"/>
    <cellStyle name="Normal 14 4" xfId="1567" xr:uid="{00000000-0005-0000-0000-00003F090000}"/>
    <cellStyle name="Normal 14 5" xfId="1568" xr:uid="{00000000-0005-0000-0000-000040090000}"/>
    <cellStyle name="Normal 15" xfId="1569" xr:uid="{00000000-0005-0000-0000-000041090000}"/>
    <cellStyle name="Normal 15 2" xfId="1570" xr:uid="{00000000-0005-0000-0000-000042090000}"/>
    <cellStyle name="Normal 16" xfId="1571" xr:uid="{00000000-0005-0000-0000-000043090000}"/>
    <cellStyle name="Normal 16 2" xfId="1572" xr:uid="{00000000-0005-0000-0000-000044090000}"/>
    <cellStyle name="Normal 16 2 2" xfId="3441" xr:uid="{00000000-0005-0000-0000-000045090000}"/>
    <cellStyle name="Normal 16 3" xfId="1573" xr:uid="{00000000-0005-0000-0000-000046090000}"/>
    <cellStyle name="Normal 16 3 2" xfId="1574" xr:uid="{00000000-0005-0000-0000-000047090000}"/>
    <cellStyle name="Normal 16 3 2 2" xfId="3443" xr:uid="{00000000-0005-0000-0000-000048090000}"/>
    <cellStyle name="Normal 16 3 3" xfId="3442" xr:uid="{00000000-0005-0000-0000-000049090000}"/>
    <cellStyle name="Normal 16 4" xfId="1575" xr:uid="{00000000-0005-0000-0000-00004A090000}"/>
    <cellStyle name="Normal 16 4 2" xfId="1576" xr:uid="{00000000-0005-0000-0000-00004B090000}"/>
    <cellStyle name="Normal 16 5" xfId="1577" xr:uid="{00000000-0005-0000-0000-00004C090000}"/>
    <cellStyle name="Normal 16_4_Pembangunan JTM Baru Penyulang CPU 5" xfId="1578" xr:uid="{00000000-0005-0000-0000-00004D090000}"/>
    <cellStyle name="Normal 17" xfId="1579" xr:uid="{00000000-0005-0000-0000-00004E090000}"/>
    <cellStyle name="Normal 17 2" xfId="1580" xr:uid="{00000000-0005-0000-0000-00004F090000}"/>
    <cellStyle name="Normal 17 3" xfId="1581" xr:uid="{00000000-0005-0000-0000-000050090000}"/>
    <cellStyle name="Normal 17 3 2" xfId="1582" xr:uid="{00000000-0005-0000-0000-000051090000}"/>
    <cellStyle name="Normal 17 4" xfId="1583" xr:uid="{00000000-0005-0000-0000-000052090000}"/>
    <cellStyle name="Normal 17 4 2" xfId="1584" xr:uid="{00000000-0005-0000-0000-000053090000}"/>
    <cellStyle name="Normal 17 5" xfId="1585" xr:uid="{00000000-0005-0000-0000-000054090000}"/>
    <cellStyle name="Normal 17 5 2" xfId="1586" xr:uid="{00000000-0005-0000-0000-000055090000}"/>
    <cellStyle name="Normal 17 6" xfId="1587" xr:uid="{00000000-0005-0000-0000-000056090000}"/>
    <cellStyle name="Normal 17 7" xfId="1588" xr:uid="{00000000-0005-0000-0000-000057090000}"/>
    <cellStyle name="Normal 17_B2-Ds. Pakis Putih" xfId="1589" xr:uid="{00000000-0005-0000-0000-000058090000}"/>
    <cellStyle name="Normal 18" xfId="1590" xr:uid="{00000000-0005-0000-0000-000059090000}"/>
    <cellStyle name="Normal 18 2" xfId="1591" xr:uid="{00000000-0005-0000-0000-00005A090000}"/>
    <cellStyle name="Normal 18 2 2" xfId="1592" xr:uid="{00000000-0005-0000-0000-00005B090000}"/>
    <cellStyle name="Normal 18 3" xfId="1593" xr:uid="{00000000-0005-0000-0000-00005C090000}"/>
    <cellStyle name="Normal 18 3 2" xfId="1594" xr:uid="{00000000-0005-0000-0000-00005D090000}"/>
    <cellStyle name="Normal 18 4" xfId="1595" xr:uid="{00000000-0005-0000-0000-00005E090000}"/>
    <cellStyle name="Normal 18 5" xfId="3444" xr:uid="{00000000-0005-0000-0000-00005F090000}"/>
    <cellStyle name="Normal 18_4_Pembangunan JTM Baru Penyulang CPU 5" xfId="1596" xr:uid="{00000000-0005-0000-0000-000060090000}"/>
    <cellStyle name="Normal 19" xfId="1597" xr:uid="{00000000-0005-0000-0000-000061090000}"/>
    <cellStyle name="Normal 19 2" xfId="3445" xr:uid="{00000000-0005-0000-0000-000062090000}"/>
    <cellStyle name="Normal 2" xfId="1598" xr:uid="{00000000-0005-0000-0000-000063090000}"/>
    <cellStyle name="Normal 2 10" xfId="1599" xr:uid="{00000000-0005-0000-0000-000064090000}"/>
    <cellStyle name="Normal 2 10 2" xfId="1600" xr:uid="{00000000-0005-0000-0000-000065090000}"/>
    <cellStyle name="Normal 2 10 2 2" xfId="1601" xr:uid="{00000000-0005-0000-0000-000066090000}"/>
    <cellStyle name="Normal 2 100" xfId="1602" xr:uid="{00000000-0005-0000-0000-000067090000}"/>
    <cellStyle name="Normal 2 100 2" xfId="1603" xr:uid="{00000000-0005-0000-0000-000068090000}"/>
    <cellStyle name="Normal 2 101" xfId="1604" xr:uid="{00000000-0005-0000-0000-000069090000}"/>
    <cellStyle name="Normal 2 101 2" xfId="1605" xr:uid="{00000000-0005-0000-0000-00006A090000}"/>
    <cellStyle name="Normal 2 102" xfId="1606" xr:uid="{00000000-0005-0000-0000-00006B090000}"/>
    <cellStyle name="Normal 2 102 2" xfId="1607" xr:uid="{00000000-0005-0000-0000-00006C090000}"/>
    <cellStyle name="Normal 2 103" xfId="1608" xr:uid="{00000000-0005-0000-0000-00006D090000}"/>
    <cellStyle name="Normal 2 103 2" xfId="1609" xr:uid="{00000000-0005-0000-0000-00006E090000}"/>
    <cellStyle name="Normal 2 104" xfId="1610" xr:uid="{00000000-0005-0000-0000-00006F090000}"/>
    <cellStyle name="Normal 2 105" xfId="1611" xr:uid="{00000000-0005-0000-0000-000070090000}"/>
    <cellStyle name="Normal 2 106" xfId="1612" xr:uid="{00000000-0005-0000-0000-000071090000}"/>
    <cellStyle name="Normal 2 106 2" xfId="3446" xr:uid="{00000000-0005-0000-0000-000072090000}"/>
    <cellStyle name="Normal 2 107" xfId="1613" xr:uid="{00000000-0005-0000-0000-000073090000}"/>
    <cellStyle name="Normal 2 108" xfId="1614" xr:uid="{00000000-0005-0000-0000-000074090000}"/>
    <cellStyle name="Normal 2 108 2" xfId="1615" xr:uid="{00000000-0005-0000-0000-000075090000}"/>
    <cellStyle name="Normal 2 11" xfId="1616" xr:uid="{00000000-0005-0000-0000-000076090000}"/>
    <cellStyle name="Normal 2 11 2" xfId="1617" xr:uid="{00000000-0005-0000-0000-000077090000}"/>
    <cellStyle name="Normal 2 11 2 2" xfId="3448" xr:uid="{00000000-0005-0000-0000-000078090000}"/>
    <cellStyle name="Normal 2 11 3" xfId="1618" xr:uid="{00000000-0005-0000-0000-000079090000}"/>
    <cellStyle name="Normal 2 11 3 2" xfId="3449" xr:uid="{00000000-0005-0000-0000-00007A090000}"/>
    <cellStyle name="Normal 2 11 4" xfId="1619" xr:uid="{00000000-0005-0000-0000-00007B090000}"/>
    <cellStyle name="Normal 2 11 4 2" xfId="3450" xr:uid="{00000000-0005-0000-0000-00007C090000}"/>
    <cellStyle name="Normal 2 11 5" xfId="3447" xr:uid="{00000000-0005-0000-0000-00007D090000}"/>
    <cellStyle name="Normal 2 12" xfId="1620" xr:uid="{00000000-0005-0000-0000-00007E090000}"/>
    <cellStyle name="Normal 2 12 2" xfId="1621" xr:uid="{00000000-0005-0000-0000-00007F090000}"/>
    <cellStyle name="Normal 2 12 2 2" xfId="3452" xr:uid="{00000000-0005-0000-0000-000080090000}"/>
    <cellStyle name="Normal 2 12 3" xfId="3451" xr:uid="{00000000-0005-0000-0000-000081090000}"/>
    <cellStyle name="Normal 2 12_SR DERET_ASLI" xfId="1622" xr:uid="{00000000-0005-0000-0000-000082090000}"/>
    <cellStyle name="Normal 2 13" xfId="1623" xr:uid="{00000000-0005-0000-0000-000083090000}"/>
    <cellStyle name="Normal 2 13 2" xfId="3453" xr:uid="{00000000-0005-0000-0000-000084090000}"/>
    <cellStyle name="Normal 2 14" xfId="1624" xr:uid="{00000000-0005-0000-0000-000085090000}"/>
    <cellStyle name="Normal 2 15" xfId="1625" xr:uid="{00000000-0005-0000-0000-000086090000}"/>
    <cellStyle name="Normal 2 15 2" xfId="3454" xr:uid="{00000000-0005-0000-0000-000087090000}"/>
    <cellStyle name="Normal 2 16" xfId="1626" xr:uid="{00000000-0005-0000-0000-000088090000}"/>
    <cellStyle name="Normal 2 16 2" xfId="1627" xr:uid="{00000000-0005-0000-0000-000089090000}"/>
    <cellStyle name="Normal 2 17" xfId="1628" xr:uid="{00000000-0005-0000-0000-00008A090000}"/>
    <cellStyle name="Normal 2 17 2" xfId="1629" xr:uid="{00000000-0005-0000-0000-00008B090000}"/>
    <cellStyle name="Normal 2 18" xfId="1630" xr:uid="{00000000-0005-0000-0000-00008C090000}"/>
    <cellStyle name="Normal 2 18 2" xfId="1631" xr:uid="{00000000-0005-0000-0000-00008D090000}"/>
    <cellStyle name="Normal 2 19" xfId="1632" xr:uid="{00000000-0005-0000-0000-00008E090000}"/>
    <cellStyle name="Normal 2 19 2" xfId="1633" xr:uid="{00000000-0005-0000-0000-00008F090000}"/>
    <cellStyle name="Normal 2 2" xfId="1634" xr:uid="{00000000-0005-0000-0000-000090090000}"/>
    <cellStyle name="Normal 2 2 10" xfId="1635" xr:uid="{00000000-0005-0000-0000-000091090000}"/>
    <cellStyle name="Normal 2 2 10 2" xfId="3455" xr:uid="{00000000-0005-0000-0000-000092090000}"/>
    <cellStyle name="Normal 2 2 11" xfId="1636" xr:uid="{00000000-0005-0000-0000-000093090000}"/>
    <cellStyle name="Normal 2 2 11 2" xfId="3456" xr:uid="{00000000-0005-0000-0000-000094090000}"/>
    <cellStyle name="Normal 2 2 12" xfId="1637" xr:uid="{00000000-0005-0000-0000-000095090000}"/>
    <cellStyle name="Normal 2 2 12 2" xfId="3457" xr:uid="{00000000-0005-0000-0000-000096090000}"/>
    <cellStyle name="Normal 2 2 13" xfId="1638" xr:uid="{00000000-0005-0000-0000-000097090000}"/>
    <cellStyle name="Normal 2 2 13 2" xfId="3458" xr:uid="{00000000-0005-0000-0000-000098090000}"/>
    <cellStyle name="Normal 2 2 14" xfId="1639" xr:uid="{00000000-0005-0000-0000-000099090000}"/>
    <cellStyle name="Normal 2 2 14 2" xfId="3459" xr:uid="{00000000-0005-0000-0000-00009A090000}"/>
    <cellStyle name="Normal 2 2 15" xfId="1640" xr:uid="{00000000-0005-0000-0000-00009B090000}"/>
    <cellStyle name="Normal 2 2 15 2" xfId="3460" xr:uid="{00000000-0005-0000-0000-00009C090000}"/>
    <cellStyle name="Normal 2 2 16" xfId="1641" xr:uid="{00000000-0005-0000-0000-00009D090000}"/>
    <cellStyle name="Normal 2 2 16 2" xfId="3461" xr:uid="{00000000-0005-0000-0000-00009E090000}"/>
    <cellStyle name="Normal 2 2 17" xfId="1642" xr:uid="{00000000-0005-0000-0000-00009F090000}"/>
    <cellStyle name="Normal 2 2 17 2" xfId="1643" xr:uid="{00000000-0005-0000-0000-0000A0090000}"/>
    <cellStyle name="Normal 2 2 18" xfId="1644" xr:uid="{00000000-0005-0000-0000-0000A1090000}"/>
    <cellStyle name="Normal 2 2 19" xfId="1645" xr:uid="{00000000-0005-0000-0000-0000A2090000}"/>
    <cellStyle name="Normal 2 2 2" xfId="1646" xr:uid="{00000000-0005-0000-0000-0000A3090000}"/>
    <cellStyle name="Normal 2 2 2 2" xfId="1647" xr:uid="{00000000-0005-0000-0000-0000A4090000}"/>
    <cellStyle name="Normal 2 2 2 2 2" xfId="1648" xr:uid="{00000000-0005-0000-0000-0000A5090000}"/>
    <cellStyle name="Normal 2 2 2 2 2 2" xfId="1649" xr:uid="{00000000-0005-0000-0000-0000A6090000}"/>
    <cellStyle name="Normal 2 2 2 2 3" xfId="1650" xr:uid="{00000000-0005-0000-0000-0000A7090000}"/>
    <cellStyle name="Normal 2 2 2 2 3 2" xfId="1651" xr:uid="{00000000-0005-0000-0000-0000A8090000}"/>
    <cellStyle name="Normal 2 2 2 2 3 3" xfId="1652" xr:uid="{00000000-0005-0000-0000-0000A9090000}"/>
    <cellStyle name="Normal 2 2 2 2 3 3 2" xfId="1653" xr:uid="{00000000-0005-0000-0000-0000AA090000}"/>
    <cellStyle name="Normal 2 2 2 2 4" xfId="1654" xr:uid="{00000000-0005-0000-0000-0000AB090000}"/>
    <cellStyle name="Normal 2 2 2 3" xfId="1655" xr:uid="{00000000-0005-0000-0000-0000AC090000}"/>
    <cellStyle name="Normal 2 2 2 4" xfId="1656" xr:uid="{00000000-0005-0000-0000-0000AD090000}"/>
    <cellStyle name="Normal 2 2 2 5" xfId="1657" xr:uid="{00000000-0005-0000-0000-0000AE090000}"/>
    <cellStyle name="Normal 2 2 2_4_Pembangunan JTM Baru Penyulang CPU 5" xfId="1658" xr:uid="{00000000-0005-0000-0000-0000AF090000}"/>
    <cellStyle name="Normal 2 2 3" xfId="1659" xr:uid="{00000000-0005-0000-0000-0000B0090000}"/>
    <cellStyle name="Normal 2 2 3 2" xfId="1660" xr:uid="{00000000-0005-0000-0000-0000B1090000}"/>
    <cellStyle name="Normal 2 2 3 2 2" xfId="1661" xr:uid="{00000000-0005-0000-0000-0000B2090000}"/>
    <cellStyle name="Normal 2 2 3 2 2 2" xfId="1662" xr:uid="{00000000-0005-0000-0000-0000B3090000}"/>
    <cellStyle name="Normal 2 2 3 2 2 3" xfId="1663" xr:uid="{00000000-0005-0000-0000-0000B4090000}"/>
    <cellStyle name="Normal 2 2 3 2 2 4" xfId="1664" xr:uid="{00000000-0005-0000-0000-0000B5090000}"/>
    <cellStyle name="Normal 2 2 3 2 2 5" xfId="1665" xr:uid="{00000000-0005-0000-0000-0000B6090000}"/>
    <cellStyle name="Normal 2 2 3 2 2 6" xfId="1666" xr:uid="{00000000-0005-0000-0000-0000B7090000}"/>
    <cellStyle name="Normal 2 2 3 2 2 7" xfId="1667" xr:uid="{00000000-0005-0000-0000-0000B8090000}"/>
    <cellStyle name="Normal 2 2 3 2 2 8" xfId="1668" xr:uid="{00000000-0005-0000-0000-0000B9090000}"/>
    <cellStyle name="Normal 2 2 3 2 2_Book2" xfId="1669" xr:uid="{00000000-0005-0000-0000-0000BA090000}"/>
    <cellStyle name="Normal 2 2 3 2 3" xfId="1670" xr:uid="{00000000-0005-0000-0000-0000BB090000}"/>
    <cellStyle name="Normal 2 2 3 2 3 2" xfId="1671" xr:uid="{00000000-0005-0000-0000-0000BC090000}"/>
    <cellStyle name="Normal 2 2 3 3" xfId="1672" xr:uid="{00000000-0005-0000-0000-0000BD090000}"/>
    <cellStyle name="Normal 2 2 4" xfId="1673" xr:uid="{00000000-0005-0000-0000-0000BE090000}"/>
    <cellStyle name="Normal 2 2 4 2" xfId="3462" xr:uid="{00000000-0005-0000-0000-0000BF090000}"/>
    <cellStyle name="Normal 2 2 5" xfId="1674" xr:uid="{00000000-0005-0000-0000-0000C0090000}"/>
    <cellStyle name="Normal 2 2 5 2" xfId="3463" xr:uid="{00000000-0005-0000-0000-0000C1090000}"/>
    <cellStyle name="Normal 2 2 6" xfId="1675" xr:uid="{00000000-0005-0000-0000-0000C2090000}"/>
    <cellStyle name="Normal 2 2 6 2" xfId="3464" xr:uid="{00000000-0005-0000-0000-0000C3090000}"/>
    <cellStyle name="Normal 2 2 7" xfId="1676" xr:uid="{00000000-0005-0000-0000-0000C4090000}"/>
    <cellStyle name="Normal 2 2 7 2" xfId="3465" xr:uid="{00000000-0005-0000-0000-0000C5090000}"/>
    <cellStyle name="Normal 2 2 8" xfId="1677" xr:uid="{00000000-0005-0000-0000-0000C6090000}"/>
    <cellStyle name="Normal 2 2 8 2" xfId="3466" xr:uid="{00000000-0005-0000-0000-0000C7090000}"/>
    <cellStyle name="Normal 2 2 9" xfId="1678" xr:uid="{00000000-0005-0000-0000-0000C8090000}"/>
    <cellStyle name="Normal 2 2 9 2" xfId="3467" xr:uid="{00000000-0005-0000-0000-0000C9090000}"/>
    <cellStyle name="Normal 2 2_1.2.2.1 SLM Pembangunan FEEDER BARU MDI 9 dan 10 2052011" xfId="1679" xr:uid="{00000000-0005-0000-0000-0000CA090000}"/>
    <cellStyle name="Normal 2 20" xfId="1680" xr:uid="{00000000-0005-0000-0000-0000CB090000}"/>
    <cellStyle name="Normal 2 20 2" xfId="1681" xr:uid="{00000000-0005-0000-0000-0000CC090000}"/>
    <cellStyle name="Normal 2 21" xfId="1682" xr:uid="{00000000-0005-0000-0000-0000CD090000}"/>
    <cellStyle name="Normal 2 21 2" xfId="1683" xr:uid="{00000000-0005-0000-0000-0000CE090000}"/>
    <cellStyle name="Normal 2 22" xfId="1684" xr:uid="{00000000-0005-0000-0000-0000CF090000}"/>
    <cellStyle name="Normal 2 22 2" xfId="1685" xr:uid="{00000000-0005-0000-0000-0000D0090000}"/>
    <cellStyle name="Normal 2 23" xfId="1686" xr:uid="{00000000-0005-0000-0000-0000D1090000}"/>
    <cellStyle name="Normal 2 23 2" xfId="1687" xr:uid="{00000000-0005-0000-0000-0000D2090000}"/>
    <cellStyle name="Normal 2 24" xfId="1688" xr:uid="{00000000-0005-0000-0000-0000D3090000}"/>
    <cellStyle name="Normal 2 25" xfId="1689" xr:uid="{00000000-0005-0000-0000-0000D4090000}"/>
    <cellStyle name="Normal 2 25 2" xfId="1690" xr:uid="{00000000-0005-0000-0000-0000D5090000}"/>
    <cellStyle name="Normal 2 26" xfId="1691" xr:uid="{00000000-0005-0000-0000-0000D6090000}"/>
    <cellStyle name="Normal 2 26 2" xfId="1692" xr:uid="{00000000-0005-0000-0000-0000D7090000}"/>
    <cellStyle name="Normal 2 27" xfId="1693" xr:uid="{00000000-0005-0000-0000-0000D8090000}"/>
    <cellStyle name="Normal 2 27 2" xfId="1694" xr:uid="{00000000-0005-0000-0000-0000D9090000}"/>
    <cellStyle name="Normal 2 28" xfId="1695" xr:uid="{00000000-0005-0000-0000-0000DA090000}"/>
    <cellStyle name="Normal 2 28 2" xfId="1696" xr:uid="{00000000-0005-0000-0000-0000DB090000}"/>
    <cellStyle name="Normal 2 29" xfId="1697" xr:uid="{00000000-0005-0000-0000-0000DC090000}"/>
    <cellStyle name="Normal 2 29 2" xfId="1698" xr:uid="{00000000-0005-0000-0000-0000DD090000}"/>
    <cellStyle name="Normal 2 3" xfId="1699" xr:uid="{00000000-0005-0000-0000-0000DE090000}"/>
    <cellStyle name="Normal 2 3 2" xfId="1700" xr:uid="{00000000-0005-0000-0000-0000DF090000}"/>
    <cellStyle name="Normal 2 3 2 2" xfId="1701" xr:uid="{00000000-0005-0000-0000-0000E0090000}"/>
    <cellStyle name="Normal 2 3 2 3" xfId="1702" xr:uid="{00000000-0005-0000-0000-0000E1090000}"/>
    <cellStyle name="Normal 2 3 3" xfId="1703" xr:uid="{00000000-0005-0000-0000-0000E2090000}"/>
    <cellStyle name="Normal 2 3 3 2" xfId="1704" xr:uid="{00000000-0005-0000-0000-0000E3090000}"/>
    <cellStyle name="Normal 2 3 4" xfId="1705" xr:uid="{00000000-0005-0000-0000-0000E4090000}"/>
    <cellStyle name="Normal 2 3 5" xfId="1706" xr:uid="{00000000-0005-0000-0000-0000E5090000}"/>
    <cellStyle name="Normal 2 3_1001 -Batur Jaya I.3-555KVA" xfId="1707" xr:uid="{00000000-0005-0000-0000-0000E6090000}"/>
    <cellStyle name="Normal 2 30" xfId="1708" xr:uid="{00000000-0005-0000-0000-0000E7090000}"/>
    <cellStyle name="Normal 2 30 2" xfId="1709" xr:uid="{00000000-0005-0000-0000-0000E8090000}"/>
    <cellStyle name="Normal 2 31" xfId="1710" xr:uid="{00000000-0005-0000-0000-0000E9090000}"/>
    <cellStyle name="Normal 2 31 2" xfId="1711" xr:uid="{00000000-0005-0000-0000-0000EA090000}"/>
    <cellStyle name="Normal 2 32" xfId="1712" xr:uid="{00000000-0005-0000-0000-0000EB090000}"/>
    <cellStyle name="Normal 2 32 2" xfId="1713" xr:uid="{00000000-0005-0000-0000-0000EC090000}"/>
    <cellStyle name="Normal 2 33" xfId="1714" xr:uid="{00000000-0005-0000-0000-0000ED090000}"/>
    <cellStyle name="Normal 2 33 2" xfId="1715" xr:uid="{00000000-0005-0000-0000-0000EE090000}"/>
    <cellStyle name="Normal 2 34" xfId="1716" xr:uid="{00000000-0005-0000-0000-0000EF090000}"/>
    <cellStyle name="Normal 2 34 2" xfId="1717" xr:uid="{00000000-0005-0000-0000-0000F0090000}"/>
    <cellStyle name="Normal 2 35" xfId="1718" xr:uid="{00000000-0005-0000-0000-0000F1090000}"/>
    <cellStyle name="Normal 2 35 2" xfId="1719" xr:uid="{00000000-0005-0000-0000-0000F2090000}"/>
    <cellStyle name="Normal 2 36" xfId="1720" xr:uid="{00000000-0005-0000-0000-0000F3090000}"/>
    <cellStyle name="Normal 2 36 2" xfId="1721" xr:uid="{00000000-0005-0000-0000-0000F4090000}"/>
    <cellStyle name="Normal 2 37" xfId="1722" xr:uid="{00000000-0005-0000-0000-0000F5090000}"/>
    <cellStyle name="Normal 2 37 2" xfId="1723" xr:uid="{00000000-0005-0000-0000-0000F6090000}"/>
    <cellStyle name="Normal 2 38" xfId="1724" xr:uid="{00000000-0005-0000-0000-0000F7090000}"/>
    <cellStyle name="Normal 2 39" xfId="1725" xr:uid="{00000000-0005-0000-0000-0000F8090000}"/>
    <cellStyle name="Normal 2 4" xfId="1726" xr:uid="{00000000-0005-0000-0000-0000F9090000}"/>
    <cellStyle name="Normal 2 4 2" xfId="1727" xr:uid="{00000000-0005-0000-0000-0000FA090000}"/>
    <cellStyle name="Normal 2 4 2 2" xfId="1728" xr:uid="{00000000-0005-0000-0000-0000FB090000}"/>
    <cellStyle name="Normal 2 4 3" xfId="1729" xr:uid="{00000000-0005-0000-0000-0000FC090000}"/>
    <cellStyle name="Normal 2 4 3 2" xfId="1730" xr:uid="{00000000-0005-0000-0000-0000FD090000}"/>
    <cellStyle name="Normal 2 4 4" xfId="1731" xr:uid="{00000000-0005-0000-0000-0000FE090000}"/>
    <cellStyle name="Normal 2 40" xfId="1732" xr:uid="{00000000-0005-0000-0000-0000FF090000}"/>
    <cellStyle name="Normal 2 41" xfId="1733" xr:uid="{00000000-0005-0000-0000-0000000A0000}"/>
    <cellStyle name="Normal 2 41 2" xfId="1734" xr:uid="{00000000-0005-0000-0000-0000010A0000}"/>
    <cellStyle name="Normal 2 42" xfId="1735" xr:uid="{00000000-0005-0000-0000-0000020A0000}"/>
    <cellStyle name="Normal 2 42 2" xfId="1736" xr:uid="{00000000-0005-0000-0000-0000030A0000}"/>
    <cellStyle name="Normal 2 43" xfId="1737" xr:uid="{00000000-0005-0000-0000-0000040A0000}"/>
    <cellStyle name="Normal 2 43 2" xfId="1738" xr:uid="{00000000-0005-0000-0000-0000050A0000}"/>
    <cellStyle name="Normal 2 44" xfId="1739" xr:uid="{00000000-0005-0000-0000-0000060A0000}"/>
    <cellStyle name="Normal 2 44 2" xfId="1740" xr:uid="{00000000-0005-0000-0000-0000070A0000}"/>
    <cellStyle name="Normal 2 45" xfId="1741" xr:uid="{00000000-0005-0000-0000-0000080A0000}"/>
    <cellStyle name="Normal 2 45 2" xfId="1742" xr:uid="{00000000-0005-0000-0000-0000090A0000}"/>
    <cellStyle name="Normal 2 46" xfId="1743" xr:uid="{00000000-0005-0000-0000-00000A0A0000}"/>
    <cellStyle name="Normal 2 46 2" xfId="1744" xr:uid="{00000000-0005-0000-0000-00000B0A0000}"/>
    <cellStyle name="Normal 2 47" xfId="1745" xr:uid="{00000000-0005-0000-0000-00000C0A0000}"/>
    <cellStyle name="Normal 2 47 2" xfId="1746" xr:uid="{00000000-0005-0000-0000-00000D0A0000}"/>
    <cellStyle name="Normal 2 48" xfId="1747" xr:uid="{00000000-0005-0000-0000-00000E0A0000}"/>
    <cellStyle name="Normal 2 48 2" xfId="1748" xr:uid="{00000000-0005-0000-0000-00000F0A0000}"/>
    <cellStyle name="Normal 2 49" xfId="1749" xr:uid="{00000000-0005-0000-0000-0000100A0000}"/>
    <cellStyle name="Normal 2 49 2" xfId="1750" xr:uid="{00000000-0005-0000-0000-0000110A0000}"/>
    <cellStyle name="Normal 2 5" xfId="1751" xr:uid="{00000000-0005-0000-0000-0000120A0000}"/>
    <cellStyle name="Normal 2 5 2" xfId="1752" xr:uid="{00000000-0005-0000-0000-0000130A0000}"/>
    <cellStyle name="Normal 2 5 2 2" xfId="1753" xr:uid="{00000000-0005-0000-0000-0000140A0000}"/>
    <cellStyle name="Normal 2 5 2 2 2" xfId="3470" xr:uid="{00000000-0005-0000-0000-0000150A0000}"/>
    <cellStyle name="Normal 2 5 2 2 3" xfId="3707" xr:uid="{00000000-0005-0000-0000-0000160A0000}"/>
    <cellStyle name="Normal 2 5 2 3" xfId="3469" xr:uid="{00000000-0005-0000-0000-0000170A0000}"/>
    <cellStyle name="Normal 2 5 2 4" xfId="3706" xr:uid="{00000000-0005-0000-0000-0000180A0000}"/>
    <cellStyle name="Normal 2 5 3" xfId="1754" xr:uid="{00000000-0005-0000-0000-0000190A0000}"/>
    <cellStyle name="Normal 2 5 3 2" xfId="3471" xr:uid="{00000000-0005-0000-0000-00001A0A0000}"/>
    <cellStyle name="Normal 2 5 3 3" xfId="3708" xr:uid="{00000000-0005-0000-0000-00001B0A0000}"/>
    <cellStyle name="Normal 2 5 4" xfId="3468" xr:uid="{00000000-0005-0000-0000-00001C0A0000}"/>
    <cellStyle name="Normal 2 5 5" xfId="3705" xr:uid="{00000000-0005-0000-0000-00001D0A0000}"/>
    <cellStyle name="Normal 2 50" xfId="1755" xr:uid="{00000000-0005-0000-0000-00001E0A0000}"/>
    <cellStyle name="Normal 2 50 2" xfId="1756" xr:uid="{00000000-0005-0000-0000-00001F0A0000}"/>
    <cellStyle name="Normal 2 51" xfId="1757" xr:uid="{00000000-0005-0000-0000-0000200A0000}"/>
    <cellStyle name="Normal 2 51 2" xfId="1758" xr:uid="{00000000-0005-0000-0000-0000210A0000}"/>
    <cellStyle name="Normal 2 52" xfId="1759" xr:uid="{00000000-0005-0000-0000-0000220A0000}"/>
    <cellStyle name="Normal 2 52 2" xfId="1760" xr:uid="{00000000-0005-0000-0000-0000230A0000}"/>
    <cellStyle name="Normal 2 53" xfId="1761" xr:uid="{00000000-0005-0000-0000-0000240A0000}"/>
    <cellStyle name="Normal 2 53 2" xfId="1762" xr:uid="{00000000-0005-0000-0000-0000250A0000}"/>
    <cellStyle name="Normal 2 54" xfId="1763" xr:uid="{00000000-0005-0000-0000-0000260A0000}"/>
    <cellStyle name="Normal 2 54 2" xfId="1764" xr:uid="{00000000-0005-0000-0000-0000270A0000}"/>
    <cellStyle name="Normal 2 55" xfId="1765" xr:uid="{00000000-0005-0000-0000-0000280A0000}"/>
    <cellStyle name="Normal 2 55 2" xfId="1766" xr:uid="{00000000-0005-0000-0000-0000290A0000}"/>
    <cellStyle name="Normal 2 56" xfId="1767" xr:uid="{00000000-0005-0000-0000-00002A0A0000}"/>
    <cellStyle name="Normal 2 56 2" xfId="1768" xr:uid="{00000000-0005-0000-0000-00002B0A0000}"/>
    <cellStyle name="Normal 2 57" xfId="1769" xr:uid="{00000000-0005-0000-0000-00002C0A0000}"/>
    <cellStyle name="Normal 2 57 2" xfId="1770" xr:uid="{00000000-0005-0000-0000-00002D0A0000}"/>
    <cellStyle name="Normal 2 58" xfId="1771" xr:uid="{00000000-0005-0000-0000-00002E0A0000}"/>
    <cellStyle name="Normal 2 58 2" xfId="1772" xr:uid="{00000000-0005-0000-0000-00002F0A0000}"/>
    <cellStyle name="Normal 2 59" xfId="1773" xr:uid="{00000000-0005-0000-0000-0000300A0000}"/>
    <cellStyle name="Normal 2 59 2" xfId="1774" xr:uid="{00000000-0005-0000-0000-0000310A0000}"/>
    <cellStyle name="Normal 2 6" xfId="1775" xr:uid="{00000000-0005-0000-0000-0000320A0000}"/>
    <cellStyle name="Normal 2 6 2" xfId="1776" xr:uid="{00000000-0005-0000-0000-0000330A0000}"/>
    <cellStyle name="Normal 2 6 3" xfId="3472" xr:uid="{00000000-0005-0000-0000-0000340A0000}"/>
    <cellStyle name="Normal 2 60" xfId="1777" xr:uid="{00000000-0005-0000-0000-0000350A0000}"/>
    <cellStyle name="Normal 2 60 2" xfId="1778" xr:uid="{00000000-0005-0000-0000-0000360A0000}"/>
    <cellStyle name="Normal 2 61" xfId="1779" xr:uid="{00000000-0005-0000-0000-0000370A0000}"/>
    <cellStyle name="Normal 2 61 2" xfId="1780" xr:uid="{00000000-0005-0000-0000-0000380A0000}"/>
    <cellStyle name="Normal 2 62" xfId="1781" xr:uid="{00000000-0005-0000-0000-0000390A0000}"/>
    <cellStyle name="Normal 2 62 2" xfId="1782" xr:uid="{00000000-0005-0000-0000-00003A0A0000}"/>
    <cellStyle name="Normal 2 63" xfId="1783" xr:uid="{00000000-0005-0000-0000-00003B0A0000}"/>
    <cellStyle name="Normal 2 63 2" xfId="1784" xr:uid="{00000000-0005-0000-0000-00003C0A0000}"/>
    <cellStyle name="Normal 2 64" xfId="1785" xr:uid="{00000000-0005-0000-0000-00003D0A0000}"/>
    <cellStyle name="Normal 2 64 2" xfId="1786" xr:uid="{00000000-0005-0000-0000-00003E0A0000}"/>
    <cellStyle name="Normal 2 65" xfId="1787" xr:uid="{00000000-0005-0000-0000-00003F0A0000}"/>
    <cellStyle name="Normal 2 65 2" xfId="1788" xr:uid="{00000000-0005-0000-0000-0000400A0000}"/>
    <cellStyle name="Normal 2 66" xfId="1789" xr:uid="{00000000-0005-0000-0000-0000410A0000}"/>
    <cellStyle name="Normal 2 66 2" xfId="1790" xr:uid="{00000000-0005-0000-0000-0000420A0000}"/>
    <cellStyle name="Normal 2 67" xfId="1791" xr:uid="{00000000-0005-0000-0000-0000430A0000}"/>
    <cellStyle name="Normal 2 67 2" xfId="1792" xr:uid="{00000000-0005-0000-0000-0000440A0000}"/>
    <cellStyle name="Normal 2 68" xfId="1793" xr:uid="{00000000-0005-0000-0000-0000450A0000}"/>
    <cellStyle name="Normal 2 68 2" xfId="1794" xr:uid="{00000000-0005-0000-0000-0000460A0000}"/>
    <cellStyle name="Normal 2 69" xfId="1795" xr:uid="{00000000-0005-0000-0000-0000470A0000}"/>
    <cellStyle name="Normal 2 69 2" xfId="1796" xr:uid="{00000000-0005-0000-0000-0000480A0000}"/>
    <cellStyle name="Normal 2 7" xfId="1797" xr:uid="{00000000-0005-0000-0000-0000490A0000}"/>
    <cellStyle name="Normal 2 7 2" xfId="3473" xr:uid="{00000000-0005-0000-0000-00004A0A0000}"/>
    <cellStyle name="Normal 2 70" xfId="1798" xr:uid="{00000000-0005-0000-0000-00004B0A0000}"/>
    <cellStyle name="Normal 2 70 2" xfId="1799" xr:uid="{00000000-0005-0000-0000-00004C0A0000}"/>
    <cellStyle name="Normal 2 71" xfId="1800" xr:uid="{00000000-0005-0000-0000-00004D0A0000}"/>
    <cellStyle name="Normal 2 71 2" xfId="1801" xr:uid="{00000000-0005-0000-0000-00004E0A0000}"/>
    <cellStyle name="Normal 2 72" xfId="1802" xr:uid="{00000000-0005-0000-0000-00004F0A0000}"/>
    <cellStyle name="Normal 2 72 2" xfId="1803" xr:uid="{00000000-0005-0000-0000-0000500A0000}"/>
    <cellStyle name="Normal 2 73" xfId="1804" xr:uid="{00000000-0005-0000-0000-0000510A0000}"/>
    <cellStyle name="Normal 2 73 2" xfId="1805" xr:uid="{00000000-0005-0000-0000-0000520A0000}"/>
    <cellStyle name="Normal 2 74" xfId="1806" xr:uid="{00000000-0005-0000-0000-0000530A0000}"/>
    <cellStyle name="Normal 2 74 2" xfId="1807" xr:uid="{00000000-0005-0000-0000-0000540A0000}"/>
    <cellStyle name="Normal 2 75" xfId="1808" xr:uid="{00000000-0005-0000-0000-0000550A0000}"/>
    <cellStyle name="Normal 2 75 2" xfId="1809" xr:uid="{00000000-0005-0000-0000-0000560A0000}"/>
    <cellStyle name="Normal 2 76" xfId="1810" xr:uid="{00000000-0005-0000-0000-0000570A0000}"/>
    <cellStyle name="Normal 2 76 2" xfId="1811" xr:uid="{00000000-0005-0000-0000-0000580A0000}"/>
    <cellStyle name="Normal 2 77" xfId="1812" xr:uid="{00000000-0005-0000-0000-0000590A0000}"/>
    <cellStyle name="Normal 2 77 2" xfId="1813" xr:uid="{00000000-0005-0000-0000-00005A0A0000}"/>
    <cellStyle name="Normal 2 78" xfId="1814" xr:uid="{00000000-0005-0000-0000-00005B0A0000}"/>
    <cellStyle name="Normal 2 78 2" xfId="1815" xr:uid="{00000000-0005-0000-0000-00005C0A0000}"/>
    <cellStyle name="Normal 2 79" xfId="1816" xr:uid="{00000000-0005-0000-0000-00005D0A0000}"/>
    <cellStyle name="Normal 2 79 2" xfId="1817" xr:uid="{00000000-0005-0000-0000-00005E0A0000}"/>
    <cellStyle name="Normal 2 8" xfId="1818" xr:uid="{00000000-0005-0000-0000-00005F0A0000}"/>
    <cellStyle name="Normal 2 8 10" xfId="3474" xr:uid="{00000000-0005-0000-0000-0000600A0000}"/>
    <cellStyle name="Normal 2 8 2" xfId="1819" xr:uid="{00000000-0005-0000-0000-0000610A0000}"/>
    <cellStyle name="Normal 2 8 3" xfId="1820" xr:uid="{00000000-0005-0000-0000-0000620A0000}"/>
    <cellStyle name="Normal 2 8 4" xfId="1821" xr:uid="{00000000-0005-0000-0000-0000630A0000}"/>
    <cellStyle name="Normal 2 8 5" xfId="1822" xr:uid="{00000000-0005-0000-0000-0000640A0000}"/>
    <cellStyle name="Normal 2 8 6" xfId="1823" xr:uid="{00000000-0005-0000-0000-0000650A0000}"/>
    <cellStyle name="Normal 2 8 7" xfId="1824" xr:uid="{00000000-0005-0000-0000-0000660A0000}"/>
    <cellStyle name="Normal 2 8 8" xfId="1825" xr:uid="{00000000-0005-0000-0000-0000670A0000}"/>
    <cellStyle name="Normal 2 8 9" xfId="1826" xr:uid="{00000000-0005-0000-0000-0000680A0000}"/>
    <cellStyle name="Normal 2 8_lap ALL" xfId="1827" xr:uid="{00000000-0005-0000-0000-0000690A0000}"/>
    <cellStyle name="Normal 2 80" xfId="1828" xr:uid="{00000000-0005-0000-0000-00006A0A0000}"/>
    <cellStyle name="Normal 2 80 2" xfId="1829" xr:uid="{00000000-0005-0000-0000-00006B0A0000}"/>
    <cellStyle name="Normal 2 81" xfId="1830" xr:uid="{00000000-0005-0000-0000-00006C0A0000}"/>
    <cellStyle name="Normal 2 81 2" xfId="1831" xr:uid="{00000000-0005-0000-0000-00006D0A0000}"/>
    <cellStyle name="Normal 2 82" xfId="1832" xr:uid="{00000000-0005-0000-0000-00006E0A0000}"/>
    <cellStyle name="Normal 2 82 2" xfId="1833" xr:uid="{00000000-0005-0000-0000-00006F0A0000}"/>
    <cellStyle name="Normal 2 83" xfId="1834" xr:uid="{00000000-0005-0000-0000-0000700A0000}"/>
    <cellStyle name="Normal 2 83 2" xfId="1835" xr:uid="{00000000-0005-0000-0000-0000710A0000}"/>
    <cellStyle name="Normal 2 84" xfId="1836" xr:uid="{00000000-0005-0000-0000-0000720A0000}"/>
    <cellStyle name="Normal 2 84 2" xfId="1837" xr:uid="{00000000-0005-0000-0000-0000730A0000}"/>
    <cellStyle name="Normal 2 85" xfId="1838" xr:uid="{00000000-0005-0000-0000-0000740A0000}"/>
    <cellStyle name="Normal 2 85 2" xfId="1839" xr:uid="{00000000-0005-0000-0000-0000750A0000}"/>
    <cellStyle name="Normal 2 86" xfId="1840" xr:uid="{00000000-0005-0000-0000-0000760A0000}"/>
    <cellStyle name="Normal 2 86 2" xfId="1841" xr:uid="{00000000-0005-0000-0000-0000770A0000}"/>
    <cellStyle name="Normal 2 87" xfId="1842" xr:uid="{00000000-0005-0000-0000-0000780A0000}"/>
    <cellStyle name="Normal 2 87 2" xfId="1843" xr:uid="{00000000-0005-0000-0000-0000790A0000}"/>
    <cellStyle name="Normal 2 88" xfId="1844" xr:uid="{00000000-0005-0000-0000-00007A0A0000}"/>
    <cellStyle name="Normal 2 88 2" xfId="1845" xr:uid="{00000000-0005-0000-0000-00007B0A0000}"/>
    <cellStyle name="Normal 2 89" xfId="1846" xr:uid="{00000000-0005-0000-0000-00007C0A0000}"/>
    <cellStyle name="Normal 2 89 2" xfId="1847" xr:uid="{00000000-0005-0000-0000-00007D0A0000}"/>
    <cellStyle name="Normal 2 9" xfId="1848" xr:uid="{00000000-0005-0000-0000-00007E0A0000}"/>
    <cellStyle name="Normal 2 9 2" xfId="3476" xr:uid="{00000000-0005-0000-0000-00007F0A0000}"/>
    <cellStyle name="Normal 2 90" xfId="1849" xr:uid="{00000000-0005-0000-0000-0000800A0000}"/>
    <cellStyle name="Normal 2 90 2" xfId="1850" xr:uid="{00000000-0005-0000-0000-0000810A0000}"/>
    <cellStyle name="Normal 2 91" xfId="1851" xr:uid="{00000000-0005-0000-0000-0000820A0000}"/>
    <cellStyle name="Normal 2 91 2" xfId="1852" xr:uid="{00000000-0005-0000-0000-0000830A0000}"/>
    <cellStyle name="Normal 2 92" xfId="1853" xr:uid="{00000000-0005-0000-0000-0000840A0000}"/>
    <cellStyle name="Normal 2 92 2" xfId="1854" xr:uid="{00000000-0005-0000-0000-0000850A0000}"/>
    <cellStyle name="Normal 2 93" xfId="1855" xr:uid="{00000000-0005-0000-0000-0000860A0000}"/>
    <cellStyle name="Normal 2 93 2" xfId="1856" xr:uid="{00000000-0005-0000-0000-0000870A0000}"/>
    <cellStyle name="Normal 2 94" xfId="1857" xr:uid="{00000000-0005-0000-0000-0000880A0000}"/>
    <cellStyle name="Normal 2 94 2" xfId="1858" xr:uid="{00000000-0005-0000-0000-0000890A0000}"/>
    <cellStyle name="Normal 2 95" xfId="1859" xr:uid="{00000000-0005-0000-0000-00008A0A0000}"/>
    <cellStyle name="Normal 2 95 2" xfId="1860" xr:uid="{00000000-0005-0000-0000-00008B0A0000}"/>
    <cellStyle name="Normal 2 96" xfId="1861" xr:uid="{00000000-0005-0000-0000-00008C0A0000}"/>
    <cellStyle name="Normal 2 96 2" xfId="1862" xr:uid="{00000000-0005-0000-0000-00008D0A0000}"/>
    <cellStyle name="Normal 2 97" xfId="1863" xr:uid="{00000000-0005-0000-0000-00008E0A0000}"/>
    <cellStyle name="Normal 2 97 2" xfId="1864" xr:uid="{00000000-0005-0000-0000-00008F0A0000}"/>
    <cellStyle name="Normal 2 98" xfId="1865" xr:uid="{00000000-0005-0000-0000-0000900A0000}"/>
    <cellStyle name="Normal 2 98 2" xfId="1866" xr:uid="{00000000-0005-0000-0000-0000910A0000}"/>
    <cellStyle name="Normal 2 99" xfId="1867" xr:uid="{00000000-0005-0000-0000-0000920A0000}"/>
    <cellStyle name="Normal 2 99 2" xfId="1868" xr:uid="{00000000-0005-0000-0000-0000930A0000}"/>
    <cellStyle name="Normal 2_(PRK 111601-111604) 20130401 Joint AAU - GJN 4 - BNL 5 - KTN 7" xfId="1869" xr:uid="{00000000-0005-0000-0000-0000940A0000}"/>
    <cellStyle name="Normal 20" xfId="1870" xr:uid="{00000000-0005-0000-0000-0000950A0000}"/>
    <cellStyle name="Normal 20 2" xfId="1871" xr:uid="{00000000-0005-0000-0000-0000960A0000}"/>
    <cellStyle name="Normal 20 2 2" xfId="1872" xr:uid="{00000000-0005-0000-0000-0000970A0000}"/>
    <cellStyle name="Normal 20 2 3" xfId="1873" xr:uid="{00000000-0005-0000-0000-0000980A0000}"/>
    <cellStyle name="Normal 20 2 4" xfId="1874" xr:uid="{00000000-0005-0000-0000-0000990A0000}"/>
    <cellStyle name="Normal 20 3" xfId="1875" xr:uid="{00000000-0005-0000-0000-00009A0A0000}"/>
    <cellStyle name="Normal 20 3 2" xfId="1876" xr:uid="{00000000-0005-0000-0000-00009B0A0000}"/>
    <cellStyle name="Normal 20 4" xfId="1877" xr:uid="{00000000-0005-0000-0000-00009C0A0000}"/>
    <cellStyle name="Normal 20 5" xfId="1878" xr:uid="{00000000-0005-0000-0000-00009D0A0000}"/>
    <cellStyle name="Normal 20 6" xfId="1879" xr:uid="{00000000-0005-0000-0000-00009E0A0000}"/>
    <cellStyle name="Normal 20 7" xfId="3477" xr:uid="{00000000-0005-0000-0000-00009F0A0000}"/>
    <cellStyle name="Normal 20_RAB_LOK_SPK_Tw_II_2010-2" xfId="1880" xr:uid="{00000000-0005-0000-0000-0000A00A0000}"/>
    <cellStyle name="Normal 21" xfId="1881" xr:uid="{00000000-0005-0000-0000-0000A10A0000}"/>
    <cellStyle name="Normal 21 2" xfId="1882" xr:uid="{00000000-0005-0000-0000-0000A20A0000}"/>
    <cellStyle name="Normal 21 2 2" xfId="1883" xr:uid="{00000000-0005-0000-0000-0000A30A0000}"/>
    <cellStyle name="Normal 21 3" xfId="3478" xr:uid="{00000000-0005-0000-0000-0000A40A0000}"/>
    <cellStyle name="Normal 21_DATA DINGO &amp; IMG _OK" xfId="1884" xr:uid="{00000000-0005-0000-0000-0000A50A0000}"/>
    <cellStyle name="Normal 22" xfId="1885" xr:uid="{00000000-0005-0000-0000-0000A60A0000}"/>
    <cellStyle name="Normal 22 2" xfId="3479" xr:uid="{00000000-0005-0000-0000-0000A70A0000}"/>
    <cellStyle name="Normal 23" xfId="1886" xr:uid="{00000000-0005-0000-0000-0000A80A0000}"/>
    <cellStyle name="Normal 23 2" xfId="3480" xr:uid="{00000000-0005-0000-0000-0000A90A0000}"/>
    <cellStyle name="Normal 24" xfId="1887" xr:uid="{00000000-0005-0000-0000-0000AA0A0000}"/>
    <cellStyle name="Normal 24 2" xfId="1888" xr:uid="{00000000-0005-0000-0000-0000AB0A0000}"/>
    <cellStyle name="Normal 24 2 2" xfId="1889" xr:uid="{00000000-0005-0000-0000-0000AC0A0000}"/>
    <cellStyle name="Normal 25" xfId="1890" xr:uid="{00000000-0005-0000-0000-0000AD0A0000}"/>
    <cellStyle name="Normal 25 2" xfId="1891" xr:uid="{00000000-0005-0000-0000-0000AE0A0000}"/>
    <cellStyle name="Normal 26" xfId="1892" xr:uid="{00000000-0005-0000-0000-0000AF0A0000}"/>
    <cellStyle name="Normal 27" xfId="1893" xr:uid="{00000000-0005-0000-0000-0000B00A0000}"/>
    <cellStyle name="Normal 27 2" xfId="1894" xr:uid="{00000000-0005-0000-0000-0000B10A0000}"/>
    <cellStyle name="Normal 27 2 2" xfId="1895" xr:uid="{00000000-0005-0000-0000-0000B20A0000}"/>
    <cellStyle name="Normal 27 3" xfId="1896" xr:uid="{00000000-0005-0000-0000-0000B30A0000}"/>
    <cellStyle name="Normal 28" xfId="1897" xr:uid="{00000000-0005-0000-0000-0000B40A0000}"/>
    <cellStyle name="Normal 28 2" xfId="1898" xr:uid="{00000000-0005-0000-0000-0000B50A0000}"/>
    <cellStyle name="Normal 28 2 2" xfId="1899" xr:uid="{00000000-0005-0000-0000-0000B60A0000}"/>
    <cellStyle name="Normal 28_Book2" xfId="1900" xr:uid="{00000000-0005-0000-0000-0000B70A0000}"/>
    <cellStyle name="Normal 29" xfId="1901" xr:uid="{00000000-0005-0000-0000-0000B80A0000}"/>
    <cellStyle name="Normal 3" xfId="1902" xr:uid="{00000000-0005-0000-0000-0000B90A0000}"/>
    <cellStyle name="Normal 3 2" xfId="1903" xr:uid="{00000000-0005-0000-0000-0000BA0A0000}"/>
    <cellStyle name="Normal 3 2 2" xfId="1904" xr:uid="{00000000-0005-0000-0000-0000BB0A0000}"/>
    <cellStyle name="Normal 3 2 2 2" xfId="1905" xr:uid="{00000000-0005-0000-0000-0000BC0A0000}"/>
    <cellStyle name="Normal 3 2_4_Pembangunan JTM Baru Penyulang CPU 5" xfId="1906" xr:uid="{00000000-0005-0000-0000-0000BD0A0000}"/>
    <cellStyle name="Normal 3 3" xfId="1907" xr:uid="{00000000-0005-0000-0000-0000BE0A0000}"/>
    <cellStyle name="Normal 3 3 2" xfId="1908" xr:uid="{00000000-0005-0000-0000-0000BF0A0000}"/>
    <cellStyle name="Normal 3 4" xfId="1909" xr:uid="{00000000-0005-0000-0000-0000C00A0000}"/>
    <cellStyle name="Normal 3 4 2" xfId="1910" xr:uid="{00000000-0005-0000-0000-0000C10A0000}"/>
    <cellStyle name="Normal 3 4 3" xfId="1911" xr:uid="{00000000-0005-0000-0000-0000C20A0000}"/>
    <cellStyle name="Normal 3 48" xfId="1912" xr:uid="{00000000-0005-0000-0000-0000C30A0000}"/>
    <cellStyle name="Normal 3 5" xfId="1913" xr:uid="{00000000-0005-0000-0000-0000C40A0000}"/>
    <cellStyle name="Normal 3 5 2" xfId="1914" xr:uid="{00000000-0005-0000-0000-0000C50A0000}"/>
    <cellStyle name="Normal 3 6" xfId="1915" xr:uid="{00000000-0005-0000-0000-0000C60A0000}"/>
    <cellStyle name="Normal 3 7" xfId="1916" xr:uid="{00000000-0005-0000-0000-0000C70A0000}"/>
    <cellStyle name="Normal 3 8" xfId="1917" xr:uid="{00000000-0005-0000-0000-0000C80A0000}"/>
    <cellStyle name="Normal 3_1.2.1 SLM Pembangunan FEEDER BARU MDI 9 dan 10 2052011" xfId="1918" xr:uid="{00000000-0005-0000-0000-0000C90A0000}"/>
    <cellStyle name="Normal 30" xfId="1919" xr:uid="{00000000-0005-0000-0000-0000CA0A0000}"/>
    <cellStyle name="Normal 30 2" xfId="1920" xr:uid="{00000000-0005-0000-0000-0000CB0A0000}"/>
    <cellStyle name="Normal 31" xfId="1921" xr:uid="{00000000-0005-0000-0000-0000CC0A0000}"/>
    <cellStyle name="Normal 31 2" xfId="1922" xr:uid="{00000000-0005-0000-0000-0000CD0A0000}"/>
    <cellStyle name="Normal 32" xfId="1923" xr:uid="{00000000-0005-0000-0000-0000CE0A0000}"/>
    <cellStyle name="Normal 32 2" xfId="1924" xr:uid="{00000000-0005-0000-0000-0000CF0A0000}"/>
    <cellStyle name="Normal 33" xfId="1925" xr:uid="{00000000-0005-0000-0000-0000D00A0000}"/>
    <cellStyle name="Normal 34" xfId="1926" xr:uid="{00000000-0005-0000-0000-0000D10A0000}"/>
    <cellStyle name="Normal 35" xfId="1927" xr:uid="{00000000-0005-0000-0000-0000D20A0000}"/>
    <cellStyle name="Normal 35 2" xfId="1928" xr:uid="{00000000-0005-0000-0000-0000D30A0000}"/>
    <cellStyle name="Normal 36" xfId="1929" xr:uid="{00000000-0005-0000-0000-0000D40A0000}"/>
    <cellStyle name="Normal 36 2" xfId="1930" xr:uid="{00000000-0005-0000-0000-0000D50A0000}"/>
    <cellStyle name="Normal 37" xfId="1931" xr:uid="{00000000-0005-0000-0000-0000D60A0000}"/>
    <cellStyle name="Normal 37 2" xfId="1932" xr:uid="{00000000-0005-0000-0000-0000D70A0000}"/>
    <cellStyle name="Normal 38" xfId="1933" xr:uid="{00000000-0005-0000-0000-0000D80A0000}"/>
    <cellStyle name="Normal 38 2" xfId="1934" xr:uid="{00000000-0005-0000-0000-0000D90A0000}"/>
    <cellStyle name="Normal 39" xfId="1935" xr:uid="{00000000-0005-0000-0000-0000DA0A0000}"/>
    <cellStyle name="Normal 39 2" xfId="1936" xr:uid="{00000000-0005-0000-0000-0000DB0A0000}"/>
    <cellStyle name="Normal 4" xfId="1937" xr:uid="{00000000-0005-0000-0000-0000DC0A0000}"/>
    <cellStyle name="Normal 4 2" xfId="1938" xr:uid="{00000000-0005-0000-0000-0000DD0A0000}"/>
    <cellStyle name="Normal 4 2 2" xfId="1939" xr:uid="{00000000-0005-0000-0000-0000DE0A0000}"/>
    <cellStyle name="Normal 4 3" xfId="1940" xr:uid="{00000000-0005-0000-0000-0000DF0A0000}"/>
    <cellStyle name="Normal 4 4" xfId="1941" xr:uid="{00000000-0005-0000-0000-0000E00A0000}"/>
    <cellStyle name="Normal 4 4 2" xfId="3483" xr:uid="{00000000-0005-0000-0000-0000E10A0000}"/>
    <cellStyle name="Normal 4 4 3" xfId="3710" xr:uid="{00000000-0005-0000-0000-0000E20A0000}"/>
    <cellStyle name="Normal 4 5" xfId="3482" xr:uid="{00000000-0005-0000-0000-0000E30A0000}"/>
    <cellStyle name="Normal 4 6" xfId="3709" xr:uid="{00000000-0005-0000-0000-0000E40A0000}"/>
    <cellStyle name="Normal 4_4_Pembangunan JTM Baru Penyulang CPU 5" xfId="1942" xr:uid="{00000000-0005-0000-0000-0000E50A0000}"/>
    <cellStyle name="Normal 40" xfId="1943" xr:uid="{00000000-0005-0000-0000-0000E60A0000}"/>
    <cellStyle name="Normal 40 2" xfId="1944" xr:uid="{00000000-0005-0000-0000-0000E70A0000}"/>
    <cellStyle name="Normal 41" xfId="1945" xr:uid="{00000000-0005-0000-0000-0000E80A0000}"/>
    <cellStyle name="Normal 41 2" xfId="1946" xr:uid="{00000000-0005-0000-0000-0000E90A0000}"/>
    <cellStyle name="Normal 42" xfId="1947" xr:uid="{00000000-0005-0000-0000-0000EA0A0000}"/>
    <cellStyle name="Normal 42 2" xfId="1948" xr:uid="{00000000-0005-0000-0000-0000EB0A0000}"/>
    <cellStyle name="Normal 43" xfId="1949" xr:uid="{00000000-0005-0000-0000-0000EC0A0000}"/>
    <cellStyle name="Normal 44" xfId="1950" xr:uid="{00000000-0005-0000-0000-0000ED0A0000}"/>
    <cellStyle name="Normal 44 2" xfId="1951" xr:uid="{00000000-0005-0000-0000-0000EE0A0000}"/>
    <cellStyle name="Normal 45" xfId="1952" xr:uid="{00000000-0005-0000-0000-0000EF0A0000}"/>
    <cellStyle name="Normal 45 2" xfId="1953" xr:uid="{00000000-0005-0000-0000-0000F00A0000}"/>
    <cellStyle name="Normal 46" xfId="1954" xr:uid="{00000000-0005-0000-0000-0000F10A0000}"/>
    <cellStyle name="Normal 46 2" xfId="1955" xr:uid="{00000000-0005-0000-0000-0000F20A0000}"/>
    <cellStyle name="Normal 47" xfId="1956" xr:uid="{00000000-0005-0000-0000-0000F30A0000}"/>
    <cellStyle name="Normal 47 2" xfId="1957" xr:uid="{00000000-0005-0000-0000-0000F40A0000}"/>
    <cellStyle name="Normal 48" xfId="1958" xr:uid="{00000000-0005-0000-0000-0000F50A0000}"/>
    <cellStyle name="Normal 48 2" xfId="1959" xr:uid="{00000000-0005-0000-0000-0000F60A0000}"/>
    <cellStyle name="Normal 49" xfId="1960" xr:uid="{00000000-0005-0000-0000-0000F70A0000}"/>
    <cellStyle name="Normal 49 2" xfId="1961" xr:uid="{00000000-0005-0000-0000-0000F80A0000}"/>
    <cellStyle name="Normal 5" xfId="1962" xr:uid="{00000000-0005-0000-0000-0000F90A0000}"/>
    <cellStyle name="Normal 5 2" xfId="1963" xr:uid="{00000000-0005-0000-0000-0000FA0A0000}"/>
    <cellStyle name="Normal 5 2 2" xfId="1964" xr:uid="{00000000-0005-0000-0000-0000FB0A0000}"/>
    <cellStyle name="Normal 5 3" xfId="1965" xr:uid="{00000000-0005-0000-0000-0000FC0A0000}"/>
    <cellStyle name="Normal 5 4" xfId="1966" xr:uid="{00000000-0005-0000-0000-0000FD0A0000}"/>
    <cellStyle name="Normal 5 5" xfId="1967" xr:uid="{00000000-0005-0000-0000-0000FE0A0000}"/>
    <cellStyle name="Normal 5 6" xfId="1968" xr:uid="{00000000-0005-0000-0000-0000FF0A0000}"/>
    <cellStyle name="Normal 5 7" xfId="1969" xr:uid="{00000000-0005-0000-0000-0000000B0000}"/>
    <cellStyle name="Normal 5 8" xfId="1970" xr:uid="{00000000-0005-0000-0000-0000010B0000}"/>
    <cellStyle name="Normal 5 9" xfId="1971" xr:uid="{00000000-0005-0000-0000-0000020B0000}"/>
    <cellStyle name="Normal 5_1.2.2.1 SLM Pembangunan FEEDER BARU MDI 9 dan 10 2052011" xfId="1972" xr:uid="{00000000-0005-0000-0000-0000030B0000}"/>
    <cellStyle name="Normal 50" xfId="1973" xr:uid="{00000000-0005-0000-0000-0000040B0000}"/>
    <cellStyle name="Normal 50 2" xfId="1974" xr:uid="{00000000-0005-0000-0000-0000050B0000}"/>
    <cellStyle name="Normal 51" xfId="1975" xr:uid="{00000000-0005-0000-0000-0000060B0000}"/>
    <cellStyle name="Normal 52" xfId="1976" xr:uid="{00000000-0005-0000-0000-0000070B0000}"/>
    <cellStyle name="Normal 52 2" xfId="1977" xr:uid="{00000000-0005-0000-0000-0000080B0000}"/>
    <cellStyle name="Normal 53" xfId="1978" xr:uid="{00000000-0005-0000-0000-0000090B0000}"/>
    <cellStyle name="Normal 53 2" xfId="1979" xr:uid="{00000000-0005-0000-0000-00000A0B0000}"/>
    <cellStyle name="Normal 54" xfId="1980" xr:uid="{00000000-0005-0000-0000-00000B0B0000}"/>
    <cellStyle name="Normal 54 2" xfId="1981" xr:uid="{00000000-0005-0000-0000-00000C0B0000}"/>
    <cellStyle name="Normal 55" xfId="1982" xr:uid="{00000000-0005-0000-0000-00000D0B0000}"/>
    <cellStyle name="Normal 56" xfId="1983" xr:uid="{00000000-0005-0000-0000-00000E0B0000}"/>
    <cellStyle name="Normal 56 2" xfId="1984" xr:uid="{00000000-0005-0000-0000-00000F0B0000}"/>
    <cellStyle name="Normal 57" xfId="1985" xr:uid="{00000000-0005-0000-0000-0000100B0000}"/>
    <cellStyle name="Normal 58" xfId="1986" xr:uid="{00000000-0005-0000-0000-0000110B0000}"/>
    <cellStyle name="Normal 59" xfId="1987" xr:uid="{00000000-0005-0000-0000-0000120B0000}"/>
    <cellStyle name="Normal 6" xfId="1988" xr:uid="{00000000-0005-0000-0000-0000130B0000}"/>
    <cellStyle name="Normal 6 2" xfId="1989" xr:uid="{00000000-0005-0000-0000-0000140B0000}"/>
    <cellStyle name="Normal 6 2 2" xfId="1990" xr:uid="{00000000-0005-0000-0000-0000150B0000}"/>
    <cellStyle name="Normal 6 3" xfId="1991" xr:uid="{00000000-0005-0000-0000-0000160B0000}"/>
    <cellStyle name="Normal 6 3 2" xfId="1992" xr:uid="{00000000-0005-0000-0000-0000170B0000}"/>
    <cellStyle name="Normal 6 4" xfId="1993" xr:uid="{00000000-0005-0000-0000-0000180B0000}"/>
    <cellStyle name="Normal 6_1.2.2.1 SLM Pembangunan FEEDER BARU MDI 9 dan 10 2052011" xfId="1994" xr:uid="{00000000-0005-0000-0000-0000190B0000}"/>
    <cellStyle name="Normal 60" xfId="1995" xr:uid="{00000000-0005-0000-0000-00001A0B0000}"/>
    <cellStyle name="Normal 61" xfId="1996" xr:uid="{00000000-0005-0000-0000-00001B0B0000}"/>
    <cellStyle name="Normal 62" xfId="1997" xr:uid="{00000000-0005-0000-0000-00001C0B0000}"/>
    <cellStyle name="Normal 63" xfId="1998" xr:uid="{00000000-0005-0000-0000-00001D0B0000}"/>
    <cellStyle name="Normal 64" xfId="1999" xr:uid="{00000000-0005-0000-0000-00001E0B0000}"/>
    <cellStyle name="Normal 65" xfId="2000" xr:uid="{00000000-0005-0000-0000-00001F0B0000}"/>
    <cellStyle name="Normal 66" xfId="2001" xr:uid="{00000000-0005-0000-0000-0000200B0000}"/>
    <cellStyle name="Normal 67" xfId="2002" xr:uid="{00000000-0005-0000-0000-0000210B0000}"/>
    <cellStyle name="Normal 68" xfId="2003" xr:uid="{00000000-0005-0000-0000-0000220B0000}"/>
    <cellStyle name="Normal 69" xfId="2004" xr:uid="{00000000-0005-0000-0000-0000230B0000}"/>
    <cellStyle name="Normal 7" xfId="2005" xr:uid="{00000000-0005-0000-0000-0000240B0000}"/>
    <cellStyle name="Normal 7 2" xfId="2006" xr:uid="{00000000-0005-0000-0000-0000250B0000}"/>
    <cellStyle name="Normal 7 2 2" xfId="2007" xr:uid="{00000000-0005-0000-0000-0000260B0000}"/>
    <cellStyle name="Normal 7 3" xfId="2008" xr:uid="{00000000-0005-0000-0000-0000270B0000}"/>
    <cellStyle name="Normal 7 4" xfId="2009" xr:uid="{00000000-0005-0000-0000-0000280B0000}"/>
    <cellStyle name="Normal 7 5" xfId="2010" xr:uid="{00000000-0005-0000-0000-0000290B0000}"/>
    <cellStyle name="Normal 7_1.2.2.1 SLM Pembangunan FEEDER BARU MDI 9 dan 10 2052011" xfId="2011" xr:uid="{00000000-0005-0000-0000-00002A0B0000}"/>
    <cellStyle name="Normal 70" xfId="2012" xr:uid="{00000000-0005-0000-0000-00002B0B0000}"/>
    <cellStyle name="Normal 71" xfId="2013" xr:uid="{00000000-0005-0000-0000-00002C0B0000}"/>
    <cellStyle name="Normal 72" xfId="2014" xr:uid="{00000000-0005-0000-0000-00002D0B0000}"/>
    <cellStyle name="Normal 73" xfId="2015" xr:uid="{00000000-0005-0000-0000-00002E0B0000}"/>
    <cellStyle name="Normal 74" xfId="2016" xr:uid="{00000000-0005-0000-0000-00002F0B0000}"/>
    <cellStyle name="Normal 75" xfId="2017" xr:uid="{00000000-0005-0000-0000-0000300B0000}"/>
    <cellStyle name="Normal 76" xfId="2018" xr:uid="{00000000-0005-0000-0000-0000310B0000}"/>
    <cellStyle name="Normal 77" xfId="2019" xr:uid="{00000000-0005-0000-0000-0000320B0000}"/>
    <cellStyle name="Normal 78" xfId="2020" xr:uid="{00000000-0005-0000-0000-0000330B0000}"/>
    <cellStyle name="Normal 79" xfId="2021" xr:uid="{00000000-0005-0000-0000-0000340B0000}"/>
    <cellStyle name="Normal 8" xfId="2022" xr:uid="{00000000-0005-0000-0000-0000350B0000}"/>
    <cellStyle name="Normal 8 2" xfId="2023" xr:uid="{00000000-0005-0000-0000-0000360B0000}"/>
    <cellStyle name="Normal 8 2 2" xfId="3487" xr:uid="{00000000-0005-0000-0000-0000370B0000}"/>
    <cellStyle name="Normal 8 3" xfId="2024" xr:uid="{00000000-0005-0000-0000-0000380B0000}"/>
    <cellStyle name="Normal 8 3 2" xfId="3488" xr:uid="{00000000-0005-0000-0000-0000390B0000}"/>
    <cellStyle name="Normal 8 3 3" xfId="3712" xr:uid="{00000000-0005-0000-0000-00003A0B0000}"/>
    <cellStyle name="Normal 8 4" xfId="3486" xr:uid="{00000000-0005-0000-0000-00003B0B0000}"/>
    <cellStyle name="Normal 8 5" xfId="3711" xr:uid="{00000000-0005-0000-0000-00003C0B0000}"/>
    <cellStyle name="Normal 8_(PRK 111601-111604) 20130401 Joint AAU - GJN 4 - BNL 5 - KTN 7" xfId="2025" xr:uid="{00000000-0005-0000-0000-00003D0B0000}"/>
    <cellStyle name="Normal 80" xfId="2026" xr:uid="{00000000-0005-0000-0000-00003E0B0000}"/>
    <cellStyle name="Normal 81" xfId="2027" xr:uid="{00000000-0005-0000-0000-00003F0B0000}"/>
    <cellStyle name="Normal 82" xfId="2028" xr:uid="{00000000-0005-0000-0000-0000400B0000}"/>
    <cellStyle name="Normal 83" xfId="2029" xr:uid="{00000000-0005-0000-0000-0000410B0000}"/>
    <cellStyle name="Normal 84" xfId="2030" xr:uid="{00000000-0005-0000-0000-0000420B0000}"/>
    <cellStyle name="Normal 85" xfId="2031" xr:uid="{00000000-0005-0000-0000-0000430B0000}"/>
    <cellStyle name="Normal 86" xfId="2032" xr:uid="{00000000-0005-0000-0000-0000440B0000}"/>
    <cellStyle name="Normal 86 2" xfId="2033" xr:uid="{00000000-0005-0000-0000-0000450B0000}"/>
    <cellStyle name="Normal 87" xfId="2034" xr:uid="{00000000-0005-0000-0000-0000460B0000}"/>
    <cellStyle name="Normal 87 2" xfId="2035" xr:uid="{00000000-0005-0000-0000-0000470B0000}"/>
    <cellStyle name="Normal 87 2 2" xfId="2036" xr:uid="{00000000-0005-0000-0000-0000480B0000}"/>
    <cellStyle name="Normal 87 3" xfId="2037" xr:uid="{00000000-0005-0000-0000-0000490B0000}"/>
    <cellStyle name="Normal 88" xfId="2038" xr:uid="{00000000-0005-0000-0000-00004A0B0000}"/>
    <cellStyle name="Normal 88 2" xfId="2039" xr:uid="{00000000-0005-0000-0000-00004B0B0000}"/>
    <cellStyle name="Normal 89" xfId="2040" xr:uid="{00000000-0005-0000-0000-00004C0B0000}"/>
    <cellStyle name="Normal 89 2" xfId="2041" xr:uid="{00000000-0005-0000-0000-00004D0B0000}"/>
    <cellStyle name="Normal 9" xfId="2042" xr:uid="{00000000-0005-0000-0000-00004E0B0000}"/>
    <cellStyle name="Normal 9 10" xfId="3475" xr:uid="{00000000-0005-0000-0000-00004F0B0000}"/>
    <cellStyle name="Normal 9 11" xfId="3713" xr:uid="{00000000-0005-0000-0000-0000500B0000}"/>
    <cellStyle name="Normal 9 2" xfId="2043" xr:uid="{00000000-0005-0000-0000-0000510B0000}"/>
    <cellStyle name="Normal 9 2 2" xfId="2044" xr:uid="{00000000-0005-0000-0000-0000520B0000}"/>
    <cellStyle name="Normal 9 2 2 2" xfId="2045" xr:uid="{00000000-0005-0000-0000-0000530B0000}"/>
    <cellStyle name="Normal 9 2 2 2 2" xfId="3492" xr:uid="{00000000-0005-0000-0000-0000540B0000}"/>
    <cellStyle name="Normal 9 2 2 3" xfId="2046" xr:uid="{00000000-0005-0000-0000-0000550B0000}"/>
    <cellStyle name="Normal 9 2 2 3 2" xfId="3493" xr:uid="{00000000-0005-0000-0000-0000560B0000}"/>
    <cellStyle name="Normal 9 2 2 4" xfId="2047" xr:uid="{00000000-0005-0000-0000-0000570B0000}"/>
    <cellStyle name="Normal 9 2 2 4 2" xfId="3494" xr:uid="{00000000-0005-0000-0000-0000580B0000}"/>
    <cellStyle name="Normal 9 2 2 5" xfId="3491" xr:uid="{00000000-0005-0000-0000-0000590B0000}"/>
    <cellStyle name="Normal 9 2 3" xfId="2048" xr:uid="{00000000-0005-0000-0000-00005A0B0000}"/>
    <cellStyle name="Normal 9 2 3 2" xfId="2049" xr:uid="{00000000-0005-0000-0000-00005B0B0000}"/>
    <cellStyle name="Normal 9 2 3 2 2" xfId="2050" xr:uid="{00000000-0005-0000-0000-00005C0B0000}"/>
    <cellStyle name="Normal 9 2 3 2 2 2" xfId="2051" xr:uid="{00000000-0005-0000-0000-00005D0B0000}"/>
    <cellStyle name="Normal 9 2 3 2 2 2 2" xfId="3498" xr:uid="{00000000-0005-0000-0000-00005E0B0000}"/>
    <cellStyle name="Normal 9 2 3 2 2 3" xfId="2052" xr:uid="{00000000-0005-0000-0000-00005F0B0000}"/>
    <cellStyle name="Normal 9 2 3 2 2 3 2" xfId="3499" xr:uid="{00000000-0005-0000-0000-0000600B0000}"/>
    <cellStyle name="Normal 9 2 3 2 2 4" xfId="2053" xr:uid="{00000000-0005-0000-0000-0000610B0000}"/>
    <cellStyle name="Normal 9 2 3 2 2 4 2" xfId="3500" xr:uid="{00000000-0005-0000-0000-0000620B0000}"/>
    <cellStyle name="Normal 9 2 3 2 2 5" xfId="2054" xr:uid="{00000000-0005-0000-0000-0000630B0000}"/>
    <cellStyle name="Normal 9 2 3 2 2 5 2" xfId="3501" xr:uid="{00000000-0005-0000-0000-0000640B0000}"/>
    <cellStyle name="Normal 9 2 3 2 2 6" xfId="3497" xr:uid="{00000000-0005-0000-0000-0000650B0000}"/>
    <cellStyle name="Normal 9 2 3 2 3" xfId="2055" xr:uid="{00000000-0005-0000-0000-0000660B0000}"/>
    <cellStyle name="Normal 9 2 3 2 3 2" xfId="2056" xr:uid="{00000000-0005-0000-0000-0000670B0000}"/>
    <cellStyle name="Normal 9 2 3 2 3 2 2" xfId="3503" xr:uid="{00000000-0005-0000-0000-0000680B0000}"/>
    <cellStyle name="Normal 9 2 3 2 3 3" xfId="2057" xr:uid="{00000000-0005-0000-0000-0000690B0000}"/>
    <cellStyle name="Normal 9 2 3 2 3 3 2" xfId="3504" xr:uid="{00000000-0005-0000-0000-00006A0B0000}"/>
    <cellStyle name="Normal 9 2 3 2 3 4" xfId="2058" xr:uid="{00000000-0005-0000-0000-00006B0B0000}"/>
    <cellStyle name="Normal 9 2 3 2 3 4 2" xfId="3505" xr:uid="{00000000-0005-0000-0000-00006C0B0000}"/>
    <cellStyle name="Normal 9 2 3 2 3 5" xfId="3502" xr:uid="{00000000-0005-0000-0000-00006D0B0000}"/>
    <cellStyle name="Normal 9 2 3 2 4" xfId="2059" xr:uid="{00000000-0005-0000-0000-00006E0B0000}"/>
    <cellStyle name="Normal 9 2 3 2 4 2" xfId="3506" xr:uid="{00000000-0005-0000-0000-00006F0B0000}"/>
    <cellStyle name="Normal 9 2 3 2 5" xfId="2060" xr:uid="{00000000-0005-0000-0000-0000700B0000}"/>
    <cellStyle name="Normal 9 2 3 2 5 2" xfId="3507" xr:uid="{00000000-0005-0000-0000-0000710B0000}"/>
    <cellStyle name="Normal 9 2 3 2 6" xfId="2061" xr:uid="{00000000-0005-0000-0000-0000720B0000}"/>
    <cellStyle name="Normal 9 2 3 2 6 2" xfId="3508" xr:uid="{00000000-0005-0000-0000-0000730B0000}"/>
    <cellStyle name="Normal 9 2 3 2 7" xfId="3496" xr:uid="{00000000-0005-0000-0000-0000740B0000}"/>
    <cellStyle name="Normal 9 2 3 2_PETA POHON LITA TRW I 2010" xfId="2062" xr:uid="{00000000-0005-0000-0000-0000750B0000}"/>
    <cellStyle name="Normal 9 2 3 3" xfId="2063" xr:uid="{00000000-0005-0000-0000-0000760B0000}"/>
    <cellStyle name="Normal 9 2 3 3 2" xfId="3509" xr:uid="{00000000-0005-0000-0000-0000770B0000}"/>
    <cellStyle name="Normal 9 2 3 4" xfId="2064" xr:uid="{00000000-0005-0000-0000-0000780B0000}"/>
    <cellStyle name="Normal 9 2 3 4 2" xfId="3510" xr:uid="{00000000-0005-0000-0000-0000790B0000}"/>
    <cellStyle name="Normal 9 2 3 5" xfId="2065" xr:uid="{00000000-0005-0000-0000-00007A0B0000}"/>
    <cellStyle name="Normal 9 2 3 5 2" xfId="3511" xr:uid="{00000000-0005-0000-0000-00007B0B0000}"/>
    <cellStyle name="Normal 9 2 3 6" xfId="3495" xr:uid="{00000000-0005-0000-0000-00007C0B0000}"/>
    <cellStyle name="Normal 9 2 3_FORMAT PETA&amp;LOKASI RABAS2 JUNI 2010" xfId="2066" xr:uid="{00000000-0005-0000-0000-00007D0B0000}"/>
    <cellStyle name="Normal 9 2 4" xfId="2067" xr:uid="{00000000-0005-0000-0000-00007E0B0000}"/>
    <cellStyle name="Normal 9 2 4 2" xfId="3512" xr:uid="{00000000-0005-0000-0000-00007F0B0000}"/>
    <cellStyle name="Normal 9 2 5" xfId="2068" xr:uid="{00000000-0005-0000-0000-0000800B0000}"/>
    <cellStyle name="Normal 9 2 5 2" xfId="3513" xr:uid="{00000000-0005-0000-0000-0000810B0000}"/>
    <cellStyle name="Normal 9 2 6" xfId="2069" xr:uid="{00000000-0005-0000-0000-0000820B0000}"/>
    <cellStyle name="Normal 9 2 6 2" xfId="3514" xr:uid="{00000000-0005-0000-0000-0000830B0000}"/>
    <cellStyle name="Normal 9 2 7" xfId="3490" xr:uid="{00000000-0005-0000-0000-0000840B0000}"/>
    <cellStyle name="Normal 9 2_ENTRI RABAS-RABAS TRW IV_LT_qq" xfId="2070" xr:uid="{00000000-0005-0000-0000-0000850B0000}"/>
    <cellStyle name="Normal 9 3" xfId="2071" xr:uid="{00000000-0005-0000-0000-0000860B0000}"/>
    <cellStyle name="Normal 9 3 2" xfId="3515" xr:uid="{00000000-0005-0000-0000-0000870B0000}"/>
    <cellStyle name="Normal 9 4" xfId="2072" xr:uid="{00000000-0005-0000-0000-0000880B0000}"/>
    <cellStyle name="Normal 9 4 2" xfId="3516" xr:uid="{00000000-0005-0000-0000-0000890B0000}"/>
    <cellStyle name="Normal 9 5" xfId="2073" xr:uid="{00000000-0005-0000-0000-00008A0B0000}"/>
    <cellStyle name="Normal 9 5 2" xfId="3517" xr:uid="{00000000-0005-0000-0000-00008B0B0000}"/>
    <cellStyle name="Normal 9 6" xfId="2074" xr:uid="{00000000-0005-0000-0000-00008C0B0000}"/>
    <cellStyle name="Normal 9 6 2" xfId="2075" xr:uid="{00000000-0005-0000-0000-00008D0B0000}"/>
    <cellStyle name="Normal 9 7" xfId="2076" xr:uid="{00000000-0005-0000-0000-00008E0B0000}"/>
    <cellStyle name="Normal 9 7 2" xfId="3518" xr:uid="{00000000-0005-0000-0000-00008F0B0000}"/>
    <cellStyle name="Normal 9 7 3" xfId="3714" xr:uid="{00000000-0005-0000-0000-0000900B0000}"/>
    <cellStyle name="Normal 9 8" xfId="3489" xr:uid="{00000000-0005-0000-0000-0000910B0000}"/>
    <cellStyle name="Normal 9 9" xfId="3682" xr:uid="{00000000-0005-0000-0000-0000920B0000}"/>
    <cellStyle name="Normal 9_4_Pembangunan JTM Baru Penyulang CPU 5" xfId="2077" xr:uid="{00000000-0005-0000-0000-0000930B0000}"/>
    <cellStyle name="Normal 90" xfId="2078" xr:uid="{00000000-0005-0000-0000-0000940B0000}"/>
    <cellStyle name="Normal 90 2" xfId="2079" xr:uid="{00000000-0005-0000-0000-0000950B0000}"/>
    <cellStyle name="Normal 91" xfId="2080" xr:uid="{00000000-0005-0000-0000-0000960B0000}"/>
    <cellStyle name="Normal 91 2" xfId="2081" xr:uid="{00000000-0005-0000-0000-0000970B0000}"/>
    <cellStyle name="Normal 92" xfId="2082" xr:uid="{00000000-0005-0000-0000-0000980B0000}"/>
    <cellStyle name="Normal 93" xfId="2083" xr:uid="{00000000-0005-0000-0000-0000990B0000}"/>
    <cellStyle name="Normal 94" xfId="2084" xr:uid="{00000000-0005-0000-0000-00009A0B0000}"/>
    <cellStyle name="Normal 94 2" xfId="2085" xr:uid="{00000000-0005-0000-0000-00009B0B0000}"/>
    <cellStyle name="Normal 95" xfId="2086" xr:uid="{00000000-0005-0000-0000-00009C0B0000}"/>
    <cellStyle name="Normal 96" xfId="2087" xr:uid="{00000000-0005-0000-0000-00009D0B0000}"/>
    <cellStyle name="Normal 97" xfId="2088" xr:uid="{00000000-0005-0000-0000-00009E0B0000}"/>
    <cellStyle name="Normal 98" xfId="2089" xr:uid="{00000000-0005-0000-0000-00009F0B0000}"/>
    <cellStyle name="Normal 99" xfId="2090" xr:uid="{00000000-0005-0000-0000-0000A00B0000}"/>
    <cellStyle name="Note" xfId="2091" builtinId="10" customBuiltin="1"/>
    <cellStyle name="Note 10" xfId="2092" xr:uid="{00000000-0005-0000-0000-0000A20B0000}"/>
    <cellStyle name="Note 10 2" xfId="2093" xr:uid="{00000000-0005-0000-0000-0000A30B0000}"/>
    <cellStyle name="Note 10 2 2" xfId="2094" xr:uid="{00000000-0005-0000-0000-0000A40B0000}"/>
    <cellStyle name="Note 10 3" xfId="2095" xr:uid="{00000000-0005-0000-0000-0000A50B0000}"/>
    <cellStyle name="Note 10_TRAFO" xfId="2096" xr:uid="{00000000-0005-0000-0000-0000A60B0000}"/>
    <cellStyle name="Note 11" xfId="2097" xr:uid="{00000000-0005-0000-0000-0000A70B0000}"/>
    <cellStyle name="Note 11 2" xfId="2098" xr:uid="{00000000-0005-0000-0000-0000A80B0000}"/>
    <cellStyle name="Note 11 2 2" xfId="2099" xr:uid="{00000000-0005-0000-0000-0000A90B0000}"/>
    <cellStyle name="Note 11 3" xfId="2100" xr:uid="{00000000-0005-0000-0000-0000AA0B0000}"/>
    <cellStyle name="Note 11_TRAFO" xfId="2101" xr:uid="{00000000-0005-0000-0000-0000AB0B0000}"/>
    <cellStyle name="Note 12" xfId="2102" xr:uid="{00000000-0005-0000-0000-0000AC0B0000}"/>
    <cellStyle name="Note 12 2" xfId="2103" xr:uid="{00000000-0005-0000-0000-0000AD0B0000}"/>
    <cellStyle name="Note 12 2 2" xfId="2104" xr:uid="{00000000-0005-0000-0000-0000AE0B0000}"/>
    <cellStyle name="Note 12 3" xfId="2105" xr:uid="{00000000-0005-0000-0000-0000AF0B0000}"/>
    <cellStyle name="Note 12_TRAFO" xfId="2106" xr:uid="{00000000-0005-0000-0000-0000B00B0000}"/>
    <cellStyle name="Note 13" xfId="2107" xr:uid="{00000000-0005-0000-0000-0000B10B0000}"/>
    <cellStyle name="Note 13 2" xfId="2108" xr:uid="{00000000-0005-0000-0000-0000B20B0000}"/>
    <cellStyle name="Note 13 2 2" xfId="2109" xr:uid="{00000000-0005-0000-0000-0000B30B0000}"/>
    <cellStyle name="Note 13 3" xfId="2110" xr:uid="{00000000-0005-0000-0000-0000B40B0000}"/>
    <cellStyle name="Note 13_TRAFO" xfId="2111" xr:uid="{00000000-0005-0000-0000-0000B50B0000}"/>
    <cellStyle name="Note 14" xfId="2112" xr:uid="{00000000-0005-0000-0000-0000B60B0000}"/>
    <cellStyle name="Note 14 2" xfId="2113" xr:uid="{00000000-0005-0000-0000-0000B70B0000}"/>
    <cellStyle name="Note 14 2 2" xfId="2114" xr:uid="{00000000-0005-0000-0000-0000B80B0000}"/>
    <cellStyle name="Note 14 3" xfId="2115" xr:uid="{00000000-0005-0000-0000-0000B90B0000}"/>
    <cellStyle name="Note 14_TRAFO" xfId="2116" xr:uid="{00000000-0005-0000-0000-0000BA0B0000}"/>
    <cellStyle name="Note 15" xfId="2117" xr:uid="{00000000-0005-0000-0000-0000BB0B0000}"/>
    <cellStyle name="Note 15 2" xfId="2118" xr:uid="{00000000-0005-0000-0000-0000BC0B0000}"/>
    <cellStyle name="Note 15 2 2" xfId="2119" xr:uid="{00000000-0005-0000-0000-0000BD0B0000}"/>
    <cellStyle name="Note 15 3" xfId="2120" xr:uid="{00000000-0005-0000-0000-0000BE0B0000}"/>
    <cellStyle name="Note 15_TRAFO" xfId="2121" xr:uid="{00000000-0005-0000-0000-0000BF0B0000}"/>
    <cellStyle name="Note 16" xfId="2122" xr:uid="{00000000-0005-0000-0000-0000C00B0000}"/>
    <cellStyle name="Note 16 2" xfId="2123" xr:uid="{00000000-0005-0000-0000-0000C10B0000}"/>
    <cellStyle name="Note 16 2 2" xfId="2124" xr:uid="{00000000-0005-0000-0000-0000C20B0000}"/>
    <cellStyle name="Note 16 3" xfId="2125" xr:uid="{00000000-0005-0000-0000-0000C30B0000}"/>
    <cellStyle name="Note 16 3 2" xfId="3520" xr:uid="{00000000-0005-0000-0000-0000C40B0000}"/>
    <cellStyle name="Note 16 4" xfId="3519" xr:uid="{00000000-0005-0000-0000-0000C50B0000}"/>
    <cellStyle name="Note 16_TRAFO" xfId="2126" xr:uid="{00000000-0005-0000-0000-0000C60B0000}"/>
    <cellStyle name="Note 17" xfId="2127" xr:uid="{00000000-0005-0000-0000-0000C70B0000}"/>
    <cellStyle name="Note 17 2" xfId="2128" xr:uid="{00000000-0005-0000-0000-0000C80B0000}"/>
    <cellStyle name="Note 17 2 2" xfId="2129" xr:uid="{00000000-0005-0000-0000-0000C90B0000}"/>
    <cellStyle name="Note 17 3" xfId="2130" xr:uid="{00000000-0005-0000-0000-0000CA0B0000}"/>
    <cellStyle name="Note 17 3 2" xfId="3522" xr:uid="{00000000-0005-0000-0000-0000CB0B0000}"/>
    <cellStyle name="Note 17 4" xfId="3521" xr:uid="{00000000-0005-0000-0000-0000CC0B0000}"/>
    <cellStyle name="Note 17_TRAFO" xfId="2131" xr:uid="{00000000-0005-0000-0000-0000CD0B0000}"/>
    <cellStyle name="Note 18" xfId="2132" xr:uid="{00000000-0005-0000-0000-0000CE0B0000}"/>
    <cellStyle name="Note 18 2" xfId="2133" xr:uid="{00000000-0005-0000-0000-0000CF0B0000}"/>
    <cellStyle name="Note 18 2 2" xfId="2134" xr:uid="{00000000-0005-0000-0000-0000D00B0000}"/>
    <cellStyle name="Note 18 3" xfId="2135" xr:uid="{00000000-0005-0000-0000-0000D10B0000}"/>
    <cellStyle name="Note 18 3 2" xfId="3524" xr:uid="{00000000-0005-0000-0000-0000D20B0000}"/>
    <cellStyle name="Note 18 4" xfId="3523" xr:uid="{00000000-0005-0000-0000-0000D30B0000}"/>
    <cellStyle name="Note 18_TRAFO" xfId="2136" xr:uid="{00000000-0005-0000-0000-0000D40B0000}"/>
    <cellStyle name="Note 19" xfId="2137" xr:uid="{00000000-0005-0000-0000-0000D50B0000}"/>
    <cellStyle name="Note 19 2" xfId="2138" xr:uid="{00000000-0005-0000-0000-0000D60B0000}"/>
    <cellStyle name="Note 19 2 2" xfId="2139" xr:uid="{00000000-0005-0000-0000-0000D70B0000}"/>
    <cellStyle name="Note 19 3" xfId="2140" xr:uid="{00000000-0005-0000-0000-0000D80B0000}"/>
    <cellStyle name="Note 19 3 2" xfId="3526" xr:uid="{00000000-0005-0000-0000-0000D90B0000}"/>
    <cellStyle name="Note 19 4" xfId="3525" xr:uid="{00000000-0005-0000-0000-0000DA0B0000}"/>
    <cellStyle name="Note 19_TRAFO" xfId="2141" xr:uid="{00000000-0005-0000-0000-0000DB0B0000}"/>
    <cellStyle name="Note 2" xfId="2142" xr:uid="{00000000-0005-0000-0000-0000DC0B0000}"/>
    <cellStyle name="Note 2 2" xfId="2143" xr:uid="{00000000-0005-0000-0000-0000DD0B0000}"/>
    <cellStyle name="Note 2 2 2" xfId="2144" xr:uid="{00000000-0005-0000-0000-0000DE0B0000}"/>
    <cellStyle name="Note 2 3" xfId="2145" xr:uid="{00000000-0005-0000-0000-0000DF0B0000}"/>
    <cellStyle name="Note 2 3 2" xfId="2146" xr:uid="{00000000-0005-0000-0000-0000E00B0000}"/>
    <cellStyle name="Note 2 4" xfId="2147" xr:uid="{00000000-0005-0000-0000-0000E10B0000}"/>
    <cellStyle name="Note 2_TRAFO" xfId="2148" xr:uid="{00000000-0005-0000-0000-0000E20B0000}"/>
    <cellStyle name="Note 20" xfId="2149" xr:uid="{00000000-0005-0000-0000-0000E30B0000}"/>
    <cellStyle name="Note 20 2" xfId="2150" xr:uid="{00000000-0005-0000-0000-0000E40B0000}"/>
    <cellStyle name="Note 20 2 2" xfId="2151" xr:uid="{00000000-0005-0000-0000-0000E50B0000}"/>
    <cellStyle name="Note 20 3" xfId="2152" xr:uid="{00000000-0005-0000-0000-0000E60B0000}"/>
    <cellStyle name="Note 20 3 2" xfId="3528" xr:uid="{00000000-0005-0000-0000-0000E70B0000}"/>
    <cellStyle name="Note 20 4" xfId="3527" xr:uid="{00000000-0005-0000-0000-0000E80B0000}"/>
    <cellStyle name="Note 20_TRAFO" xfId="2153" xr:uid="{00000000-0005-0000-0000-0000E90B0000}"/>
    <cellStyle name="Note 21" xfId="2154" xr:uid="{00000000-0005-0000-0000-0000EA0B0000}"/>
    <cellStyle name="Note 21 2" xfId="2155" xr:uid="{00000000-0005-0000-0000-0000EB0B0000}"/>
    <cellStyle name="Note 21 2 2" xfId="2156" xr:uid="{00000000-0005-0000-0000-0000EC0B0000}"/>
    <cellStyle name="Note 21 3" xfId="2157" xr:uid="{00000000-0005-0000-0000-0000ED0B0000}"/>
    <cellStyle name="Note 21 3 2" xfId="3530" xr:uid="{00000000-0005-0000-0000-0000EE0B0000}"/>
    <cellStyle name="Note 21 4" xfId="3529" xr:uid="{00000000-0005-0000-0000-0000EF0B0000}"/>
    <cellStyle name="Note 21_TRAFO" xfId="2158" xr:uid="{00000000-0005-0000-0000-0000F00B0000}"/>
    <cellStyle name="Note 22" xfId="2159" xr:uid="{00000000-0005-0000-0000-0000F10B0000}"/>
    <cellStyle name="Note 22 2" xfId="2160" xr:uid="{00000000-0005-0000-0000-0000F20B0000}"/>
    <cellStyle name="Note 22 2 2" xfId="2161" xr:uid="{00000000-0005-0000-0000-0000F30B0000}"/>
    <cellStyle name="Note 22 3" xfId="2162" xr:uid="{00000000-0005-0000-0000-0000F40B0000}"/>
    <cellStyle name="Note 22 3 2" xfId="3532" xr:uid="{00000000-0005-0000-0000-0000F50B0000}"/>
    <cellStyle name="Note 22 4" xfId="3531" xr:uid="{00000000-0005-0000-0000-0000F60B0000}"/>
    <cellStyle name="Note 22_TRAFO" xfId="2163" xr:uid="{00000000-0005-0000-0000-0000F70B0000}"/>
    <cellStyle name="Note 23" xfId="2164" xr:uid="{00000000-0005-0000-0000-0000F80B0000}"/>
    <cellStyle name="Note 23 2" xfId="2165" xr:uid="{00000000-0005-0000-0000-0000F90B0000}"/>
    <cellStyle name="Note 23 2 2" xfId="2166" xr:uid="{00000000-0005-0000-0000-0000FA0B0000}"/>
    <cellStyle name="Note 23 3" xfId="2167" xr:uid="{00000000-0005-0000-0000-0000FB0B0000}"/>
    <cellStyle name="Note 23 3 2" xfId="3534" xr:uid="{00000000-0005-0000-0000-0000FC0B0000}"/>
    <cellStyle name="Note 23 4" xfId="3533" xr:uid="{00000000-0005-0000-0000-0000FD0B0000}"/>
    <cellStyle name="Note 23_TRAFO" xfId="2168" xr:uid="{00000000-0005-0000-0000-0000FE0B0000}"/>
    <cellStyle name="Note 24" xfId="2169" xr:uid="{00000000-0005-0000-0000-0000FF0B0000}"/>
    <cellStyle name="Note 24 2" xfId="2170" xr:uid="{00000000-0005-0000-0000-0000000C0000}"/>
    <cellStyle name="Note 24 2 2" xfId="2171" xr:uid="{00000000-0005-0000-0000-0000010C0000}"/>
    <cellStyle name="Note 24 3" xfId="2172" xr:uid="{00000000-0005-0000-0000-0000020C0000}"/>
    <cellStyle name="Note 24 3 2" xfId="3536" xr:uid="{00000000-0005-0000-0000-0000030C0000}"/>
    <cellStyle name="Note 24 4" xfId="3535" xr:uid="{00000000-0005-0000-0000-0000040C0000}"/>
    <cellStyle name="Note 24_TRAFO" xfId="2173" xr:uid="{00000000-0005-0000-0000-0000050C0000}"/>
    <cellStyle name="Note 25" xfId="2174" xr:uid="{00000000-0005-0000-0000-0000060C0000}"/>
    <cellStyle name="Note 25 2" xfId="2175" xr:uid="{00000000-0005-0000-0000-0000070C0000}"/>
    <cellStyle name="Note 25 2 2" xfId="2176" xr:uid="{00000000-0005-0000-0000-0000080C0000}"/>
    <cellStyle name="Note 25 3" xfId="2177" xr:uid="{00000000-0005-0000-0000-0000090C0000}"/>
    <cellStyle name="Note 25 3 2" xfId="3538" xr:uid="{00000000-0005-0000-0000-00000A0C0000}"/>
    <cellStyle name="Note 25 4" xfId="3537" xr:uid="{00000000-0005-0000-0000-00000B0C0000}"/>
    <cellStyle name="Note 25_TRAFO" xfId="2178" xr:uid="{00000000-0005-0000-0000-00000C0C0000}"/>
    <cellStyle name="Note 26" xfId="2179" xr:uid="{00000000-0005-0000-0000-00000D0C0000}"/>
    <cellStyle name="Note 26 2" xfId="2180" xr:uid="{00000000-0005-0000-0000-00000E0C0000}"/>
    <cellStyle name="Note 26 2 2" xfId="2181" xr:uid="{00000000-0005-0000-0000-00000F0C0000}"/>
    <cellStyle name="Note 26 3" xfId="2182" xr:uid="{00000000-0005-0000-0000-0000100C0000}"/>
    <cellStyle name="Note 26 3 2" xfId="3540" xr:uid="{00000000-0005-0000-0000-0000110C0000}"/>
    <cellStyle name="Note 26 4" xfId="3539" xr:uid="{00000000-0005-0000-0000-0000120C0000}"/>
    <cellStyle name="Note 26_TRAFO" xfId="2183" xr:uid="{00000000-0005-0000-0000-0000130C0000}"/>
    <cellStyle name="Note 27" xfId="2184" xr:uid="{00000000-0005-0000-0000-0000140C0000}"/>
    <cellStyle name="Note 27 2" xfId="2185" xr:uid="{00000000-0005-0000-0000-0000150C0000}"/>
    <cellStyle name="Note 27 2 2" xfId="2186" xr:uid="{00000000-0005-0000-0000-0000160C0000}"/>
    <cellStyle name="Note 27 3" xfId="2187" xr:uid="{00000000-0005-0000-0000-0000170C0000}"/>
    <cellStyle name="Note 27 3 2" xfId="3542" xr:uid="{00000000-0005-0000-0000-0000180C0000}"/>
    <cellStyle name="Note 27 4" xfId="3541" xr:uid="{00000000-0005-0000-0000-0000190C0000}"/>
    <cellStyle name="Note 27_TRAFO" xfId="2188" xr:uid="{00000000-0005-0000-0000-00001A0C0000}"/>
    <cellStyle name="Note 28" xfId="2189" xr:uid="{00000000-0005-0000-0000-00001B0C0000}"/>
    <cellStyle name="Note 28 2" xfId="2190" xr:uid="{00000000-0005-0000-0000-00001C0C0000}"/>
    <cellStyle name="Note 28 2 2" xfId="2191" xr:uid="{00000000-0005-0000-0000-00001D0C0000}"/>
    <cellStyle name="Note 28 3" xfId="2192" xr:uid="{00000000-0005-0000-0000-00001E0C0000}"/>
    <cellStyle name="Note 28 3 2" xfId="3544" xr:uid="{00000000-0005-0000-0000-00001F0C0000}"/>
    <cellStyle name="Note 28 4" xfId="3543" xr:uid="{00000000-0005-0000-0000-0000200C0000}"/>
    <cellStyle name="Note 28_TRAFO" xfId="2193" xr:uid="{00000000-0005-0000-0000-0000210C0000}"/>
    <cellStyle name="Note 29" xfId="2194" xr:uid="{00000000-0005-0000-0000-0000220C0000}"/>
    <cellStyle name="Note 29 2" xfId="2195" xr:uid="{00000000-0005-0000-0000-0000230C0000}"/>
    <cellStyle name="Note 29 2 2" xfId="2196" xr:uid="{00000000-0005-0000-0000-0000240C0000}"/>
    <cellStyle name="Note 29 3" xfId="2197" xr:uid="{00000000-0005-0000-0000-0000250C0000}"/>
    <cellStyle name="Note 29 3 2" xfId="3546" xr:uid="{00000000-0005-0000-0000-0000260C0000}"/>
    <cellStyle name="Note 29 4" xfId="3545" xr:uid="{00000000-0005-0000-0000-0000270C0000}"/>
    <cellStyle name="Note 29_TRAFO" xfId="2198" xr:uid="{00000000-0005-0000-0000-0000280C0000}"/>
    <cellStyle name="Note 3" xfId="2199" xr:uid="{00000000-0005-0000-0000-0000290C0000}"/>
    <cellStyle name="Note 3 2" xfId="2200" xr:uid="{00000000-0005-0000-0000-00002A0C0000}"/>
    <cellStyle name="Note 3 2 2" xfId="2201" xr:uid="{00000000-0005-0000-0000-00002B0C0000}"/>
    <cellStyle name="Note 3 3" xfId="2202" xr:uid="{00000000-0005-0000-0000-00002C0C0000}"/>
    <cellStyle name="Note 3_TRAFO" xfId="2203" xr:uid="{00000000-0005-0000-0000-00002D0C0000}"/>
    <cellStyle name="Note 30" xfId="2204" xr:uid="{00000000-0005-0000-0000-00002E0C0000}"/>
    <cellStyle name="Note 30 2" xfId="2205" xr:uid="{00000000-0005-0000-0000-00002F0C0000}"/>
    <cellStyle name="Note 30 2 2" xfId="2206" xr:uid="{00000000-0005-0000-0000-0000300C0000}"/>
    <cellStyle name="Note 30 3" xfId="2207" xr:uid="{00000000-0005-0000-0000-0000310C0000}"/>
    <cellStyle name="Note 30 3 2" xfId="3548" xr:uid="{00000000-0005-0000-0000-0000320C0000}"/>
    <cellStyle name="Note 30 4" xfId="3547" xr:uid="{00000000-0005-0000-0000-0000330C0000}"/>
    <cellStyle name="Note 30_TRAFO" xfId="2208" xr:uid="{00000000-0005-0000-0000-0000340C0000}"/>
    <cellStyle name="Note 31" xfId="2209" xr:uid="{00000000-0005-0000-0000-0000350C0000}"/>
    <cellStyle name="Note 31 2" xfId="2210" xr:uid="{00000000-0005-0000-0000-0000360C0000}"/>
    <cellStyle name="Note 31 2 2" xfId="2211" xr:uid="{00000000-0005-0000-0000-0000370C0000}"/>
    <cellStyle name="Note 31 3" xfId="2212" xr:uid="{00000000-0005-0000-0000-0000380C0000}"/>
    <cellStyle name="Note 31 3 2" xfId="3550" xr:uid="{00000000-0005-0000-0000-0000390C0000}"/>
    <cellStyle name="Note 31 4" xfId="3549" xr:uid="{00000000-0005-0000-0000-00003A0C0000}"/>
    <cellStyle name="Note 31_TRAFO" xfId="2213" xr:uid="{00000000-0005-0000-0000-00003B0C0000}"/>
    <cellStyle name="Note 32" xfId="2214" xr:uid="{00000000-0005-0000-0000-00003C0C0000}"/>
    <cellStyle name="Note 32 2" xfId="2215" xr:uid="{00000000-0005-0000-0000-00003D0C0000}"/>
    <cellStyle name="Note 32 2 2" xfId="2216" xr:uid="{00000000-0005-0000-0000-00003E0C0000}"/>
    <cellStyle name="Note 32 3" xfId="2217" xr:uid="{00000000-0005-0000-0000-00003F0C0000}"/>
    <cellStyle name="Note 32 3 2" xfId="3552" xr:uid="{00000000-0005-0000-0000-0000400C0000}"/>
    <cellStyle name="Note 32 4" xfId="3551" xr:uid="{00000000-0005-0000-0000-0000410C0000}"/>
    <cellStyle name="Note 32_TRAFO" xfId="2218" xr:uid="{00000000-0005-0000-0000-0000420C0000}"/>
    <cellStyle name="Note 33" xfId="2219" xr:uid="{00000000-0005-0000-0000-0000430C0000}"/>
    <cellStyle name="Note 33 2" xfId="2220" xr:uid="{00000000-0005-0000-0000-0000440C0000}"/>
    <cellStyle name="Note 33 2 2" xfId="2221" xr:uid="{00000000-0005-0000-0000-0000450C0000}"/>
    <cellStyle name="Note 33 3" xfId="2222" xr:uid="{00000000-0005-0000-0000-0000460C0000}"/>
    <cellStyle name="Note 33 3 2" xfId="3554" xr:uid="{00000000-0005-0000-0000-0000470C0000}"/>
    <cellStyle name="Note 33 4" xfId="3553" xr:uid="{00000000-0005-0000-0000-0000480C0000}"/>
    <cellStyle name="Note 33_TRAFO" xfId="2223" xr:uid="{00000000-0005-0000-0000-0000490C0000}"/>
    <cellStyle name="Note 34" xfId="2224" xr:uid="{00000000-0005-0000-0000-00004A0C0000}"/>
    <cellStyle name="Note 34 2" xfId="2225" xr:uid="{00000000-0005-0000-0000-00004B0C0000}"/>
    <cellStyle name="Note 34 2 2" xfId="2226" xr:uid="{00000000-0005-0000-0000-00004C0C0000}"/>
    <cellStyle name="Note 34 3" xfId="2227" xr:uid="{00000000-0005-0000-0000-00004D0C0000}"/>
    <cellStyle name="Note 34 3 2" xfId="3556" xr:uid="{00000000-0005-0000-0000-00004E0C0000}"/>
    <cellStyle name="Note 34 4" xfId="3555" xr:uid="{00000000-0005-0000-0000-00004F0C0000}"/>
    <cellStyle name="Note 34_TRAFO" xfId="2228" xr:uid="{00000000-0005-0000-0000-0000500C0000}"/>
    <cellStyle name="Note 35" xfId="2229" xr:uid="{00000000-0005-0000-0000-0000510C0000}"/>
    <cellStyle name="Note 35 2" xfId="2230" xr:uid="{00000000-0005-0000-0000-0000520C0000}"/>
    <cellStyle name="Note 35 2 2" xfId="2231" xr:uid="{00000000-0005-0000-0000-0000530C0000}"/>
    <cellStyle name="Note 35 3" xfId="2232" xr:uid="{00000000-0005-0000-0000-0000540C0000}"/>
    <cellStyle name="Note 35 3 2" xfId="3558" xr:uid="{00000000-0005-0000-0000-0000550C0000}"/>
    <cellStyle name="Note 35 4" xfId="3557" xr:uid="{00000000-0005-0000-0000-0000560C0000}"/>
    <cellStyle name="Note 35_TRAFO" xfId="2233" xr:uid="{00000000-0005-0000-0000-0000570C0000}"/>
    <cellStyle name="Note 36" xfId="2234" xr:uid="{00000000-0005-0000-0000-0000580C0000}"/>
    <cellStyle name="Note 36 2" xfId="2235" xr:uid="{00000000-0005-0000-0000-0000590C0000}"/>
    <cellStyle name="Note 36 2 2" xfId="2236" xr:uid="{00000000-0005-0000-0000-00005A0C0000}"/>
    <cellStyle name="Note 36 3" xfId="2237" xr:uid="{00000000-0005-0000-0000-00005B0C0000}"/>
    <cellStyle name="Note 36 3 2" xfId="3560" xr:uid="{00000000-0005-0000-0000-00005C0C0000}"/>
    <cellStyle name="Note 36 4" xfId="3559" xr:uid="{00000000-0005-0000-0000-00005D0C0000}"/>
    <cellStyle name="Note 36_TRAFO" xfId="2238" xr:uid="{00000000-0005-0000-0000-00005E0C0000}"/>
    <cellStyle name="Note 37" xfId="2239" xr:uid="{00000000-0005-0000-0000-00005F0C0000}"/>
    <cellStyle name="Note 37 2" xfId="2240" xr:uid="{00000000-0005-0000-0000-0000600C0000}"/>
    <cellStyle name="Note 37 2 2" xfId="2241" xr:uid="{00000000-0005-0000-0000-0000610C0000}"/>
    <cellStyle name="Note 37 3" xfId="2242" xr:uid="{00000000-0005-0000-0000-0000620C0000}"/>
    <cellStyle name="Note 37 3 2" xfId="3562" xr:uid="{00000000-0005-0000-0000-0000630C0000}"/>
    <cellStyle name="Note 37 4" xfId="3561" xr:uid="{00000000-0005-0000-0000-0000640C0000}"/>
    <cellStyle name="Note 37_TRAFO" xfId="2243" xr:uid="{00000000-0005-0000-0000-0000650C0000}"/>
    <cellStyle name="Note 38" xfId="2244" xr:uid="{00000000-0005-0000-0000-0000660C0000}"/>
    <cellStyle name="Note 38 2" xfId="2245" xr:uid="{00000000-0005-0000-0000-0000670C0000}"/>
    <cellStyle name="Note 38 2 2" xfId="2246" xr:uid="{00000000-0005-0000-0000-0000680C0000}"/>
    <cellStyle name="Note 38 3" xfId="2247" xr:uid="{00000000-0005-0000-0000-0000690C0000}"/>
    <cellStyle name="Note 38 3 2" xfId="3564" xr:uid="{00000000-0005-0000-0000-00006A0C0000}"/>
    <cellStyle name="Note 38 4" xfId="3563" xr:uid="{00000000-0005-0000-0000-00006B0C0000}"/>
    <cellStyle name="Note 38_TRAFO" xfId="2248" xr:uid="{00000000-0005-0000-0000-00006C0C0000}"/>
    <cellStyle name="Note 39" xfId="2249" xr:uid="{00000000-0005-0000-0000-00006D0C0000}"/>
    <cellStyle name="Note 39 2" xfId="2250" xr:uid="{00000000-0005-0000-0000-00006E0C0000}"/>
    <cellStyle name="Note 39 2 2" xfId="2251" xr:uid="{00000000-0005-0000-0000-00006F0C0000}"/>
    <cellStyle name="Note 39 3" xfId="2252" xr:uid="{00000000-0005-0000-0000-0000700C0000}"/>
    <cellStyle name="Note 39 3 2" xfId="3566" xr:uid="{00000000-0005-0000-0000-0000710C0000}"/>
    <cellStyle name="Note 39 4" xfId="3565" xr:uid="{00000000-0005-0000-0000-0000720C0000}"/>
    <cellStyle name="Note 39_TRAFO" xfId="2253" xr:uid="{00000000-0005-0000-0000-0000730C0000}"/>
    <cellStyle name="Note 4" xfId="2254" xr:uid="{00000000-0005-0000-0000-0000740C0000}"/>
    <cellStyle name="Note 4 2" xfId="2255" xr:uid="{00000000-0005-0000-0000-0000750C0000}"/>
    <cellStyle name="Note 4 2 2" xfId="2256" xr:uid="{00000000-0005-0000-0000-0000760C0000}"/>
    <cellStyle name="Note 4 3" xfId="2257" xr:uid="{00000000-0005-0000-0000-0000770C0000}"/>
    <cellStyle name="Note 4_TRAFO" xfId="2258" xr:uid="{00000000-0005-0000-0000-0000780C0000}"/>
    <cellStyle name="Note 40" xfId="2259" xr:uid="{00000000-0005-0000-0000-0000790C0000}"/>
    <cellStyle name="Note 40 2" xfId="2260" xr:uid="{00000000-0005-0000-0000-00007A0C0000}"/>
    <cellStyle name="Note 40 2 2" xfId="2261" xr:uid="{00000000-0005-0000-0000-00007B0C0000}"/>
    <cellStyle name="Note 40 3" xfId="2262" xr:uid="{00000000-0005-0000-0000-00007C0C0000}"/>
    <cellStyle name="Note 40 3 2" xfId="3568" xr:uid="{00000000-0005-0000-0000-00007D0C0000}"/>
    <cellStyle name="Note 40 4" xfId="3567" xr:uid="{00000000-0005-0000-0000-00007E0C0000}"/>
    <cellStyle name="Note 40_TRAFO" xfId="2263" xr:uid="{00000000-0005-0000-0000-00007F0C0000}"/>
    <cellStyle name="Note 41" xfId="2264" xr:uid="{00000000-0005-0000-0000-0000800C0000}"/>
    <cellStyle name="Note 41 2" xfId="2265" xr:uid="{00000000-0005-0000-0000-0000810C0000}"/>
    <cellStyle name="Note 41 2 2" xfId="2266" xr:uid="{00000000-0005-0000-0000-0000820C0000}"/>
    <cellStyle name="Note 41 3" xfId="2267" xr:uid="{00000000-0005-0000-0000-0000830C0000}"/>
    <cellStyle name="Note 41 3 2" xfId="3570" xr:uid="{00000000-0005-0000-0000-0000840C0000}"/>
    <cellStyle name="Note 41 4" xfId="3569" xr:uid="{00000000-0005-0000-0000-0000850C0000}"/>
    <cellStyle name="Note 41_TRAFO" xfId="2268" xr:uid="{00000000-0005-0000-0000-0000860C0000}"/>
    <cellStyle name="Note 42" xfId="2269" xr:uid="{00000000-0005-0000-0000-0000870C0000}"/>
    <cellStyle name="Note 42 2" xfId="2270" xr:uid="{00000000-0005-0000-0000-0000880C0000}"/>
    <cellStyle name="Note 42 2 2" xfId="2271" xr:uid="{00000000-0005-0000-0000-0000890C0000}"/>
    <cellStyle name="Note 42 3" xfId="2272" xr:uid="{00000000-0005-0000-0000-00008A0C0000}"/>
    <cellStyle name="Note 42 3 2" xfId="3572" xr:uid="{00000000-0005-0000-0000-00008B0C0000}"/>
    <cellStyle name="Note 42 4" xfId="3571" xr:uid="{00000000-0005-0000-0000-00008C0C0000}"/>
    <cellStyle name="Note 42_TRAFO" xfId="2273" xr:uid="{00000000-0005-0000-0000-00008D0C0000}"/>
    <cellStyle name="Note 43" xfId="2274" xr:uid="{00000000-0005-0000-0000-00008E0C0000}"/>
    <cellStyle name="Note 43 2" xfId="2275" xr:uid="{00000000-0005-0000-0000-00008F0C0000}"/>
    <cellStyle name="Note 43 2 2" xfId="2276" xr:uid="{00000000-0005-0000-0000-0000900C0000}"/>
    <cellStyle name="Note 43 3" xfId="2277" xr:uid="{00000000-0005-0000-0000-0000910C0000}"/>
    <cellStyle name="Note 43 3 2" xfId="3574" xr:uid="{00000000-0005-0000-0000-0000920C0000}"/>
    <cellStyle name="Note 43 4" xfId="3573" xr:uid="{00000000-0005-0000-0000-0000930C0000}"/>
    <cellStyle name="Note 43_TRAFO" xfId="2278" xr:uid="{00000000-0005-0000-0000-0000940C0000}"/>
    <cellStyle name="Note 44" xfId="2279" xr:uid="{00000000-0005-0000-0000-0000950C0000}"/>
    <cellStyle name="Note 44 2" xfId="2280" xr:uid="{00000000-0005-0000-0000-0000960C0000}"/>
    <cellStyle name="Note 44 2 2" xfId="2281" xr:uid="{00000000-0005-0000-0000-0000970C0000}"/>
    <cellStyle name="Note 44 3" xfId="2282" xr:uid="{00000000-0005-0000-0000-0000980C0000}"/>
    <cellStyle name="Note 44 3 2" xfId="3576" xr:uid="{00000000-0005-0000-0000-0000990C0000}"/>
    <cellStyle name="Note 44 4" xfId="3575" xr:uid="{00000000-0005-0000-0000-00009A0C0000}"/>
    <cellStyle name="Note 44_TRAFO" xfId="2283" xr:uid="{00000000-0005-0000-0000-00009B0C0000}"/>
    <cellStyle name="Note 45" xfId="2284" xr:uid="{00000000-0005-0000-0000-00009C0C0000}"/>
    <cellStyle name="Note 45 2" xfId="2285" xr:uid="{00000000-0005-0000-0000-00009D0C0000}"/>
    <cellStyle name="Note 45 2 2" xfId="2286" xr:uid="{00000000-0005-0000-0000-00009E0C0000}"/>
    <cellStyle name="Note 45 3" xfId="2287" xr:uid="{00000000-0005-0000-0000-00009F0C0000}"/>
    <cellStyle name="Note 45 3 2" xfId="3578" xr:uid="{00000000-0005-0000-0000-0000A00C0000}"/>
    <cellStyle name="Note 45 4" xfId="3577" xr:uid="{00000000-0005-0000-0000-0000A10C0000}"/>
    <cellStyle name="Note 45_TRAFO" xfId="2288" xr:uid="{00000000-0005-0000-0000-0000A20C0000}"/>
    <cellStyle name="Note 46" xfId="2289" xr:uid="{00000000-0005-0000-0000-0000A30C0000}"/>
    <cellStyle name="Note 46 2" xfId="2290" xr:uid="{00000000-0005-0000-0000-0000A40C0000}"/>
    <cellStyle name="Note 46 2 2" xfId="2291" xr:uid="{00000000-0005-0000-0000-0000A50C0000}"/>
    <cellStyle name="Note 46 3" xfId="2292" xr:uid="{00000000-0005-0000-0000-0000A60C0000}"/>
    <cellStyle name="Note 46 3 2" xfId="3580" xr:uid="{00000000-0005-0000-0000-0000A70C0000}"/>
    <cellStyle name="Note 46 4" xfId="3579" xr:uid="{00000000-0005-0000-0000-0000A80C0000}"/>
    <cellStyle name="Note 46_TRAFO" xfId="2293" xr:uid="{00000000-0005-0000-0000-0000A90C0000}"/>
    <cellStyle name="Note 47" xfId="2294" xr:uid="{00000000-0005-0000-0000-0000AA0C0000}"/>
    <cellStyle name="Note 47 2" xfId="2295" xr:uid="{00000000-0005-0000-0000-0000AB0C0000}"/>
    <cellStyle name="Note 47 2 2" xfId="2296" xr:uid="{00000000-0005-0000-0000-0000AC0C0000}"/>
    <cellStyle name="Note 47 3" xfId="2297" xr:uid="{00000000-0005-0000-0000-0000AD0C0000}"/>
    <cellStyle name="Note 47 3 2" xfId="3582" xr:uid="{00000000-0005-0000-0000-0000AE0C0000}"/>
    <cellStyle name="Note 47 4" xfId="3581" xr:uid="{00000000-0005-0000-0000-0000AF0C0000}"/>
    <cellStyle name="Note 47_TRAFO" xfId="2298" xr:uid="{00000000-0005-0000-0000-0000B00C0000}"/>
    <cellStyle name="Note 48" xfId="2299" xr:uid="{00000000-0005-0000-0000-0000B10C0000}"/>
    <cellStyle name="Note 48 2" xfId="2300" xr:uid="{00000000-0005-0000-0000-0000B20C0000}"/>
    <cellStyle name="Note 48 2 2" xfId="2301" xr:uid="{00000000-0005-0000-0000-0000B30C0000}"/>
    <cellStyle name="Note 48 3" xfId="2302" xr:uid="{00000000-0005-0000-0000-0000B40C0000}"/>
    <cellStyle name="Note 48 3 2" xfId="3584" xr:uid="{00000000-0005-0000-0000-0000B50C0000}"/>
    <cellStyle name="Note 48 4" xfId="3583" xr:uid="{00000000-0005-0000-0000-0000B60C0000}"/>
    <cellStyle name="Note 48_TRAFO" xfId="2303" xr:uid="{00000000-0005-0000-0000-0000B70C0000}"/>
    <cellStyle name="Note 49" xfId="2304" xr:uid="{00000000-0005-0000-0000-0000B80C0000}"/>
    <cellStyle name="Note 49 2" xfId="2305" xr:uid="{00000000-0005-0000-0000-0000B90C0000}"/>
    <cellStyle name="Note 49 2 2" xfId="2306" xr:uid="{00000000-0005-0000-0000-0000BA0C0000}"/>
    <cellStyle name="Note 49 3" xfId="2307" xr:uid="{00000000-0005-0000-0000-0000BB0C0000}"/>
    <cellStyle name="Note 49 3 2" xfId="3586" xr:uid="{00000000-0005-0000-0000-0000BC0C0000}"/>
    <cellStyle name="Note 49 4" xfId="3585" xr:uid="{00000000-0005-0000-0000-0000BD0C0000}"/>
    <cellStyle name="Note 49_TRAFO" xfId="2308" xr:uid="{00000000-0005-0000-0000-0000BE0C0000}"/>
    <cellStyle name="Note 5" xfId="2309" xr:uid="{00000000-0005-0000-0000-0000BF0C0000}"/>
    <cellStyle name="Note 5 2" xfId="2310" xr:uid="{00000000-0005-0000-0000-0000C00C0000}"/>
    <cellStyle name="Note 5 2 2" xfId="2311" xr:uid="{00000000-0005-0000-0000-0000C10C0000}"/>
    <cellStyle name="Note 5 3" xfId="2312" xr:uid="{00000000-0005-0000-0000-0000C20C0000}"/>
    <cellStyle name="Note 5_TRAFO" xfId="2313" xr:uid="{00000000-0005-0000-0000-0000C30C0000}"/>
    <cellStyle name="Note 50" xfId="2314" xr:uid="{00000000-0005-0000-0000-0000C40C0000}"/>
    <cellStyle name="Note 50 2" xfId="2315" xr:uid="{00000000-0005-0000-0000-0000C50C0000}"/>
    <cellStyle name="Note 50 2 2" xfId="2316" xr:uid="{00000000-0005-0000-0000-0000C60C0000}"/>
    <cellStyle name="Note 50 3" xfId="2317" xr:uid="{00000000-0005-0000-0000-0000C70C0000}"/>
    <cellStyle name="Note 50 3 2" xfId="3588" xr:uid="{00000000-0005-0000-0000-0000C80C0000}"/>
    <cellStyle name="Note 50 4" xfId="3587" xr:uid="{00000000-0005-0000-0000-0000C90C0000}"/>
    <cellStyle name="Note 50_TRAFO" xfId="2318" xr:uid="{00000000-0005-0000-0000-0000CA0C0000}"/>
    <cellStyle name="Note 51" xfId="2319" xr:uid="{00000000-0005-0000-0000-0000CB0C0000}"/>
    <cellStyle name="Note 51 2" xfId="2320" xr:uid="{00000000-0005-0000-0000-0000CC0C0000}"/>
    <cellStyle name="Note 51 2 2" xfId="2321" xr:uid="{00000000-0005-0000-0000-0000CD0C0000}"/>
    <cellStyle name="Note 51 3" xfId="2322" xr:uid="{00000000-0005-0000-0000-0000CE0C0000}"/>
    <cellStyle name="Note 51 3 2" xfId="3590" xr:uid="{00000000-0005-0000-0000-0000CF0C0000}"/>
    <cellStyle name="Note 51 4" xfId="3589" xr:uid="{00000000-0005-0000-0000-0000D00C0000}"/>
    <cellStyle name="Note 51_TRAFO" xfId="2323" xr:uid="{00000000-0005-0000-0000-0000D10C0000}"/>
    <cellStyle name="Note 52" xfId="2324" xr:uid="{00000000-0005-0000-0000-0000D20C0000}"/>
    <cellStyle name="Note 52 2" xfId="2325" xr:uid="{00000000-0005-0000-0000-0000D30C0000}"/>
    <cellStyle name="Note 52 2 2" xfId="2326" xr:uid="{00000000-0005-0000-0000-0000D40C0000}"/>
    <cellStyle name="Note 52 3" xfId="2327" xr:uid="{00000000-0005-0000-0000-0000D50C0000}"/>
    <cellStyle name="Note 52 3 2" xfId="3592" xr:uid="{00000000-0005-0000-0000-0000D60C0000}"/>
    <cellStyle name="Note 52 4" xfId="3591" xr:uid="{00000000-0005-0000-0000-0000D70C0000}"/>
    <cellStyle name="Note 52_TRAFO" xfId="2328" xr:uid="{00000000-0005-0000-0000-0000D80C0000}"/>
    <cellStyle name="Note 53" xfId="2329" xr:uid="{00000000-0005-0000-0000-0000D90C0000}"/>
    <cellStyle name="Note 53 2" xfId="2330" xr:uid="{00000000-0005-0000-0000-0000DA0C0000}"/>
    <cellStyle name="Note 53 2 2" xfId="2331" xr:uid="{00000000-0005-0000-0000-0000DB0C0000}"/>
    <cellStyle name="Note 53 3" xfId="2332" xr:uid="{00000000-0005-0000-0000-0000DC0C0000}"/>
    <cellStyle name="Note 53 3 2" xfId="3594" xr:uid="{00000000-0005-0000-0000-0000DD0C0000}"/>
    <cellStyle name="Note 53 4" xfId="3593" xr:uid="{00000000-0005-0000-0000-0000DE0C0000}"/>
    <cellStyle name="Note 53_TRAFO" xfId="2333" xr:uid="{00000000-0005-0000-0000-0000DF0C0000}"/>
    <cellStyle name="Note 54" xfId="2334" xr:uid="{00000000-0005-0000-0000-0000E00C0000}"/>
    <cellStyle name="Note 54 2" xfId="2335" xr:uid="{00000000-0005-0000-0000-0000E10C0000}"/>
    <cellStyle name="Note 54 2 2" xfId="2336" xr:uid="{00000000-0005-0000-0000-0000E20C0000}"/>
    <cellStyle name="Note 54 3" xfId="2337" xr:uid="{00000000-0005-0000-0000-0000E30C0000}"/>
    <cellStyle name="Note 54 3 2" xfId="3596" xr:uid="{00000000-0005-0000-0000-0000E40C0000}"/>
    <cellStyle name="Note 54 4" xfId="3595" xr:uid="{00000000-0005-0000-0000-0000E50C0000}"/>
    <cellStyle name="Note 54_TRAFO" xfId="2338" xr:uid="{00000000-0005-0000-0000-0000E60C0000}"/>
    <cellStyle name="Note 55" xfId="2339" xr:uid="{00000000-0005-0000-0000-0000E70C0000}"/>
    <cellStyle name="Note 55 2" xfId="2340" xr:uid="{00000000-0005-0000-0000-0000E80C0000}"/>
    <cellStyle name="Note 55 2 2" xfId="2341" xr:uid="{00000000-0005-0000-0000-0000E90C0000}"/>
    <cellStyle name="Note 55 3" xfId="2342" xr:uid="{00000000-0005-0000-0000-0000EA0C0000}"/>
    <cellStyle name="Note 55 3 2" xfId="3598" xr:uid="{00000000-0005-0000-0000-0000EB0C0000}"/>
    <cellStyle name="Note 55 4" xfId="3597" xr:uid="{00000000-0005-0000-0000-0000EC0C0000}"/>
    <cellStyle name="Note 55_TRAFO" xfId="2343" xr:uid="{00000000-0005-0000-0000-0000ED0C0000}"/>
    <cellStyle name="Note 56" xfId="2344" xr:uid="{00000000-0005-0000-0000-0000EE0C0000}"/>
    <cellStyle name="Note 56 2" xfId="2345" xr:uid="{00000000-0005-0000-0000-0000EF0C0000}"/>
    <cellStyle name="Note 56 2 2" xfId="2346" xr:uid="{00000000-0005-0000-0000-0000F00C0000}"/>
    <cellStyle name="Note 56 3" xfId="2347" xr:uid="{00000000-0005-0000-0000-0000F10C0000}"/>
    <cellStyle name="Note 56 3 2" xfId="3600" xr:uid="{00000000-0005-0000-0000-0000F20C0000}"/>
    <cellStyle name="Note 56 4" xfId="3599" xr:uid="{00000000-0005-0000-0000-0000F30C0000}"/>
    <cellStyle name="Note 56_TRAFO" xfId="2348" xr:uid="{00000000-0005-0000-0000-0000F40C0000}"/>
    <cellStyle name="Note 57" xfId="2349" xr:uid="{00000000-0005-0000-0000-0000F50C0000}"/>
    <cellStyle name="Note 57 2" xfId="2350" xr:uid="{00000000-0005-0000-0000-0000F60C0000}"/>
    <cellStyle name="Note 57 2 2" xfId="2351" xr:uid="{00000000-0005-0000-0000-0000F70C0000}"/>
    <cellStyle name="Note 57 3" xfId="2352" xr:uid="{00000000-0005-0000-0000-0000F80C0000}"/>
    <cellStyle name="Note 57 3 2" xfId="3602" xr:uid="{00000000-0005-0000-0000-0000F90C0000}"/>
    <cellStyle name="Note 57 4" xfId="3601" xr:uid="{00000000-0005-0000-0000-0000FA0C0000}"/>
    <cellStyle name="Note 57_TRAFO" xfId="2353" xr:uid="{00000000-0005-0000-0000-0000FB0C0000}"/>
    <cellStyle name="Note 58" xfId="2354" xr:uid="{00000000-0005-0000-0000-0000FC0C0000}"/>
    <cellStyle name="Note 58 2" xfId="2355" xr:uid="{00000000-0005-0000-0000-0000FD0C0000}"/>
    <cellStyle name="Note 58 2 2" xfId="2356" xr:uid="{00000000-0005-0000-0000-0000FE0C0000}"/>
    <cellStyle name="Note 58 3" xfId="2357" xr:uid="{00000000-0005-0000-0000-0000FF0C0000}"/>
    <cellStyle name="Note 58 3 2" xfId="3604" xr:uid="{00000000-0005-0000-0000-0000000D0000}"/>
    <cellStyle name="Note 58 4" xfId="3603" xr:uid="{00000000-0005-0000-0000-0000010D0000}"/>
    <cellStyle name="Note 58_TRAFO" xfId="2358" xr:uid="{00000000-0005-0000-0000-0000020D0000}"/>
    <cellStyle name="Note 59" xfId="2359" xr:uid="{00000000-0005-0000-0000-0000030D0000}"/>
    <cellStyle name="Note 59 2" xfId="2360" xr:uid="{00000000-0005-0000-0000-0000040D0000}"/>
    <cellStyle name="Note 59 2 2" xfId="2361" xr:uid="{00000000-0005-0000-0000-0000050D0000}"/>
    <cellStyle name="Note 59 3" xfId="2362" xr:uid="{00000000-0005-0000-0000-0000060D0000}"/>
    <cellStyle name="Note 59 3 2" xfId="3606" xr:uid="{00000000-0005-0000-0000-0000070D0000}"/>
    <cellStyle name="Note 59 4" xfId="3605" xr:uid="{00000000-0005-0000-0000-0000080D0000}"/>
    <cellStyle name="Note 59_TRAFO" xfId="2363" xr:uid="{00000000-0005-0000-0000-0000090D0000}"/>
    <cellStyle name="Note 6" xfId="2364" xr:uid="{00000000-0005-0000-0000-00000A0D0000}"/>
    <cellStyle name="Note 6 2" xfId="2365" xr:uid="{00000000-0005-0000-0000-00000B0D0000}"/>
    <cellStyle name="Note 6 2 2" xfId="2366" xr:uid="{00000000-0005-0000-0000-00000C0D0000}"/>
    <cellStyle name="Note 6 3" xfId="2367" xr:uid="{00000000-0005-0000-0000-00000D0D0000}"/>
    <cellStyle name="Note 6_TRAFO" xfId="2368" xr:uid="{00000000-0005-0000-0000-00000E0D0000}"/>
    <cellStyle name="Note 60" xfId="2369" xr:uid="{00000000-0005-0000-0000-00000F0D0000}"/>
    <cellStyle name="Note 60 2" xfId="2370" xr:uid="{00000000-0005-0000-0000-0000100D0000}"/>
    <cellStyle name="Note 60 2 2" xfId="2371" xr:uid="{00000000-0005-0000-0000-0000110D0000}"/>
    <cellStyle name="Note 60 3" xfId="2372" xr:uid="{00000000-0005-0000-0000-0000120D0000}"/>
    <cellStyle name="Note 60 3 2" xfId="3608" xr:uid="{00000000-0005-0000-0000-0000130D0000}"/>
    <cellStyle name="Note 60 4" xfId="3607" xr:uid="{00000000-0005-0000-0000-0000140D0000}"/>
    <cellStyle name="Note 60_TRAFO" xfId="2373" xr:uid="{00000000-0005-0000-0000-0000150D0000}"/>
    <cellStyle name="Note 61" xfId="2374" xr:uid="{00000000-0005-0000-0000-0000160D0000}"/>
    <cellStyle name="Note 61 2" xfId="2375" xr:uid="{00000000-0005-0000-0000-0000170D0000}"/>
    <cellStyle name="Note 61 2 2" xfId="2376" xr:uid="{00000000-0005-0000-0000-0000180D0000}"/>
    <cellStyle name="Note 61 3" xfId="2377" xr:uid="{00000000-0005-0000-0000-0000190D0000}"/>
    <cellStyle name="Note 61 3 2" xfId="3610" xr:uid="{00000000-0005-0000-0000-00001A0D0000}"/>
    <cellStyle name="Note 61 4" xfId="3609" xr:uid="{00000000-0005-0000-0000-00001B0D0000}"/>
    <cellStyle name="Note 61_TRAFO" xfId="2378" xr:uid="{00000000-0005-0000-0000-00001C0D0000}"/>
    <cellStyle name="Note 62" xfId="2379" xr:uid="{00000000-0005-0000-0000-00001D0D0000}"/>
    <cellStyle name="Note 62 2" xfId="2380" xr:uid="{00000000-0005-0000-0000-00001E0D0000}"/>
    <cellStyle name="Note 62 2 2" xfId="2381" xr:uid="{00000000-0005-0000-0000-00001F0D0000}"/>
    <cellStyle name="Note 62 3" xfId="2382" xr:uid="{00000000-0005-0000-0000-0000200D0000}"/>
    <cellStyle name="Note 62 3 2" xfId="3612" xr:uid="{00000000-0005-0000-0000-0000210D0000}"/>
    <cellStyle name="Note 62 4" xfId="3611" xr:uid="{00000000-0005-0000-0000-0000220D0000}"/>
    <cellStyle name="Note 62_TRAFO" xfId="2383" xr:uid="{00000000-0005-0000-0000-0000230D0000}"/>
    <cellStyle name="Note 63" xfId="2384" xr:uid="{00000000-0005-0000-0000-0000240D0000}"/>
    <cellStyle name="Note 63 2" xfId="2385" xr:uid="{00000000-0005-0000-0000-0000250D0000}"/>
    <cellStyle name="Note 63 2 2" xfId="2386" xr:uid="{00000000-0005-0000-0000-0000260D0000}"/>
    <cellStyle name="Note 63 3" xfId="2387" xr:uid="{00000000-0005-0000-0000-0000270D0000}"/>
    <cellStyle name="Note 63 3 2" xfId="3614" xr:uid="{00000000-0005-0000-0000-0000280D0000}"/>
    <cellStyle name="Note 63 4" xfId="3613" xr:uid="{00000000-0005-0000-0000-0000290D0000}"/>
    <cellStyle name="Note 63_TRAFO" xfId="2388" xr:uid="{00000000-0005-0000-0000-00002A0D0000}"/>
    <cellStyle name="Note 64" xfId="2389" xr:uid="{00000000-0005-0000-0000-00002B0D0000}"/>
    <cellStyle name="Note 64 2" xfId="2390" xr:uid="{00000000-0005-0000-0000-00002C0D0000}"/>
    <cellStyle name="Note 64 2 2" xfId="2391" xr:uid="{00000000-0005-0000-0000-00002D0D0000}"/>
    <cellStyle name="Note 64 3" xfId="2392" xr:uid="{00000000-0005-0000-0000-00002E0D0000}"/>
    <cellStyle name="Note 64 3 2" xfId="3616" xr:uid="{00000000-0005-0000-0000-00002F0D0000}"/>
    <cellStyle name="Note 64 4" xfId="3615" xr:uid="{00000000-0005-0000-0000-0000300D0000}"/>
    <cellStyle name="Note 64_TRAFO" xfId="2393" xr:uid="{00000000-0005-0000-0000-0000310D0000}"/>
    <cellStyle name="Note 65" xfId="2394" xr:uid="{00000000-0005-0000-0000-0000320D0000}"/>
    <cellStyle name="Note 65 2" xfId="2395" xr:uid="{00000000-0005-0000-0000-0000330D0000}"/>
    <cellStyle name="Note 65 2 2" xfId="2396" xr:uid="{00000000-0005-0000-0000-0000340D0000}"/>
    <cellStyle name="Note 65 3" xfId="2397" xr:uid="{00000000-0005-0000-0000-0000350D0000}"/>
    <cellStyle name="Note 65 3 2" xfId="3618" xr:uid="{00000000-0005-0000-0000-0000360D0000}"/>
    <cellStyle name="Note 65 4" xfId="3617" xr:uid="{00000000-0005-0000-0000-0000370D0000}"/>
    <cellStyle name="Note 65_TRAFO" xfId="2398" xr:uid="{00000000-0005-0000-0000-0000380D0000}"/>
    <cellStyle name="Note 66" xfId="2399" xr:uid="{00000000-0005-0000-0000-0000390D0000}"/>
    <cellStyle name="Note 66 2" xfId="2400" xr:uid="{00000000-0005-0000-0000-00003A0D0000}"/>
    <cellStyle name="Note 66 2 2" xfId="2401" xr:uid="{00000000-0005-0000-0000-00003B0D0000}"/>
    <cellStyle name="Note 66 3" xfId="2402" xr:uid="{00000000-0005-0000-0000-00003C0D0000}"/>
    <cellStyle name="Note 66 3 2" xfId="3620" xr:uid="{00000000-0005-0000-0000-00003D0D0000}"/>
    <cellStyle name="Note 66 4" xfId="3619" xr:uid="{00000000-0005-0000-0000-00003E0D0000}"/>
    <cellStyle name="Note 66_TRAFO" xfId="2403" xr:uid="{00000000-0005-0000-0000-00003F0D0000}"/>
    <cellStyle name="Note 67" xfId="2404" xr:uid="{00000000-0005-0000-0000-0000400D0000}"/>
    <cellStyle name="Note 67 2" xfId="2405" xr:uid="{00000000-0005-0000-0000-0000410D0000}"/>
    <cellStyle name="Note 67 2 2" xfId="2406" xr:uid="{00000000-0005-0000-0000-0000420D0000}"/>
    <cellStyle name="Note 67 3" xfId="2407" xr:uid="{00000000-0005-0000-0000-0000430D0000}"/>
    <cellStyle name="Note 67 3 2" xfId="3622" xr:uid="{00000000-0005-0000-0000-0000440D0000}"/>
    <cellStyle name="Note 67 4" xfId="3621" xr:uid="{00000000-0005-0000-0000-0000450D0000}"/>
    <cellStyle name="Note 67_TRAFO" xfId="2408" xr:uid="{00000000-0005-0000-0000-0000460D0000}"/>
    <cellStyle name="Note 68" xfId="2409" xr:uid="{00000000-0005-0000-0000-0000470D0000}"/>
    <cellStyle name="Note 68 2" xfId="2410" xr:uid="{00000000-0005-0000-0000-0000480D0000}"/>
    <cellStyle name="Note 68 2 2" xfId="2411" xr:uid="{00000000-0005-0000-0000-0000490D0000}"/>
    <cellStyle name="Note 68 3" xfId="2412" xr:uid="{00000000-0005-0000-0000-00004A0D0000}"/>
    <cellStyle name="Note 68 3 2" xfId="3624" xr:uid="{00000000-0005-0000-0000-00004B0D0000}"/>
    <cellStyle name="Note 68 4" xfId="3623" xr:uid="{00000000-0005-0000-0000-00004C0D0000}"/>
    <cellStyle name="Note 68_TRAFO" xfId="2413" xr:uid="{00000000-0005-0000-0000-00004D0D0000}"/>
    <cellStyle name="Note 69" xfId="2414" xr:uid="{00000000-0005-0000-0000-00004E0D0000}"/>
    <cellStyle name="Note 69 2" xfId="2415" xr:uid="{00000000-0005-0000-0000-00004F0D0000}"/>
    <cellStyle name="Note 69 2 2" xfId="2416" xr:uid="{00000000-0005-0000-0000-0000500D0000}"/>
    <cellStyle name="Note 69 3" xfId="2417" xr:uid="{00000000-0005-0000-0000-0000510D0000}"/>
    <cellStyle name="Note 69 3 2" xfId="3626" xr:uid="{00000000-0005-0000-0000-0000520D0000}"/>
    <cellStyle name="Note 69 4" xfId="3625" xr:uid="{00000000-0005-0000-0000-0000530D0000}"/>
    <cellStyle name="Note 69_TRAFO" xfId="2418" xr:uid="{00000000-0005-0000-0000-0000540D0000}"/>
    <cellStyle name="Note 7" xfId="2419" xr:uid="{00000000-0005-0000-0000-0000550D0000}"/>
    <cellStyle name="Note 7 2" xfId="2420" xr:uid="{00000000-0005-0000-0000-0000560D0000}"/>
    <cellStyle name="Note 7 2 2" xfId="2421" xr:uid="{00000000-0005-0000-0000-0000570D0000}"/>
    <cellStyle name="Note 7 3" xfId="2422" xr:uid="{00000000-0005-0000-0000-0000580D0000}"/>
    <cellStyle name="Note 7_TRAFO" xfId="2423" xr:uid="{00000000-0005-0000-0000-0000590D0000}"/>
    <cellStyle name="Note 70" xfId="2424" xr:uid="{00000000-0005-0000-0000-00005A0D0000}"/>
    <cellStyle name="Note 70 2" xfId="2425" xr:uid="{00000000-0005-0000-0000-00005B0D0000}"/>
    <cellStyle name="Note 70 2 2" xfId="2426" xr:uid="{00000000-0005-0000-0000-00005C0D0000}"/>
    <cellStyle name="Note 70 3" xfId="2427" xr:uid="{00000000-0005-0000-0000-00005D0D0000}"/>
    <cellStyle name="Note 70 3 2" xfId="3628" xr:uid="{00000000-0005-0000-0000-00005E0D0000}"/>
    <cellStyle name="Note 70 4" xfId="3627" xr:uid="{00000000-0005-0000-0000-00005F0D0000}"/>
    <cellStyle name="Note 70_TRAFO" xfId="2428" xr:uid="{00000000-0005-0000-0000-0000600D0000}"/>
    <cellStyle name="Note 71" xfId="2429" xr:uid="{00000000-0005-0000-0000-0000610D0000}"/>
    <cellStyle name="Note 71 2" xfId="2430" xr:uid="{00000000-0005-0000-0000-0000620D0000}"/>
    <cellStyle name="Note 71 2 2" xfId="2431" xr:uid="{00000000-0005-0000-0000-0000630D0000}"/>
    <cellStyle name="Note 71 3" xfId="2432" xr:uid="{00000000-0005-0000-0000-0000640D0000}"/>
    <cellStyle name="Note 71 3 2" xfId="3630" xr:uid="{00000000-0005-0000-0000-0000650D0000}"/>
    <cellStyle name="Note 71 4" xfId="3629" xr:uid="{00000000-0005-0000-0000-0000660D0000}"/>
    <cellStyle name="Note 71_TRAFO" xfId="2433" xr:uid="{00000000-0005-0000-0000-0000670D0000}"/>
    <cellStyle name="Note 72" xfId="2434" xr:uid="{00000000-0005-0000-0000-0000680D0000}"/>
    <cellStyle name="Note 72 2" xfId="2435" xr:uid="{00000000-0005-0000-0000-0000690D0000}"/>
    <cellStyle name="Note 72 2 2" xfId="2436" xr:uid="{00000000-0005-0000-0000-00006A0D0000}"/>
    <cellStyle name="Note 72 3" xfId="2437" xr:uid="{00000000-0005-0000-0000-00006B0D0000}"/>
    <cellStyle name="Note 72 3 2" xfId="3632" xr:uid="{00000000-0005-0000-0000-00006C0D0000}"/>
    <cellStyle name="Note 72 4" xfId="3631" xr:uid="{00000000-0005-0000-0000-00006D0D0000}"/>
    <cellStyle name="Note 72_TRAFO" xfId="2438" xr:uid="{00000000-0005-0000-0000-00006E0D0000}"/>
    <cellStyle name="Note 73" xfId="2439" xr:uid="{00000000-0005-0000-0000-00006F0D0000}"/>
    <cellStyle name="Note 73 2" xfId="2440" xr:uid="{00000000-0005-0000-0000-0000700D0000}"/>
    <cellStyle name="Note 73 2 2" xfId="2441" xr:uid="{00000000-0005-0000-0000-0000710D0000}"/>
    <cellStyle name="Note 73 3" xfId="2442" xr:uid="{00000000-0005-0000-0000-0000720D0000}"/>
    <cellStyle name="Note 73 3 2" xfId="3634" xr:uid="{00000000-0005-0000-0000-0000730D0000}"/>
    <cellStyle name="Note 73 4" xfId="3633" xr:uid="{00000000-0005-0000-0000-0000740D0000}"/>
    <cellStyle name="Note 73_TRAFO" xfId="2443" xr:uid="{00000000-0005-0000-0000-0000750D0000}"/>
    <cellStyle name="Note 74" xfId="2444" xr:uid="{00000000-0005-0000-0000-0000760D0000}"/>
    <cellStyle name="Note 74 2" xfId="2445" xr:uid="{00000000-0005-0000-0000-0000770D0000}"/>
    <cellStyle name="Note 74 2 2" xfId="2446" xr:uid="{00000000-0005-0000-0000-0000780D0000}"/>
    <cellStyle name="Note 74 3" xfId="2447" xr:uid="{00000000-0005-0000-0000-0000790D0000}"/>
    <cellStyle name="Note 74 3 2" xfId="3636" xr:uid="{00000000-0005-0000-0000-00007A0D0000}"/>
    <cellStyle name="Note 74 4" xfId="3635" xr:uid="{00000000-0005-0000-0000-00007B0D0000}"/>
    <cellStyle name="Note 74_TRAFO" xfId="2448" xr:uid="{00000000-0005-0000-0000-00007C0D0000}"/>
    <cellStyle name="Note 75" xfId="2449" xr:uid="{00000000-0005-0000-0000-00007D0D0000}"/>
    <cellStyle name="Note 75 2" xfId="2450" xr:uid="{00000000-0005-0000-0000-00007E0D0000}"/>
    <cellStyle name="Note 75 2 2" xfId="2451" xr:uid="{00000000-0005-0000-0000-00007F0D0000}"/>
    <cellStyle name="Note 75 3" xfId="2452" xr:uid="{00000000-0005-0000-0000-0000800D0000}"/>
    <cellStyle name="Note 75 3 2" xfId="3638" xr:uid="{00000000-0005-0000-0000-0000810D0000}"/>
    <cellStyle name="Note 75 4" xfId="3637" xr:uid="{00000000-0005-0000-0000-0000820D0000}"/>
    <cellStyle name="Note 75_TRAFO" xfId="2453" xr:uid="{00000000-0005-0000-0000-0000830D0000}"/>
    <cellStyle name="Note 76" xfId="2454" xr:uid="{00000000-0005-0000-0000-0000840D0000}"/>
    <cellStyle name="Note 76 2" xfId="2455" xr:uid="{00000000-0005-0000-0000-0000850D0000}"/>
    <cellStyle name="Note 76 2 2" xfId="2456" xr:uid="{00000000-0005-0000-0000-0000860D0000}"/>
    <cellStyle name="Note 76 3" xfId="2457" xr:uid="{00000000-0005-0000-0000-0000870D0000}"/>
    <cellStyle name="Note 76 3 2" xfId="3640" xr:uid="{00000000-0005-0000-0000-0000880D0000}"/>
    <cellStyle name="Note 76 4" xfId="3639" xr:uid="{00000000-0005-0000-0000-0000890D0000}"/>
    <cellStyle name="Note 76_TRAFO" xfId="2458" xr:uid="{00000000-0005-0000-0000-00008A0D0000}"/>
    <cellStyle name="Note 77" xfId="2459" xr:uid="{00000000-0005-0000-0000-00008B0D0000}"/>
    <cellStyle name="Note 77 2" xfId="2460" xr:uid="{00000000-0005-0000-0000-00008C0D0000}"/>
    <cellStyle name="Note 77 2 2" xfId="2461" xr:uid="{00000000-0005-0000-0000-00008D0D0000}"/>
    <cellStyle name="Note 77 3" xfId="2462" xr:uid="{00000000-0005-0000-0000-00008E0D0000}"/>
    <cellStyle name="Note 77 3 2" xfId="3642" xr:uid="{00000000-0005-0000-0000-00008F0D0000}"/>
    <cellStyle name="Note 77 4" xfId="3641" xr:uid="{00000000-0005-0000-0000-0000900D0000}"/>
    <cellStyle name="Note 77_TRAFO" xfId="2463" xr:uid="{00000000-0005-0000-0000-0000910D0000}"/>
    <cellStyle name="Note 78" xfId="2464" xr:uid="{00000000-0005-0000-0000-0000920D0000}"/>
    <cellStyle name="Note 78 2" xfId="2465" xr:uid="{00000000-0005-0000-0000-0000930D0000}"/>
    <cellStyle name="Note 78 2 2" xfId="2466" xr:uid="{00000000-0005-0000-0000-0000940D0000}"/>
    <cellStyle name="Note 78 3" xfId="2467" xr:uid="{00000000-0005-0000-0000-0000950D0000}"/>
    <cellStyle name="Note 78 3 2" xfId="3644" xr:uid="{00000000-0005-0000-0000-0000960D0000}"/>
    <cellStyle name="Note 78 4" xfId="3643" xr:uid="{00000000-0005-0000-0000-0000970D0000}"/>
    <cellStyle name="Note 78_TRAFO" xfId="2468" xr:uid="{00000000-0005-0000-0000-0000980D0000}"/>
    <cellStyle name="Note 8" xfId="2469" xr:uid="{00000000-0005-0000-0000-0000990D0000}"/>
    <cellStyle name="Note 8 2" xfId="2470" xr:uid="{00000000-0005-0000-0000-00009A0D0000}"/>
    <cellStyle name="Note 8 2 2" xfId="2471" xr:uid="{00000000-0005-0000-0000-00009B0D0000}"/>
    <cellStyle name="Note 8 3" xfId="2472" xr:uid="{00000000-0005-0000-0000-00009C0D0000}"/>
    <cellStyle name="Note 8_TRAFO" xfId="2473" xr:uid="{00000000-0005-0000-0000-00009D0D0000}"/>
    <cellStyle name="Note 9" xfId="2474" xr:uid="{00000000-0005-0000-0000-00009E0D0000}"/>
    <cellStyle name="Note 9 2" xfId="2475" xr:uid="{00000000-0005-0000-0000-00009F0D0000}"/>
    <cellStyle name="Note 9 2 2" xfId="2476" xr:uid="{00000000-0005-0000-0000-0000A00D0000}"/>
    <cellStyle name="Note 9 3" xfId="2477" xr:uid="{00000000-0005-0000-0000-0000A10D0000}"/>
    <cellStyle name="Note 9_TRAFO" xfId="2478" xr:uid="{00000000-0005-0000-0000-0000A20D0000}"/>
    <cellStyle name="Output" xfId="2479" builtinId="21" customBuiltin="1"/>
    <cellStyle name="Output 10" xfId="2480" xr:uid="{00000000-0005-0000-0000-0000A40D0000}"/>
    <cellStyle name="Output 10 2" xfId="2481" xr:uid="{00000000-0005-0000-0000-0000A50D0000}"/>
    <cellStyle name="Output 11" xfId="2482" xr:uid="{00000000-0005-0000-0000-0000A60D0000}"/>
    <cellStyle name="Output 11 2" xfId="2483" xr:uid="{00000000-0005-0000-0000-0000A70D0000}"/>
    <cellStyle name="Output 12" xfId="2484" xr:uid="{00000000-0005-0000-0000-0000A80D0000}"/>
    <cellStyle name="Output 12 2" xfId="2485" xr:uid="{00000000-0005-0000-0000-0000A90D0000}"/>
    <cellStyle name="Output 13" xfId="2486" xr:uid="{00000000-0005-0000-0000-0000AA0D0000}"/>
    <cellStyle name="Output 13 2" xfId="2487" xr:uid="{00000000-0005-0000-0000-0000AB0D0000}"/>
    <cellStyle name="Output 14" xfId="2488" xr:uid="{00000000-0005-0000-0000-0000AC0D0000}"/>
    <cellStyle name="Output 14 2" xfId="2489" xr:uid="{00000000-0005-0000-0000-0000AD0D0000}"/>
    <cellStyle name="Output 15" xfId="2490" xr:uid="{00000000-0005-0000-0000-0000AE0D0000}"/>
    <cellStyle name="Output 15 2" xfId="2491" xr:uid="{00000000-0005-0000-0000-0000AF0D0000}"/>
    <cellStyle name="Output 16" xfId="2492" xr:uid="{00000000-0005-0000-0000-0000B00D0000}"/>
    <cellStyle name="Output 16 2" xfId="2493" xr:uid="{00000000-0005-0000-0000-0000B10D0000}"/>
    <cellStyle name="Output 2" xfId="2494" xr:uid="{00000000-0005-0000-0000-0000B20D0000}"/>
    <cellStyle name="Output 2 2" xfId="2495" xr:uid="{00000000-0005-0000-0000-0000B30D0000}"/>
    <cellStyle name="Output 2 2 2" xfId="2496" xr:uid="{00000000-0005-0000-0000-0000B40D0000}"/>
    <cellStyle name="Output 2 3" xfId="2497" xr:uid="{00000000-0005-0000-0000-0000B50D0000}"/>
    <cellStyle name="Output 2 3 2" xfId="2498" xr:uid="{00000000-0005-0000-0000-0000B60D0000}"/>
    <cellStyle name="Output 2 4" xfId="2499" xr:uid="{00000000-0005-0000-0000-0000B70D0000}"/>
    <cellStyle name="Output 3" xfId="2500" xr:uid="{00000000-0005-0000-0000-0000B80D0000}"/>
    <cellStyle name="Output 3 2" xfId="2501" xr:uid="{00000000-0005-0000-0000-0000B90D0000}"/>
    <cellStyle name="Output 4" xfId="2502" xr:uid="{00000000-0005-0000-0000-0000BA0D0000}"/>
    <cellStyle name="Output 4 2" xfId="2503" xr:uid="{00000000-0005-0000-0000-0000BB0D0000}"/>
    <cellStyle name="Output 5" xfId="2504" xr:uid="{00000000-0005-0000-0000-0000BC0D0000}"/>
    <cellStyle name="Output 5 2" xfId="2505" xr:uid="{00000000-0005-0000-0000-0000BD0D0000}"/>
    <cellStyle name="Output 6" xfId="2506" xr:uid="{00000000-0005-0000-0000-0000BE0D0000}"/>
    <cellStyle name="Output 6 2" xfId="2507" xr:uid="{00000000-0005-0000-0000-0000BF0D0000}"/>
    <cellStyle name="Output 7" xfId="2508" xr:uid="{00000000-0005-0000-0000-0000C00D0000}"/>
    <cellStyle name="Output 7 2" xfId="2509" xr:uid="{00000000-0005-0000-0000-0000C10D0000}"/>
    <cellStyle name="Output 8" xfId="2510" xr:uid="{00000000-0005-0000-0000-0000C20D0000}"/>
    <cellStyle name="Output 8 2" xfId="2511" xr:uid="{00000000-0005-0000-0000-0000C30D0000}"/>
    <cellStyle name="Output 9" xfId="2512" xr:uid="{00000000-0005-0000-0000-0000C40D0000}"/>
    <cellStyle name="Output 9 2" xfId="2513" xr:uid="{00000000-0005-0000-0000-0000C50D0000}"/>
    <cellStyle name="Percent" xfId="2675" builtinId="5"/>
    <cellStyle name="Percent [0]" xfId="2514" xr:uid="{00000000-0005-0000-0000-0000C70D0000}"/>
    <cellStyle name="Percent [0] 2" xfId="2515" xr:uid="{00000000-0005-0000-0000-0000C80D0000}"/>
    <cellStyle name="Percent [00]" xfId="2516" xr:uid="{00000000-0005-0000-0000-0000C90D0000}"/>
    <cellStyle name="Percent [00] 2" xfId="2517" xr:uid="{00000000-0005-0000-0000-0000CA0D0000}"/>
    <cellStyle name="Percent [2]" xfId="2518" xr:uid="{00000000-0005-0000-0000-0000CB0D0000}"/>
    <cellStyle name="Percent [2] 2" xfId="2519" xr:uid="{00000000-0005-0000-0000-0000CC0D0000}"/>
    <cellStyle name="Percent 10" xfId="2520" xr:uid="{00000000-0005-0000-0000-0000CD0D0000}"/>
    <cellStyle name="Percent 11" xfId="2521" xr:uid="{00000000-0005-0000-0000-0000CE0D0000}"/>
    <cellStyle name="Percent 11 2" xfId="2671" xr:uid="{00000000-0005-0000-0000-0000CF0D0000}"/>
    <cellStyle name="Percent 12" xfId="3681" xr:uid="{00000000-0005-0000-0000-0000D00D0000}"/>
    <cellStyle name="Percent 13" xfId="3686" xr:uid="{00000000-0005-0000-0000-0000D10D0000}"/>
    <cellStyle name="Percent 14" xfId="3687" xr:uid="{00000000-0005-0000-0000-0000D20D0000}"/>
    <cellStyle name="Percent 15" xfId="3688" xr:uid="{00000000-0005-0000-0000-0000D30D0000}"/>
    <cellStyle name="Percent 16" xfId="3689" xr:uid="{00000000-0005-0000-0000-0000D40D0000}"/>
    <cellStyle name="Percent 17" xfId="3690" xr:uid="{00000000-0005-0000-0000-0000D50D0000}"/>
    <cellStyle name="Percent 18" xfId="3691" xr:uid="{00000000-0005-0000-0000-0000D60D0000}"/>
    <cellStyle name="Percent 19" xfId="3722" xr:uid="{00000000-0005-0000-0000-0000D70D0000}"/>
    <cellStyle name="Percent 2" xfId="2522" xr:uid="{00000000-0005-0000-0000-0000D80D0000}"/>
    <cellStyle name="Percent 2 2" xfId="2523" xr:uid="{00000000-0005-0000-0000-0000D90D0000}"/>
    <cellStyle name="Percent 2 2 2" xfId="2524" xr:uid="{00000000-0005-0000-0000-0000DA0D0000}"/>
    <cellStyle name="Percent 2 2 2 2" xfId="2525" xr:uid="{00000000-0005-0000-0000-0000DB0D0000}"/>
    <cellStyle name="Percent 2 2 2 2 2" xfId="2526" xr:uid="{00000000-0005-0000-0000-0000DC0D0000}"/>
    <cellStyle name="Percent 2 2 2 2 2 2" xfId="2527" xr:uid="{00000000-0005-0000-0000-0000DD0D0000}"/>
    <cellStyle name="Percent 2 2 2 2 2 2 2" xfId="3648" xr:uid="{00000000-0005-0000-0000-0000DE0D0000}"/>
    <cellStyle name="Percent 2 2 2 2 2 3" xfId="2528" xr:uid="{00000000-0005-0000-0000-0000DF0D0000}"/>
    <cellStyle name="Percent 2 2 2 2 2 3 2" xfId="3649" xr:uid="{00000000-0005-0000-0000-0000E00D0000}"/>
    <cellStyle name="Percent 2 2 2 2 2 4" xfId="2529" xr:uid="{00000000-0005-0000-0000-0000E10D0000}"/>
    <cellStyle name="Percent 2 2 2 2 2 4 2" xfId="3650" xr:uid="{00000000-0005-0000-0000-0000E20D0000}"/>
    <cellStyle name="Percent 2 2 2 2 2 5" xfId="2530" xr:uid="{00000000-0005-0000-0000-0000E30D0000}"/>
    <cellStyle name="Percent 2 2 2 2 2 5 2" xfId="3651" xr:uid="{00000000-0005-0000-0000-0000E40D0000}"/>
    <cellStyle name="Percent 2 2 2 2 2 6" xfId="3647" xr:uid="{00000000-0005-0000-0000-0000E50D0000}"/>
    <cellStyle name="Percent 2 2 2 2 3" xfId="2531" xr:uid="{00000000-0005-0000-0000-0000E60D0000}"/>
    <cellStyle name="Percent 2 2 2 2 3 2" xfId="3652" xr:uid="{00000000-0005-0000-0000-0000E70D0000}"/>
    <cellStyle name="Percent 2 2 2 2 4" xfId="2532" xr:uid="{00000000-0005-0000-0000-0000E80D0000}"/>
    <cellStyle name="Percent 2 2 2 2 4 2" xfId="3653" xr:uid="{00000000-0005-0000-0000-0000E90D0000}"/>
    <cellStyle name="Percent 2 2 2 2 5" xfId="2533" xr:uid="{00000000-0005-0000-0000-0000EA0D0000}"/>
    <cellStyle name="Percent 2 2 2 2 5 2" xfId="3654" xr:uid="{00000000-0005-0000-0000-0000EB0D0000}"/>
    <cellStyle name="Percent 2 2 2 2 6" xfId="3646" xr:uid="{00000000-0005-0000-0000-0000EC0D0000}"/>
    <cellStyle name="Percent 2 2 2 3" xfId="2534" xr:uid="{00000000-0005-0000-0000-0000ED0D0000}"/>
    <cellStyle name="Percent 2 2 2 3 2" xfId="3655" xr:uid="{00000000-0005-0000-0000-0000EE0D0000}"/>
    <cellStyle name="Percent 2 2 2 4" xfId="2535" xr:uid="{00000000-0005-0000-0000-0000EF0D0000}"/>
    <cellStyle name="Percent 2 2 2 4 2" xfId="3656" xr:uid="{00000000-0005-0000-0000-0000F00D0000}"/>
    <cellStyle name="Percent 2 2 2 5" xfId="2536" xr:uid="{00000000-0005-0000-0000-0000F10D0000}"/>
    <cellStyle name="Percent 2 2 2 5 2" xfId="3657" xr:uid="{00000000-0005-0000-0000-0000F20D0000}"/>
    <cellStyle name="Percent 2 2 2 6" xfId="2537" xr:uid="{00000000-0005-0000-0000-0000F30D0000}"/>
    <cellStyle name="Percent 2 2 2 6 2" xfId="3658" xr:uid="{00000000-0005-0000-0000-0000F40D0000}"/>
    <cellStyle name="Percent 2 2 2 7" xfId="2538" xr:uid="{00000000-0005-0000-0000-0000F50D0000}"/>
    <cellStyle name="Percent 2 2 2 7 2" xfId="3659" xr:uid="{00000000-0005-0000-0000-0000F60D0000}"/>
    <cellStyle name="Percent 2 2 2 8" xfId="3645" xr:uid="{00000000-0005-0000-0000-0000F70D0000}"/>
    <cellStyle name="Percent 2 2 3" xfId="2539" xr:uid="{00000000-0005-0000-0000-0000F80D0000}"/>
    <cellStyle name="Percent 2 2 3 2" xfId="3660" xr:uid="{00000000-0005-0000-0000-0000F90D0000}"/>
    <cellStyle name="Percent 2 2 4" xfId="2540" xr:uid="{00000000-0005-0000-0000-0000FA0D0000}"/>
    <cellStyle name="Percent 2 2 4 2" xfId="3661" xr:uid="{00000000-0005-0000-0000-0000FB0D0000}"/>
    <cellStyle name="Percent 2 2 5" xfId="2541" xr:uid="{00000000-0005-0000-0000-0000FC0D0000}"/>
    <cellStyle name="Percent 2 2 5 2" xfId="3662" xr:uid="{00000000-0005-0000-0000-0000FD0D0000}"/>
    <cellStyle name="Percent 2 2 6" xfId="2542" xr:uid="{00000000-0005-0000-0000-0000FE0D0000}"/>
    <cellStyle name="Percent 2 3" xfId="2543" xr:uid="{00000000-0005-0000-0000-0000FF0D0000}"/>
    <cellStyle name="Percent 2 3 2" xfId="2544" xr:uid="{00000000-0005-0000-0000-0000000E0000}"/>
    <cellStyle name="Percent 2 3 2 2" xfId="2545" xr:uid="{00000000-0005-0000-0000-0000010E0000}"/>
    <cellStyle name="Percent 2 3 3" xfId="3663" xr:uid="{00000000-0005-0000-0000-0000020E0000}"/>
    <cellStyle name="Percent 2 4" xfId="2546" xr:uid="{00000000-0005-0000-0000-0000030E0000}"/>
    <cellStyle name="Percent 2 4 2" xfId="3664" xr:uid="{00000000-0005-0000-0000-0000040E0000}"/>
    <cellStyle name="Percent 2 5" xfId="2547" xr:uid="{00000000-0005-0000-0000-0000050E0000}"/>
    <cellStyle name="Percent 2 5 2" xfId="3665" xr:uid="{00000000-0005-0000-0000-0000060E0000}"/>
    <cellStyle name="Percent 2 6" xfId="2548" xr:uid="{00000000-0005-0000-0000-0000070E0000}"/>
    <cellStyle name="Percent 2 6 2" xfId="3666" xr:uid="{00000000-0005-0000-0000-0000080E0000}"/>
    <cellStyle name="Percent 2 7" xfId="2549" xr:uid="{00000000-0005-0000-0000-0000090E0000}"/>
    <cellStyle name="Percent 20" xfId="3723" xr:uid="{00000000-0005-0000-0000-00000A0E0000}"/>
    <cellStyle name="Percent 21" xfId="3724" xr:uid="{00000000-0005-0000-0000-00000B0E0000}"/>
    <cellStyle name="Percent 22" xfId="3725" xr:uid="{00000000-0005-0000-0000-00000C0E0000}"/>
    <cellStyle name="Percent 23" xfId="3726" xr:uid="{00000000-0005-0000-0000-00000D0E0000}"/>
    <cellStyle name="Percent 24" xfId="3727" xr:uid="{00000000-0005-0000-0000-00000E0E0000}"/>
    <cellStyle name="Percent 25" xfId="3728" xr:uid="{00000000-0005-0000-0000-00000F0E0000}"/>
    <cellStyle name="Percent 26" xfId="3729" xr:uid="{00000000-0005-0000-0000-0000100E0000}"/>
    <cellStyle name="Percent 27" xfId="3730" xr:uid="{00000000-0005-0000-0000-0000110E0000}"/>
    <cellStyle name="Percent 3" xfId="2550" xr:uid="{00000000-0005-0000-0000-0000120E0000}"/>
    <cellStyle name="Percent 3 2" xfId="2551" xr:uid="{00000000-0005-0000-0000-0000130E0000}"/>
    <cellStyle name="Percent 4" xfId="2552" xr:uid="{00000000-0005-0000-0000-0000140E0000}"/>
    <cellStyle name="Percent 4 2" xfId="2553" xr:uid="{00000000-0005-0000-0000-0000150E0000}"/>
    <cellStyle name="Percent 4 2 2" xfId="2554" xr:uid="{00000000-0005-0000-0000-0000160E0000}"/>
    <cellStyle name="Percent 5" xfId="2555" xr:uid="{00000000-0005-0000-0000-0000170E0000}"/>
    <cellStyle name="Percent 5 2" xfId="2556" xr:uid="{00000000-0005-0000-0000-0000180E0000}"/>
    <cellStyle name="Percent 5 2 2" xfId="2557" xr:uid="{00000000-0005-0000-0000-0000190E0000}"/>
    <cellStyle name="Percent 5 2 2 2" xfId="3669" xr:uid="{00000000-0005-0000-0000-00001A0E0000}"/>
    <cellStyle name="Percent 5 2 3" xfId="2558" xr:uid="{00000000-0005-0000-0000-00001B0E0000}"/>
    <cellStyle name="Percent 5 2 3 2" xfId="3670" xr:uid="{00000000-0005-0000-0000-00001C0E0000}"/>
    <cellStyle name="Percent 5 2 4" xfId="2559" xr:uid="{00000000-0005-0000-0000-00001D0E0000}"/>
    <cellStyle name="Percent 5 2 4 2" xfId="3671" xr:uid="{00000000-0005-0000-0000-00001E0E0000}"/>
    <cellStyle name="Percent 5 2 5" xfId="2560" xr:uid="{00000000-0005-0000-0000-00001F0E0000}"/>
    <cellStyle name="Percent 5 2 5 2" xfId="3672" xr:uid="{00000000-0005-0000-0000-0000200E0000}"/>
    <cellStyle name="Percent 5 2 6" xfId="2561" xr:uid="{00000000-0005-0000-0000-0000210E0000}"/>
    <cellStyle name="Percent 5 2 6 2" xfId="2562" xr:uid="{00000000-0005-0000-0000-0000220E0000}"/>
    <cellStyle name="Percent 5 2 7" xfId="3668" xr:uid="{00000000-0005-0000-0000-0000230E0000}"/>
    <cellStyle name="Percent 5 3" xfId="2563" xr:uid="{00000000-0005-0000-0000-0000240E0000}"/>
    <cellStyle name="Percent 5 3 2" xfId="3673" xr:uid="{00000000-0005-0000-0000-0000250E0000}"/>
    <cellStyle name="Percent 5 4" xfId="2564" xr:uid="{00000000-0005-0000-0000-0000260E0000}"/>
    <cellStyle name="Percent 5 4 2" xfId="3674" xr:uid="{00000000-0005-0000-0000-0000270E0000}"/>
    <cellStyle name="Percent 5 5" xfId="2565" xr:uid="{00000000-0005-0000-0000-0000280E0000}"/>
    <cellStyle name="Percent 5 5 2" xfId="3675" xr:uid="{00000000-0005-0000-0000-0000290E0000}"/>
    <cellStyle name="Percent 5 6" xfId="3667" xr:uid="{00000000-0005-0000-0000-00002A0E0000}"/>
    <cellStyle name="Percent 6" xfId="2566" xr:uid="{00000000-0005-0000-0000-00002B0E0000}"/>
    <cellStyle name="Percent 6 2" xfId="2567" xr:uid="{00000000-0005-0000-0000-00002C0E0000}"/>
    <cellStyle name="Percent 7" xfId="2568" xr:uid="{00000000-0005-0000-0000-00002D0E0000}"/>
    <cellStyle name="Percent 7 2" xfId="2569" xr:uid="{00000000-0005-0000-0000-00002E0E0000}"/>
    <cellStyle name="Percent 7 2 2" xfId="2570" xr:uid="{00000000-0005-0000-0000-00002F0E0000}"/>
    <cellStyle name="Percent 7 3" xfId="2571" xr:uid="{00000000-0005-0000-0000-0000300E0000}"/>
    <cellStyle name="Percent 8" xfId="2572" xr:uid="{00000000-0005-0000-0000-0000310E0000}"/>
    <cellStyle name="Percent 8 2" xfId="3676" xr:uid="{00000000-0005-0000-0000-0000320E0000}"/>
    <cellStyle name="Percent 9" xfId="2573" xr:uid="{00000000-0005-0000-0000-0000330E0000}"/>
    <cellStyle name="Percent 9 2" xfId="2574" xr:uid="{00000000-0005-0000-0000-0000340E0000}"/>
    <cellStyle name="PrePop Currency (0)" xfId="2575" xr:uid="{00000000-0005-0000-0000-0000350E0000}"/>
    <cellStyle name="PrePop Currency (0) 2" xfId="2576" xr:uid="{00000000-0005-0000-0000-0000360E0000}"/>
    <cellStyle name="PrePop Currency (2)" xfId="2577" xr:uid="{00000000-0005-0000-0000-0000370E0000}"/>
    <cellStyle name="PrePop Currency (2) 2" xfId="2578" xr:uid="{00000000-0005-0000-0000-0000380E0000}"/>
    <cellStyle name="PrePop Units (0)" xfId="2579" xr:uid="{00000000-0005-0000-0000-0000390E0000}"/>
    <cellStyle name="PrePop Units (0) 2" xfId="2580" xr:uid="{00000000-0005-0000-0000-00003A0E0000}"/>
    <cellStyle name="PrePop Units (1)" xfId="2581" xr:uid="{00000000-0005-0000-0000-00003B0E0000}"/>
    <cellStyle name="PrePop Units (1) 2" xfId="2582" xr:uid="{00000000-0005-0000-0000-00003C0E0000}"/>
    <cellStyle name="PrePop Units (2)" xfId="2583" xr:uid="{00000000-0005-0000-0000-00003D0E0000}"/>
    <cellStyle name="PrePop Units (2) 2" xfId="2584" xr:uid="{00000000-0005-0000-0000-00003E0E0000}"/>
    <cellStyle name="Reset range style to defaults" xfId="2585" xr:uid="{00000000-0005-0000-0000-00003F0E0000}"/>
    <cellStyle name="RevList" xfId="2586" xr:uid="{00000000-0005-0000-0000-0000400E0000}"/>
    <cellStyle name="sbt2" xfId="2587" xr:uid="{00000000-0005-0000-0000-0000410E0000}"/>
    <cellStyle name="sbt2 2" xfId="2588" xr:uid="{00000000-0005-0000-0000-0000420E0000}"/>
    <cellStyle name="subt1" xfId="2589" xr:uid="{00000000-0005-0000-0000-0000430E0000}"/>
    <cellStyle name="subt1 2" xfId="2590" xr:uid="{00000000-0005-0000-0000-0000440E0000}"/>
    <cellStyle name="Subtotal" xfId="2591" xr:uid="{00000000-0005-0000-0000-0000450E0000}"/>
    <cellStyle name="Text Indent A" xfId="2592" xr:uid="{00000000-0005-0000-0000-0000460E0000}"/>
    <cellStyle name="Text Indent B" xfId="2593" xr:uid="{00000000-0005-0000-0000-0000470E0000}"/>
    <cellStyle name="Text Indent B 2" xfId="2594" xr:uid="{00000000-0005-0000-0000-0000480E0000}"/>
    <cellStyle name="Text Indent C" xfId="2595" xr:uid="{00000000-0005-0000-0000-0000490E0000}"/>
    <cellStyle name="Text Indent C 2" xfId="2596" xr:uid="{00000000-0005-0000-0000-00004A0E0000}"/>
    <cellStyle name="TIGA" xfId="2597" xr:uid="{00000000-0005-0000-0000-00004B0E0000}"/>
    <cellStyle name="Title" xfId="2598" builtinId="15" customBuiltin="1"/>
    <cellStyle name="Title 10" xfId="2599" xr:uid="{00000000-0005-0000-0000-00004D0E0000}"/>
    <cellStyle name="Title 11" xfId="2600" xr:uid="{00000000-0005-0000-0000-00004E0E0000}"/>
    <cellStyle name="Title 12" xfId="2601" xr:uid="{00000000-0005-0000-0000-00004F0E0000}"/>
    <cellStyle name="Title 13" xfId="2602" xr:uid="{00000000-0005-0000-0000-0000500E0000}"/>
    <cellStyle name="Title 14" xfId="2603" xr:uid="{00000000-0005-0000-0000-0000510E0000}"/>
    <cellStyle name="Title 15" xfId="2604" xr:uid="{00000000-0005-0000-0000-0000520E0000}"/>
    <cellStyle name="Title 16" xfId="2605" xr:uid="{00000000-0005-0000-0000-0000530E0000}"/>
    <cellStyle name="Title 2" xfId="2606" xr:uid="{00000000-0005-0000-0000-0000540E0000}"/>
    <cellStyle name="Title 2 2" xfId="2607" xr:uid="{00000000-0005-0000-0000-0000550E0000}"/>
    <cellStyle name="Title 2 3" xfId="2608" xr:uid="{00000000-0005-0000-0000-0000560E0000}"/>
    <cellStyle name="Title 3" xfId="2609" xr:uid="{00000000-0005-0000-0000-0000570E0000}"/>
    <cellStyle name="Title 4" xfId="2610" xr:uid="{00000000-0005-0000-0000-0000580E0000}"/>
    <cellStyle name="Title 5" xfId="2611" xr:uid="{00000000-0005-0000-0000-0000590E0000}"/>
    <cellStyle name="Title 6" xfId="2612" xr:uid="{00000000-0005-0000-0000-00005A0E0000}"/>
    <cellStyle name="Title 7" xfId="2613" xr:uid="{00000000-0005-0000-0000-00005B0E0000}"/>
    <cellStyle name="Title 8" xfId="2614" xr:uid="{00000000-0005-0000-0000-00005C0E0000}"/>
    <cellStyle name="Title 9" xfId="2615" xr:uid="{00000000-0005-0000-0000-00005D0E0000}"/>
    <cellStyle name="Total" xfId="2616" builtinId="25" customBuiltin="1"/>
    <cellStyle name="Total 10" xfId="2617" xr:uid="{00000000-0005-0000-0000-00005F0E0000}"/>
    <cellStyle name="Total 10 2" xfId="2618" xr:uid="{00000000-0005-0000-0000-0000600E0000}"/>
    <cellStyle name="Total 11" xfId="2619" xr:uid="{00000000-0005-0000-0000-0000610E0000}"/>
    <cellStyle name="Total 11 2" xfId="2620" xr:uid="{00000000-0005-0000-0000-0000620E0000}"/>
    <cellStyle name="Total 12" xfId="2621" xr:uid="{00000000-0005-0000-0000-0000630E0000}"/>
    <cellStyle name="Total 12 2" xfId="2622" xr:uid="{00000000-0005-0000-0000-0000640E0000}"/>
    <cellStyle name="Total 13" xfId="2623" xr:uid="{00000000-0005-0000-0000-0000650E0000}"/>
    <cellStyle name="Total 13 2" xfId="2624" xr:uid="{00000000-0005-0000-0000-0000660E0000}"/>
    <cellStyle name="Total 14" xfId="2625" xr:uid="{00000000-0005-0000-0000-0000670E0000}"/>
    <cellStyle name="Total 14 2" xfId="2626" xr:uid="{00000000-0005-0000-0000-0000680E0000}"/>
    <cellStyle name="Total 15" xfId="2627" xr:uid="{00000000-0005-0000-0000-0000690E0000}"/>
    <cellStyle name="Total 15 2" xfId="2628" xr:uid="{00000000-0005-0000-0000-00006A0E0000}"/>
    <cellStyle name="Total 16" xfId="2629" xr:uid="{00000000-0005-0000-0000-00006B0E0000}"/>
    <cellStyle name="Total 16 2" xfId="2630" xr:uid="{00000000-0005-0000-0000-00006C0E0000}"/>
    <cellStyle name="Total 2" xfId="2631" xr:uid="{00000000-0005-0000-0000-00006D0E0000}"/>
    <cellStyle name="Total 2 2" xfId="2632" xr:uid="{00000000-0005-0000-0000-00006E0E0000}"/>
    <cellStyle name="Total 2 2 2" xfId="2633" xr:uid="{00000000-0005-0000-0000-00006F0E0000}"/>
    <cellStyle name="Total 2 3" xfId="2634" xr:uid="{00000000-0005-0000-0000-0000700E0000}"/>
    <cellStyle name="Total 2 3 2" xfId="2635" xr:uid="{00000000-0005-0000-0000-0000710E0000}"/>
    <cellStyle name="Total 2 4" xfId="2636" xr:uid="{00000000-0005-0000-0000-0000720E0000}"/>
    <cellStyle name="Total 3" xfId="2637" xr:uid="{00000000-0005-0000-0000-0000730E0000}"/>
    <cellStyle name="Total 3 2" xfId="2638" xr:uid="{00000000-0005-0000-0000-0000740E0000}"/>
    <cellStyle name="Total 4" xfId="2639" xr:uid="{00000000-0005-0000-0000-0000750E0000}"/>
    <cellStyle name="Total 4 2" xfId="2640" xr:uid="{00000000-0005-0000-0000-0000760E0000}"/>
    <cellStyle name="Total 5" xfId="2641" xr:uid="{00000000-0005-0000-0000-0000770E0000}"/>
    <cellStyle name="Total 5 2" xfId="2642" xr:uid="{00000000-0005-0000-0000-0000780E0000}"/>
    <cellStyle name="Total 6" xfId="2643" xr:uid="{00000000-0005-0000-0000-0000790E0000}"/>
    <cellStyle name="Total 6 2" xfId="2644" xr:uid="{00000000-0005-0000-0000-00007A0E0000}"/>
    <cellStyle name="Total 7" xfId="2645" xr:uid="{00000000-0005-0000-0000-00007B0E0000}"/>
    <cellStyle name="Total 7 2" xfId="2646" xr:uid="{00000000-0005-0000-0000-00007C0E0000}"/>
    <cellStyle name="Total 8" xfId="2647" xr:uid="{00000000-0005-0000-0000-00007D0E0000}"/>
    <cellStyle name="Total 8 2" xfId="2648" xr:uid="{00000000-0005-0000-0000-00007E0E0000}"/>
    <cellStyle name="Total 9" xfId="2649" xr:uid="{00000000-0005-0000-0000-00007F0E0000}"/>
    <cellStyle name="Total 9 2" xfId="2650" xr:uid="{00000000-0005-0000-0000-0000800E0000}"/>
    <cellStyle name="Warning Text" xfId="2651" builtinId="11" customBuiltin="1"/>
    <cellStyle name="Warning Text 10" xfId="2652" xr:uid="{00000000-0005-0000-0000-0000820E0000}"/>
    <cellStyle name="Warning Text 11" xfId="2653" xr:uid="{00000000-0005-0000-0000-0000830E0000}"/>
    <cellStyle name="Warning Text 12" xfId="2654" xr:uid="{00000000-0005-0000-0000-0000840E0000}"/>
    <cellStyle name="Warning Text 13" xfId="2655" xr:uid="{00000000-0005-0000-0000-0000850E0000}"/>
    <cellStyle name="Warning Text 14" xfId="2656" xr:uid="{00000000-0005-0000-0000-0000860E0000}"/>
    <cellStyle name="Warning Text 15" xfId="2657" xr:uid="{00000000-0005-0000-0000-0000870E0000}"/>
    <cellStyle name="Warning Text 16" xfId="2658" xr:uid="{00000000-0005-0000-0000-0000880E0000}"/>
    <cellStyle name="Warning Text 2" xfId="2659" xr:uid="{00000000-0005-0000-0000-0000890E0000}"/>
    <cellStyle name="Warning Text 2 2" xfId="2660" xr:uid="{00000000-0005-0000-0000-00008A0E0000}"/>
    <cellStyle name="Warning Text 2 3" xfId="2661" xr:uid="{00000000-0005-0000-0000-00008B0E0000}"/>
    <cellStyle name="Warning Text 3" xfId="2662" xr:uid="{00000000-0005-0000-0000-00008C0E0000}"/>
    <cellStyle name="Warning Text 4" xfId="2663" xr:uid="{00000000-0005-0000-0000-00008D0E0000}"/>
    <cellStyle name="Warning Text 5" xfId="2664" xr:uid="{00000000-0005-0000-0000-00008E0E0000}"/>
    <cellStyle name="Warning Text 6" xfId="2665" xr:uid="{00000000-0005-0000-0000-00008F0E0000}"/>
    <cellStyle name="Warning Text 7" xfId="2666" xr:uid="{00000000-0005-0000-0000-0000900E0000}"/>
    <cellStyle name="Warning Text 8" xfId="2667" xr:uid="{00000000-0005-0000-0000-0000910E0000}"/>
    <cellStyle name="Warning Text 9" xfId="2668" xr:uid="{00000000-0005-0000-0000-0000920E0000}"/>
  </cellStyles>
  <dxfs count="5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calcChain" Target="calcChain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54" Type="http://schemas.openxmlformats.org/officeDocument/2006/relationships/externalLink" Target="externalLinks/externalLink41.xml"/><Relationship Id="rId62" Type="http://schemas.openxmlformats.org/officeDocument/2006/relationships/externalLink" Target="externalLinks/externalLink49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2.6000000000000002E-2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5948752"/>
        <c:axId val="405962896"/>
      </c:barChart>
      <c:catAx>
        <c:axId val="405948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405962896"/>
        <c:crosses val="autoZero"/>
        <c:auto val="1"/>
        <c:lblAlgn val="ctr"/>
        <c:lblOffset val="100"/>
        <c:noMultiLvlLbl val="0"/>
      </c:catAx>
      <c:valAx>
        <c:axId val="4059628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59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0.71083365142626709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5959632"/>
        <c:axId val="405960176"/>
      </c:barChart>
      <c:catAx>
        <c:axId val="405959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405960176"/>
        <c:crosses val="autoZero"/>
        <c:auto val="1"/>
        <c:lblAlgn val="ctr"/>
        <c:lblOffset val="100"/>
        <c:noMultiLvlLbl val="0"/>
      </c:catAx>
      <c:valAx>
        <c:axId val="405960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59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13" Type="http://schemas.openxmlformats.org/officeDocument/2006/relationships/image" Target="../media/image28.emf"/><Relationship Id="rId3" Type="http://schemas.openxmlformats.org/officeDocument/2006/relationships/image" Target="../media/image18.emf"/><Relationship Id="rId7" Type="http://schemas.openxmlformats.org/officeDocument/2006/relationships/image" Target="../media/image22.emf"/><Relationship Id="rId12" Type="http://schemas.openxmlformats.org/officeDocument/2006/relationships/image" Target="../media/image27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6" Type="http://schemas.openxmlformats.org/officeDocument/2006/relationships/image" Target="../media/image21.emf"/><Relationship Id="rId11" Type="http://schemas.openxmlformats.org/officeDocument/2006/relationships/image" Target="../media/image26.emf"/><Relationship Id="rId5" Type="http://schemas.openxmlformats.org/officeDocument/2006/relationships/image" Target="../media/image20.emf"/><Relationship Id="rId10" Type="http://schemas.openxmlformats.org/officeDocument/2006/relationships/image" Target="../media/image25.emf"/><Relationship Id="rId4" Type="http://schemas.openxmlformats.org/officeDocument/2006/relationships/image" Target="../media/image19.emf"/><Relationship Id="rId9" Type="http://schemas.openxmlformats.org/officeDocument/2006/relationships/image" Target="../media/image24.emf"/><Relationship Id="rId14" Type="http://schemas.openxmlformats.org/officeDocument/2006/relationships/image" Target="../media/image2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fi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00000000-0008-0000-0000-00007B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7545</xdr:colOff>
      <xdr:row>32</xdr:row>
      <xdr:rowOff>35334</xdr:rowOff>
    </xdr:from>
    <xdr:to>
      <xdr:col>37</xdr:col>
      <xdr:colOff>229706</xdr:colOff>
      <xdr:row>38</xdr:row>
      <xdr:rowOff>-1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8171720" y="5159784"/>
          <a:ext cx="1441361" cy="9362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Lokasi Perumahan </a:t>
          </a:r>
          <a:endParaRPr lang="en-US" sz="1600" b="1">
            <a:solidFill>
              <a:srgbClr val="FF0000"/>
            </a:solidFill>
            <a:effectLst/>
          </a:endParaRPr>
        </a:p>
        <a:p>
          <a:pPr algn="ctr"/>
          <a:r>
            <a:rPr lang="id-ID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PUTRA</a:t>
          </a:r>
          <a:r>
            <a:rPr lang="id-ID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WAHID</a:t>
          </a:r>
          <a:endParaRPr lang="en-US" sz="1600" b="1">
            <a:solidFill>
              <a:srgbClr val="FF0000"/>
            </a:solidFill>
            <a:effectLst/>
          </a:endParaRPr>
        </a:p>
        <a:p>
          <a:pPr algn="ctr"/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142256</xdr:colOff>
      <xdr:row>27</xdr:row>
      <xdr:rowOff>55663</xdr:rowOff>
    </xdr:from>
    <xdr:to>
      <xdr:col>36</xdr:col>
      <xdr:colOff>150539</xdr:colOff>
      <xdr:row>32</xdr:row>
      <xdr:rowOff>85784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>
          <a:off x="18916031" y="4370488"/>
          <a:ext cx="8283" cy="83974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10</xdr:row>
      <xdr:rowOff>0</xdr:rowOff>
    </xdr:from>
    <xdr:to>
      <xdr:col>28</xdr:col>
      <xdr:colOff>0</xdr:colOff>
      <xdr:row>68</xdr:row>
      <xdr:rowOff>86591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1562100"/>
          <a:ext cx="14344650" cy="94020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00000000-0008-0000-0C00-000001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00000000-0008-0000-0C00-000002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00000000-0008-0000-0C00-000003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00000000-0008-0000-0C00-000004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00000000-0008-0000-0C00-000005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00000000-0008-0000-0C00-000006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00000000-0008-0000-0C00-000007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00000000-0008-0000-0C00-000001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00000000-0008-0000-0C00-000002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0000000-0008-0000-0C00-000003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00000000-0008-0000-0C00-000004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00000000-0008-0000-0C00-000005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00000000-0008-0000-0C00-000006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000000-0008-0000-0C00-000007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00000000-0008-0000-0C00-000008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00000000-0008-0000-0C00-000009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00000000-0008-0000-0100-000085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00000000-0008-0000-0200-000085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044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045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13527196" y="146775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48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00000000-0008-0000-0800-00000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68332</xdr:colOff>
      <xdr:row>85</xdr:row>
      <xdr:rowOff>90489</xdr:rowOff>
    </xdr:from>
    <xdr:to>
      <xdr:col>6</xdr:col>
      <xdr:colOff>77561</xdr:colOff>
      <xdr:row>86</xdr:row>
      <xdr:rowOff>90489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 flipH="1">
          <a:off x="1897132" y="13196889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5</xdr:row>
      <xdr:rowOff>40340</xdr:rowOff>
    </xdr:from>
    <xdr:to>
      <xdr:col>29</xdr:col>
      <xdr:colOff>308741</xdr:colOff>
      <xdr:row>16</xdr:row>
      <xdr:rowOff>141193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9620366" y="821390"/>
          <a:ext cx="1365900" cy="1786778"/>
          <a:chOff x="9713886" y="808452"/>
          <a:chExt cx="1342558" cy="1766630"/>
        </a:xfrm>
      </xdr:grpSpPr>
      <xdr:grpSp>
        <xdr:nvGrpSpPr>
          <xdr:cNvPr id="4" name="Group 1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63" name="Oval 1">
              <a:extLst>
                <a:ext uri="{FF2B5EF4-FFF2-40B4-BE49-F238E27FC236}">
                  <a16:creationId xmlns:a16="http://schemas.microsoft.com/office/drawing/2014/main" id="{00000000-0008-0000-0900-00003F00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64" name="Straight Connector 3">
              <a:extLst>
                <a:ext uri="{FF2B5EF4-FFF2-40B4-BE49-F238E27FC236}">
                  <a16:creationId xmlns:a16="http://schemas.microsoft.com/office/drawing/2014/main" id="{00000000-0008-0000-0900-000040000000}"/>
                </a:ext>
              </a:extLst>
            </xdr:cNvPr>
            <xdr:cNvCxnSpPr>
              <a:stCxn id="20" idx="1"/>
              <a:endCxn id="2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7">
              <a:extLst>
                <a:ext uri="{FF2B5EF4-FFF2-40B4-BE49-F238E27FC236}">
                  <a16:creationId xmlns:a16="http://schemas.microsoft.com/office/drawing/2014/main" id="{00000000-0008-0000-0900-000041000000}"/>
                </a:ext>
              </a:extLst>
            </xdr:cNvPr>
            <xdr:cNvCxnSpPr>
              <a:stCxn id="20" idx="3"/>
              <a:endCxn id="2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00000000-0008-0000-0900-00003C00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00000000-0008-0000-0900-00003D000000}"/>
                </a:ext>
              </a:extLst>
            </xdr:cNvPr>
            <xdr:cNvCxnSpPr>
              <a:stCxn id="60" idx="1"/>
              <a:endCxn id="6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00000000-0008-0000-0900-00003E000000}"/>
                </a:ext>
              </a:extLst>
            </xdr:cNvPr>
            <xdr:cNvCxnSpPr>
              <a:stCxn id="60" idx="3"/>
              <a:endCxn id="6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50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900-000015000000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52">
            <a:extLst>
              <a:ext uri="{FF2B5EF4-FFF2-40B4-BE49-F238E27FC236}">
                <a16:creationId xmlns:a16="http://schemas.microsoft.com/office/drawing/2014/main" id="{00000000-0008-0000-0900-000016000000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900-000017000000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900-000019000000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0000000-0008-0000-0900-00001B000000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00000000-0008-0000-0900-00001C000000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Isosceles Triangle 29">
            <a:extLst>
              <a:ext uri="{FF2B5EF4-FFF2-40B4-BE49-F238E27FC236}">
                <a16:creationId xmlns:a16="http://schemas.microsoft.com/office/drawing/2014/main" id="{00000000-0008-0000-0900-00001E000000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1" name="Isosceles Triangle 30">
            <a:extLst>
              <a:ext uri="{FF2B5EF4-FFF2-40B4-BE49-F238E27FC236}">
                <a16:creationId xmlns:a16="http://schemas.microsoft.com/office/drawing/2014/main" id="{00000000-0008-0000-0900-00001F000000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2" name="Group 73">
            <a:extLst>
              <a:ext uri="{FF2B5EF4-FFF2-40B4-BE49-F238E27FC236}">
                <a16:creationId xmlns:a16="http://schemas.microsoft.com/office/drawing/2014/main" id="{00000000-0008-0000-0900-000020000000}"/>
              </a:ext>
            </a:extLst>
          </xdr:cNvPr>
          <xdr:cNvGrpSpPr/>
        </xdr:nvGrpSpPr>
        <xdr:grpSpPr>
          <a:xfrm>
            <a:off x="9882187" y="2015393"/>
            <a:ext cx="197304" cy="119317"/>
            <a:chOff x="9837964" y="2071683"/>
            <a:chExt cx="197304" cy="122468"/>
          </a:xfrm>
        </xdr:grpSpPr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0000000-0008-0000-0900-00003A00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59" name="Straight Connector 58">
              <a:extLst>
                <a:ext uri="{FF2B5EF4-FFF2-40B4-BE49-F238E27FC236}">
                  <a16:creationId xmlns:a16="http://schemas.microsoft.com/office/drawing/2014/main" id="{00000000-0008-0000-0900-00003B000000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3" name="Group 74">
            <a:extLst>
              <a:ext uri="{FF2B5EF4-FFF2-40B4-BE49-F238E27FC236}">
                <a16:creationId xmlns:a16="http://schemas.microsoft.com/office/drawing/2014/main" id="{00000000-0008-0000-0900-000021000000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0000000-0008-0000-0900-00003800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00000000-0008-0000-0900-000039000000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4" name="Group 89">
            <a:extLst>
              <a:ext uri="{FF2B5EF4-FFF2-40B4-BE49-F238E27FC236}">
                <a16:creationId xmlns:a16="http://schemas.microsoft.com/office/drawing/2014/main" id="{00000000-0008-0000-0900-000022000000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00000000-0008-0000-0900-00003400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Connector 79">
              <a:extLst>
                <a:ext uri="{FF2B5EF4-FFF2-40B4-BE49-F238E27FC236}">
                  <a16:creationId xmlns:a16="http://schemas.microsoft.com/office/drawing/2014/main" id="{00000000-0008-0000-0900-00003500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Connector 80">
              <a:extLst>
                <a:ext uri="{FF2B5EF4-FFF2-40B4-BE49-F238E27FC236}">
                  <a16:creationId xmlns:a16="http://schemas.microsoft.com/office/drawing/2014/main" id="{00000000-0008-0000-0900-00003600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88">
              <a:extLst>
                <a:ext uri="{FF2B5EF4-FFF2-40B4-BE49-F238E27FC236}">
                  <a16:creationId xmlns:a16="http://schemas.microsoft.com/office/drawing/2014/main" id="{00000000-0008-0000-0900-00003700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Group 90">
            <a:extLst>
              <a:ext uri="{FF2B5EF4-FFF2-40B4-BE49-F238E27FC236}">
                <a16:creationId xmlns:a16="http://schemas.microsoft.com/office/drawing/2014/main" id="{00000000-0008-0000-0900-000023000000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00000000-0008-0000-0900-00003000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00000000-0008-0000-0900-00003100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Connector 49">
              <a:extLst>
                <a:ext uri="{FF2B5EF4-FFF2-40B4-BE49-F238E27FC236}">
                  <a16:creationId xmlns:a16="http://schemas.microsoft.com/office/drawing/2014/main" id="{00000000-0008-0000-0900-00003200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Straight Connector 50">
              <a:extLst>
                <a:ext uri="{FF2B5EF4-FFF2-40B4-BE49-F238E27FC236}">
                  <a16:creationId xmlns:a16="http://schemas.microsoft.com/office/drawing/2014/main" id="{00000000-0008-0000-0900-00003300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00000000-0008-0000-0900-000024000000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00000000-0008-0000-0900-000025000000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00000000-0008-0000-0900-000027000000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0" name="Group 155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GrpSpPr/>
        </xdr:nvGrpSpPr>
        <xdr:grpSpPr>
          <a:xfrm>
            <a:off x="9933529" y="1881392"/>
            <a:ext cx="120949" cy="61416"/>
            <a:chOff x="9933529" y="1884698"/>
            <a:chExt cx="120949" cy="61119"/>
          </a:xfrm>
        </xdr:grpSpPr>
        <xdr:sp macro="" textlink="">
          <xdr:nvSpPr>
            <xdr:cNvPr id="45" name="Isosceles Triangle 44">
              <a:extLst>
                <a:ext uri="{FF2B5EF4-FFF2-40B4-BE49-F238E27FC236}">
                  <a16:creationId xmlns:a16="http://schemas.microsoft.com/office/drawing/2014/main" id="{00000000-0008-0000-0900-00002D000000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6" name="Isosceles Triangle 45">
              <a:extLst>
                <a:ext uri="{FF2B5EF4-FFF2-40B4-BE49-F238E27FC236}">
                  <a16:creationId xmlns:a16="http://schemas.microsoft.com/office/drawing/2014/main" id="{00000000-0008-0000-0900-00002E000000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" name="Isosceles Triangle 46">
              <a:extLst>
                <a:ext uri="{FF2B5EF4-FFF2-40B4-BE49-F238E27FC236}">
                  <a16:creationId xmlns:a16="http://schemas.microsoft.com/office/drawing/2014/main" id="{00000000-0008-0000-0900-00002F000000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41" name="Group 134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42" name="Isosceles Triangle 41">
              <a:extLst>
                <a:ext uri="{FF2B5EF4-FFF2-40B4-BE49-F238E27FC236}">
                  <a16:creationId xmlns:a16="http://schemas.microsoft.com/office/drawing/2014/main" id="{00000000-0008-0000-0900-00002A000000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3" name="Isosceles Triangle 42">
              <a:extLst>
                <a:ext uri="{FF2B5EF4-FFF2-40B4-BE49-F238E27FC236}">
                  <a16:creationId xmlns:a16="http://schemas.microsoft.com/office/drawing/2014/main" id="{00000000-0008-0000-0900-00002B000000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4" name="Isosceles Triangle 43">
              <a:extLst>
                <a:ext uri="{FF2B5EF4-FFF2-40B4-BE49-F238E27FC236}">
                  <a16:creationId xmlns:a16="http://schemas.microsoft.com/office/drawing/2014/main" id="{00000000-0008-0000-0900-00002C000000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 editAs="oneCell">
    <xdr:from>
      <xdr:col>19</xdr:col>
      <xdr:colOff>212756</xdr:colOff>
      <xdr:row>1</xdr:row>
      <xdr:rowOff>31506</xdr:rowOff>
    </xdr:from>
    <xdr:to>
      <xdr:col>21</xdr:col>
      <xdr:colOff>278130</xdr:colOff>
      <xdr:row>6</xdr:row>
      <xdr:rowOff>67112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4556" y="193431"/>
          <a:ext cx="827374" cy="807131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69</xdr:row>
      <xdr:rowOff>19050</xdr:rowOff>
    </xdr:from>
    <xdr:to>
      <xdr:col>21</xdr:col>
      <xdr:colOff>352425</xdr:colOff>
      <xdr:row>70</xdr:row>
      <xdr:rowOff>123825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/>
      </xdr:nvSpPr>
      <xdr:spPr>
        <a:xfrm>
          <a:off x="1943100" y="10687050"/>
          <a:ext cx="5953125" cy="25717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295275</xdr:colOff>
      <xdr:row>75</xdr:row>
      <xdr:rowOff>75142</xdr:rowOff>
    </xdr:from>
    <xdr:to>
      <xdr:col>18</xdr:col>
      <xdr:colOff>371474</xdr:colOff>
      <xdr:row>80</xdr:row>
      <xdr:rowOff>2116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SpPr txBox="1"/>
      </xdr:nvSpPr>
      <xdr:spPr>
        <a:xfrm>
          <a:off x="5553075" y="11657542"/>
          <a:ext cx="1219199" cy="6889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51857</xdr:colOff>
      <xdr:row>30</xdr:row>
      <xdr:rowOff>16410</xdr:rowOff>
    </xdr:from>
    <xdr:to>
      <xdr:col>40</xdr:col>
      <xdr:colOff>150811</xdr:colOff>
      <xdr:row>31</xdr:row>
      <xdr:rowOff>41275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SpPr txBox="1"/>
      </xdr:nvSpPr>
      <xdr:spPr>
        <a:xfrm flipH="1">
          <a:off x="14920382" y="4607460"/>
          <a:ext cx="98954" cy="17726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rgbClr val="FF0000"/>
              </a:solidFill>
            </a:rPr>
            <a:t>A</a:t>
          </a:r>
        </a:p>
      </xdr:txBody>
    </xdr:sp>
    <xdr:clientData/>
  </xdr:twoCellAnchor>
  <xdr:twoCellAnchor>
    <xdr:from>
      <xdr:col>36</xdr:col>
      <xdr:colOff>62441</xdr:colOff>
      <xdr:row>39</xdr:row>
      <xdr:rowOff>1058</xdr:rowOff>
    </xdr:from>
    <xdr:to>
      <xdr:col>41</xdr:col>
      <xdr:colOff>348192</xdr:colOff>
      <xdr:row>39</xdr:row>
      <xdr:rowOff>17992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CxnSpPr/>
      </xdr:nvCxnSpPr>
      <xdr:spPr>
        <a:xfrm flipH="1" flipV="1">
          <a:off x="13406966" y="5982758"/>
          <a:ext cx="2190751" cy="1693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222252</xdr:colOff>
      <xdr:row>37</xdr:row>
      <xdr:rowOff>8464</xdr:rowOff>
    </xdr:from>
    <xdr:to>
      <xdr:col>42</xdr:col>
      <xdr:colOff>365127</xdr:colOff>
      <xdr:row>38</xdr:row>
      <xdr:rowOff>56089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SpPr txBox="1"/>
      </xdr:nvSpPr>
      <xdr:spPr>
        <a:xfrm>
          <a:off x="15471777" y="5675839"/>
          <a:ext cx="5238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>
              <a:solidFill>
                <a:srgbClr val="FF0000"/>
              </a:solidFill>
            </a:rPr>
            <a:t>100KVA</a:t>
          </a:r>
        </a:p>
      </xdr:txBody>
    </xdr:sp>
    <xdr:clientData/>
  </xdr:twoCellAnchor>
  <xdr:twoCellAnchor>
    <xdr:from>
      <xdr:col>40</xdr:col>
      <xdr:colOff>84666</xdr:colOff>
      <xdr:row>38</xdr:row>
      <xdr:rowOff>43391</xdr:rowOff>
    </xdr:from>
    <xdr:to>
      <xdr:col>40</xdr:col>
      <xdr:colOff>214362</xdr:colOff>
      <xdr:row>39</xdr:row>
      <xdr:rowOff>12878</xdr:rowOff>
    </xdr:to>
    <xdr:grpSp>
      <xdr:nvGrpSpPr>
        <xdr:cNvPr id="72" name="Group 682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GrpSpPr>
          <a:grpSpLocks/>
        </xdr:cNvGrpSpPr>
      </xdr:nvGrpSpPr>
      <xdr:grpSpPr bwMode="auto">
        <a:xfrm>
          <a:off x="14953191" y="5872691"/>
          <a:ext cx="129696" cy="121887"/>
          <a:chOff x="3494882" y="6020720"/>
          <a:chExt cx="153760" cy="144236"/>
        </a:xfrm>
        <a:solidFill>
          <a:schemeClr val="bg1"/>
        </a:solidFill>
      </xdr:grpSpPr>
      <xdr:sp macro="" textlink="">
        <xdr:nvSpPr>
          <xdr:cNvPr id="73" name="Oval 72">
            <a:extLst>
              <a:ext uri="{FF2B5EF4-FFF2-40B4-BE49-F238E27FC236}">
                <a16:creationId xmlns:a16="http://schemas.microsoft.com/office/drawing/2014/main" id="{00000000-0008-0000-0900-000049000000}"/>
              </a:ext>
            </a:extLst>
          </xdr:cNvPr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00000000-0008-0000-0900-00004A000000}"/>
              </a:ext>
            </a:extLst>
          </xdr:cNvPr>
          <xdr:cNvCxnSpPr>
            <a:stCxn id="73" idx="1"/>
            <a:endCxn id="73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00000000-0008-0000-0900-00004B000000}"/>
              </a:ext>
            </a:extLst>
          </xdr:cNvPr>
          <xdr:cNvCxnSpPr>
            <a:stCxn id="73" idx="3"/>
            <a:endCxn id="73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106723</xdr:colOff>
      <xdr:row>6</xdr:row>
      <xdr:rowOff>9525</xdr:rowOff>
    </xdr:from>
    <xdr:to>
      <xdr:col>33</xdr:col>
      <xdr:colOff>259123</xdr:colOff>
      <xdr:row>7</xdr:row>
      <xdr:rowOff>4483</xdr:rowOff>
    </xdr:to>
    <xdr:grpSp>
      <xdr:nvGrpSpPr>
        <xdr:cNvPr id="76" name="Group 2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GrpSpPr>
          <a:grpSpLocks/>
        </xdr:cNvGrpSpPr>
      </xdr:nvGrpSpPr>
      <xdr:grpSpPr bwMode="auto">
        <a:xfrm>
          <a:off x="12308248" y="942975"/>
          <a:ext cx="152400" cy="147358"/>
          <a:chOff x="3725636" y="1945820"/>
          <a:chExt cx="153760" cy="144237"/>
        </a:xfrm>
      </xdr:grpSpPr>
      <xdr:sp macro="" textlink="">
        <xdr:nvSpPr>
          <xdr:cNvPr id="77" name="Oval 76">
            <a:extLst>
              <a:ext uri="{FF2B5EF4-FFF2-40B4-BE49-F238E27FC236}">
                <a16:creationId xmlns:a16="http://schemas.microsoft.com/office/drawing/2014/main" id="{00000000-0008-0000-0900-00004D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CxnSpPr>
            <a:stCxn id="77" idx="1"/>
            <a:endCxn id="7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CxnSpPr>
            <a:stCxn id="77" idx="3"/>
            <a:endCxn id="7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249598</xdr:colOff>
      <xdr:row>6</xdr:row>
      <xdr:rowOff>0</xdr:rowOff>
    </xdr:from>
    <xdr:to>
      <xdr:col>35</xdr:col>
      <xdr:colOff>20998</xdr:colOff>
      <xdr:row>6</xdr:row>
      <xdr:rowOff>147358</xdr:rowOff>
    </xdr:to>
    <xdr:grpSp>
      <xdr:nvGrpSpPr>
        <xdr:cNvPr id="80" name="Group 6"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GrpSpPr>
          <a:grpSpLocks/>
        </xdr:cNvGrpSpPr>
      </xdr:nvGrpSpPr>
      <xdr:grpSpPr bwMode="auto">
        <a:xfrm>
          <a:off x="12832123" y="933450"/>
          <a:ext cx="152400" cy="147358"/>
          <a:chOff x="3725636" y="1945820"/>
          <a:chExt cx="153760" cy="144237"/>
        </a:xfrm>
      </xdr:grpSpPr>
      <xdr:sp macro="" textlink="">
        <xdr:nvSpPr>
          <xdr:cNvPr id="81" name="Oval 80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stCxn id="81" idx="1"/>
            <a:endCxn id="81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900-000053000000}"/>
              </a:ext>
            </a:extLst>
          </xdr:cNvPr>
          <xdr:cNvCxnSpPr>
            <a:stCxn id="81" idx="3"/>
            <a:endCxn id="81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99580</xdr:colOff>
      <xdr:row>7</xdr:row>
      <xdr:rowOff>99452</xdr:rowOff>
    </xdr:from>
    <xdr:to>
      <xdr:col>33</xdr:col>
      <xdr:colOff>253340</xdr:colOff>
      <xdr:row>8</xdr:row>
      <xdr:rowOff>95771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SpPr/>
      </xdr:nvSpPr>
      <xdr:spPr>
        <a:xfrm>
          <a:off x="12310630" y="1185302"/>
          <a:ext cx="153760" cy="14871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34</xdr:col>
      <xdr:colOff>240074</xdr:colOff>
      <xdr:row>7</xdr:row>
      <xdr:rowOff>108977</xdr:rowOff>
    </xdr:from>
    <xdr:to>
      <xdr:col>35</xdr:col>
      <xdr:colOff>12834</xdr:colOff>
      <xdr:row>8</xdr:row>
      <xdr:rowOff>105296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SpPr/>
      </xdr:nvSpPr>
      <xdr:spPr>
        <a:xfrm>
          <a:off x="12832124" y="1194827"/>
          <a:ext cx="153760" cy="148719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0</xdr:colOff>
      <xdr:row>9</xdr:row>
      <xdr:rowOff>84064</xdr:rowOff>
    </xdr:from>
    <xdr:to>
      <xdr:col>35</xdr:col>
      <xdr:colOff>232172</xdr:colOff>
      <xdr:row>9</xdr:row>
      <xdr:rowOff>85652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CxnSpPr/>
      </xdr:nvCxnSpPr>
      <xdr:spPr>
        <a:xfrm>
          <a:off x="12211050" y="1474714"/>
          <a:ext cx="994172" cy="158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13854</xdr:colOff>
      <xdr:row>10</xdr:row>
      <xdr:rowOff>102400</xdr:rowOff>
    </xdr:from>
    <xdr:to>
      <xdr:col>35</xdr:col>
      <xdr:colOff>246026</xdr:colOff>
      <xdr:row>10</xdr:row>
      <xdr:rowOff>103988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CxnSpPr/>
      </xdr:nvCxnSpPr>
      <xdr:spPr>
        <a:xfrm>
          <a:off x="12224904" y="1645450"/>
          <a:ext cx="994172" cy="158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9742</xdr:colOff>
      <xdr:row>11</xdr:row>
      <xdr:rowOff>128210</xdr:rowOff>
    </xdr:from>
    <xdr:to>
      <xdr:col>35</xdr:col>
      <xdr:colOff>241914</xdr:colOff>
      <xdr:row>11</xdr:row>
      <xdr:rowOff>129798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CxnSpPr/>
      </xdr:nvCxnSpPr>
      <xdr:spPr>
        <a:xfrm>
          <a:off x="12220792" y="1823660"/>
          <a:ext cx="994172" cy="1588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23596</xdr:colOff>
      <xdr:row>12</xdr:row>
      <xdr:rowOff>116236</xdr:rowOff>
    </xdr:from>
    <xdr:to>
      <xdr:col>35</xdr:col>
      <xdr:colOff>255768</xdr:colOff>
      <xdr:row>12</xdr:row>
      <xdr:rowOff>117824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CxnSpPr/>
      </xdr:nvCxnSpPr>
      <xdr:spPr>
        <a:xfrm>
          <a:off x="12234646" y="1964086"/>
          <a:ext cx="994172" cy="1588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23595</xdr:colOff>
      <xdr:row>14</xdr:row>
      <xdr:rowOff>137324</xdr:rowOff>
    </xdr:from>
    <xdr:to>
      <xdr:col>35</xdr:col>
      <xdr:colOff>255767</xdr:colOff>
      <xdr:row>14</xdr:row>
      <xdr:rowOff>138912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CxnSpPr/>
      </xdr:nvCxnSpPr>
      <xdr:spPr>
        <a:xfrm>
          <a:off x="12234645" y="2299499"/>
          <a:ext cx="994172" cy="158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9741</xdr:colOff>
      <xdr:row>13</xdr:row>
      <xdr:rowOff>127646</xdr:rowOff>
    </xdr:from>
    <xdr:to>
      <xdr:col>35</xdr:col>
      <xdr:colOff>241913</xdr:colOff>
      <xdr:row>13</xdr:row>
      <xdr:rowOff>129234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CxnSpPr/>
      </xdr:nvCxnSpPr>
      <xdr:spPr>
        <a:xfrm>
          <a:off x="12220791" y="2137421"/>
          <a:ext cx="994172" cy="158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20998</xdr:colOff>
      <xdr:row>13</xdr:row>
      <xdr:rowOff>73959</xdr:rowOff>
    </xdr:from>
    <xdr:to>
      <xdr:col>34</xdr:col>
      <xdr:colOff>173398</xdr:colOff>
      <xdr:row>14</xdr:row>
      <xdr:rowOff>26334</xdr:rowOff>
    </xdr:to>
    <xdr:grpSp>
      <xdr:nvGrpSpPr>
        <xdr:cNvPr id="92" name="Group 18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GrpSpPr>
          <a:grpSpLocks/>
        </xdr:cNvGrpSpPr>
      </xdr:nvGrpSpPr>
      <xdr:grpSpPr bwMode="auto">
        <a:xfrm>
          <a:off x="12603523" y="2083734"/>
          <a:ext cx="152400" cy="104775"/>
          <a:chOff x="12269933" y="1884219"/>
          <a:chExt cx="148768" cy="97327"/>
        </a:xfrm>
      </xdr:grpSpPr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00000000-0008-0000-0900-00005F000000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11473</xdr:colOff>
      <xdr:row>14</xdr:row>
      <xdr:rowOff>87967</xdr:rowOff>
    </xdr:from>
    <xdr:to>
      <xdr:col>34</xdr:col>
      <xdr:colOff>173398</xdr:colOff>
      <xdr:row>15</xdr:row>
      <xdr:rowOff>30817</xdr:rowOff>
    </xdr:to>
    <xdr:grpSp>
      <xdr:nvGrpSpPr>
        <xdr:cNvPr id="96" name="Group 22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GrpSpPr>
          <a:grpSpLocks/>
        </xdr:cNvGrpSpPr>
      </xdr:nvGrpSpPr>
      <xdr:grpSpPr bwMode="auto">
        <a:xfrm>
          <a:off x="12593998" y="2250142"/>
          <a:ext cx="161925" cy="95250"/>
          <a:chOff x="12262141" y="2055842"/>
          <a:chExt cx="156559" cy="95595"/>
        </a:xfrm>
      </xdr:grpSpPr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00000000-0008-0000-0900-000062000000}"/>
              </a:ext>
            </a:extLst>
          </xdr:cNvPr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14936</xdr:colOff>
      <xdr:row>15</xdr:row>
      <xdr:rowOff>150465</xdr:rowOff>
    </xdr:from>
    <xdr:to>
      <xdr:col>35</xdr:col>
      <xdr:colOff>247108</xdr:colOff>
      <xdr:row>15</xdr:row>
      <xdr:rowOff>152053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CxnSpPr/>
      </xdr:nvCxnSpPr>
      <xdr:spPr>
        <a:xfrm>
          <a:off x="12225986" y="2465040"/>
          <a:ext cx="994172" cy="158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28790</xdr:colOff>
      <xdr:row>17</xdr:row>
      <xdr:rowOff>16401</xdr:rowOff>
    </xdr:from>
    <xdr:to>
      <xdr:col>35</xdr:col>
      <xdr:colOff>260962</xdr:colOff>
      <xdr:row>17</xdr:row>
      <xdr:rowOff>17989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CxnSpPr/>
      </xdr:nvCxnSpPr>
      <xdr:spPr>
        <a:xfrm>
          <a:off x="12239840" y="2635776"/>
          <a:ext cx="994172" cy="158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20998</xdr:colOff>
      <xdr:row>15</xdr:row>
      <xdr:rowOff>101974</xdr:rowOff>
    </xdr:from>
    <xdr:to>
      <xdr:col>34</xdr:col>
      <xdr:colOff>211498</xdr:colOff>
      <xdr:row>16</xdr:row>
      <xdr:rowOff>44824</xdr:rowOff>
    </xdr:to>
    <xdr:grpSp>
      <xdr:nvGrpSpPr>
        <xdr:cNvPr id="102" name="Group 28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GrpSpPr>
          <a:grpSpLocks/>
        </xdr:cNvGrpSpPr>
      </xdr:nvGrpSpPr>
      <xdr:grpSpPr bwMode="auto">
        <a:xfrm>
          <a:off x="12603523" y="2416549"/>
          <a:ext cx="190500" cy="95250"/>
          <a:chOff x="12267508" y="2212225"/>
          <a:chExt cx="192931" cy="101137"/>
        </a:xfrm>
      </xdr:grpSpPr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00000000-0008-0000-0900-000067000000}"/>
              </a:ext>
            </a:extLst>
          </xdr:cNvPr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00000000-0008-0000-0900-000068000000}"/>
              </a:ext>
            </a:extLst>
          </xdr:cNvPr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00000000-0008-0000-0900-000069000000}"/>
              </a:ext>
            </a:extLst>
          </xdr:cNvPr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Straight Connector 105">
            <a:extLst>
              <a:ext uri="{FF2B5EF4-FFF2-40B4-BE49-F238E27FC236}">
                <a16:creationId xmlns:a16="http://schemas.microsoft.com/office/drawing/2014/main" id="{00000000-0008-0000-0900-00006A000000}"/>
              </a:ext>
            </a:extLst>
          </xdr:cNvPr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20998</xdr:colOff>
      <xdr:row>16</xdr:row>
      <xdr:rowOff>115981</xdr:rowOff>
    </xdr:from>
    <xdr:to>
      <xdr:col>34</xdr:col>
      <xdr:colOff>211498</xdr:colOff>
      <xdr:row>17</xdr:row>
      <xdr:rowOff>72839</xdr:rowOff>
    </xdr:to>
    <xdr:grpSp>
      <xdr:nvGrpSpPr>
        <xdr:cNvPr id="107" name="Group 33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GrpSpPr>
          <a:grpSpLocks/>
        </xdr:cNvGrpSpPr>
      </xdr:nvGrpSpPr>
      <xdr:grpSpPr bwMode="auto">
        <a:xfrm>
          <a:off x="12603523" y="2582956"/>
          <a:ext cx="190500" cy="109258"/>
          <a:chOff x="12267336" y="2379518"/>
          <a:chExt cx="192062" cy="99752"/>
        </a:xfrm>
      </xdr:grpSpPr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0000000-0008-0000-0900-00006C000000}"/>
              </a:ext>
            </a:extLst>
          </xdr:cNvPr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00000000-0008-0000-0900-00006D000000}"/>
              </a:ext>
            </a:extLst>
          </xdr:cNvPr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25394</xdr:colOff>
      <xdr:row>19</xdr:row>
      <xdr:rowOff>54608</xdr:rowOff>
    </xdr:from>
    <xdr:to>
      <xdr:col>35</xdr:col>
      <xdr:colOff>257566</xdr:colOff>
      <xdr:row>19</xdr:row>
      <xdr:rowOff>56196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CxnSpPr/>
      </xdr:nvCxnSpPr>
      <xdr:spPr>
        <a:xfrm>
          <a:off x="12236444" y="2978783"/>
          <a:ext cx="994172" cy="1588"/>
        </a:xfrm>
        <a:prstGeom prst="line">
          <a:avLst/>
        </a:prstGeom>
        <a:ln w="2794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25394</xdr:colOff>
      <xdr:row>19</xdr:row>
      <xdr:rowOff>47281</xdr:rowOff>
    </xdr:from>
    <xdr:to>
      <xdr:col>35</xdr:col>
      <xdr:colOff>259856</xdr:colOff>
      <xdr:row>19</xdr:row>
      <xdr:rowOff>48869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CxnSpPr/>
      </xdr:nvCxnSpPr>
      <xdr:spPr>
        <a:xfrm>
          <a:off x="12236444" y="2971456"/>
          <a:ext cx="996462" cy="1588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193913</xdr:colOff>
      <xdr:row>20</xdr:row>
      <xdr:rowOff>150030</xdr:rowOff>
    </xdr:from>
    <xdr:to>
      <xdr:col>33</xdr:col>
      <xdr:colOff>362433</xdr:colOff>
      <xdr:row>21</xdr:row>
      <xdr:rowOff>147186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SpPr/>
      </xdr:nvSpPr>
      <xdr:spPr>
        <a:xfrm>
          <a:off x="12404963" y="3226605"/>
          <a:ext cx="168520" cy="149556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34</xdr:col>
      <xdr:colOff>273043</xdr:colOff>
      <xdr:row>21</xdr:row>
      <xdr:rowOff>3492</xdr:rowOff>
    </xdr:from>
    <xdr:to>
      <xdr:col>35</xdr:col>
      <xdr:colOff>60563</xdr:colOff>
      <xdr:row>22</xdr:row>
      <xdr:rowOff>648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SpPr/>
      </xdr:nvSpPr>
      <xdr:spPr>
        <a:xfrm>
          <a:off x="12865093" y="3232467"/>
          <a:ext cx="168520" cy="149556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182923</xdr:colOff>
      <xdr:row>23</xdr:row>
      <xdr:rowOff>9525</xdr:rowOff>
    </xdr:from>
    <xdr:to>
      <xdr:col>35</xdr:col>
      <xdr:colOff>106723</xdr:colOff>
      <xdr:row>25</xdr:row>
      <xdr:rowOff>8965</xdr:rowOff>
    </xdr:to>
    <xdr:grpSp>
      <xdr:nvGrpSpPr>
        <xdr:cNvPr id="116" name="Group 467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GrpSpPr>
          <a:grpSpLocks/>
        </xdr:cNvGrpSpPr>
      </xdr:nvGrpSpPr>
      <xdr:grpSpPr bwMode="auto">
        <a:xfrm>
          <a:off x="12384448" y="3543300"/>
          <a:ext cx="685800" cy="304240"/>
          <a:chOff x="1312712" y="2025839"/>
          <a:chExt cx="1349013" cy="348901"/>
        </a:xfrm>
      </xdr:grpSpPr>
      <xdr:sp macro="" textlink="">
        <xdr:nvSpPr>
          <xdr:cNvPr id="117" name="Freeform 44">
            <a:extLst>
              <a:ext uri="{FF2B5EF4-FFF2-40B4-BE49-F238E27FC236}">
                <a16:creationId xmlns:a16="http://schemas.microsoft.com/office/drawing/2014/main" id="{00000000-0008-0000-0900-000075000000}"/>
              </a:ext>
            </a:extLst>
          </xdr:cNvPr>
          <xdr:cNvSpPr/>
        </xdr:nvSpPr>
        <xdr:spPr bwMode="auto">
          <a:xfrm rot="16200000">
            <a:off x="1597432" y="1741119"/>
            <a:ext cx="123804" cy="693243"/>
          </a:xfrm>
          <a:custGeom>
            <a:avLst/>
            <a:gdLst>
              <a:gd name="connsiteX0" fmla="*/ 0 w 122464"/>
              <a:gd name="connsiteY0" fmla="*/ 0 h 830036"/>
              <a:gd name="connsiteX1" fmla="*/ 0 w 122464"/>
              <a:gd name="connsiteY1" fmla="*/ 612321 h 830036"/>
              <a:gd name="connsiteX2" fmla="*/ 122464 w 122464"/>
              <a:gd name="connsiteY2" fmla="*/ 748393 h 830036"/>
              <a:gd name="connsiteX3" fmla="*/ 0 w 122464"/>
              <a:gd name="connsiteY3" fmla="*/ 830036 h 8300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2464" h="830036">
                <a:moveTo>
                  <a:pt x="0" y="0"/>
                </a:moveTo>
                <a:lnTo>
                  <a:pt x="0" y="612321"/>
                </a:lnTo>
                <a:lnTo>
                  <a:pt x="122464" y="748393"/>
                </a:lnTo>
                <a:lnTo>
                  <a:pt x="0" y="830036"/>
                </a:lnTo>
              </a:path>
            </a:pathLst>
          </a:cu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00000000-0008-0000-0900-000076000000}"/>
              </a:ext>
            </a:extLst>
          </xdr:cNvPr>
          <xdr:cNvSpPr txBox="1"/>
        </xdr:nvSpPr>
        <xdr:spPr bwMode="auto">
          <a:xfrm>
            <a:off x="2118373" y="2115878"/>
            <a:ext cx="543352" cy="2588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400" b="1"/>
              <a:t>A</a:t>
            </a:r>
          </a:p>
        </xdr:txBody>
      </xdr:sp>
    </xdr:grpSp>
    <xdr:clientData/>
  </xdr:twoCellAnchor>
  <xdr:twoCellAnchor>
    <xdr:from>
      <xdr:col>33</xdr:col>
      <xdr:colOff>113318</xdr:colOff>
      <xdr:row>25</xdr:row>
      <xdr:rowOff>99172</xdr:rowOff>
    </xdr:from>
    <xdr:to>
      <xdr:col>34</xdr:col>
      <xdr:colOff>189518</xdr:colOff>
      <xdr:row>27</xdr:row>
      <xdr:rowOff>20194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SpPr txBox="1"/>
      </xdr:nvSpPr>
      <xdr:spPr>
        <a:xfrm>
          <a:off x="12324368" y="3937747"/>
          <a:ext cx="457200" cy="225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rgbClr val="FF0000"/>
              </a:solidFill>
            </a:rPr>
            <a:t>37 m</a:t>
          </a:r>
        </a:p>
      </xdr:txBody>
    </xdr:sp>
    <xdr:clientData/>
  </xdr:twoCellAnchor>
  <xdr:twoCellAnchor>
    <xdr:from>
      <xdr:col>34</xdr:col>
      <xdr:colOff>279639</xdr:colOff>
      <xdr:row>25</xdr:row>
      <xdr:rowOff>103570</xdr:rowOff>
    </xdr:from>
    <xdr:to>
      <xdr:col>35</xdr:col>
      <xdr:colOff>355839</xdr:colOff>
      <xdr:row>27</xdr:row>
      <xdr:rowOff>24592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SpPr txBox="1"/>
      </xdr:nvSpPr>
      <xdr:spPr>
        <a:xfrm>
          <a:off x="12871689" y="3942145"/>
          <a:ext cx="457200" cy="225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37 m</a:t>
          </a:r>
        </a:p>
      </xdr:txBody>
    </xdr:sp>
    <xdr:clientData/>
  </xdr:twoCellAnchor>
  <xdr:twoCellAnchor>
    <xdr:from>
      <xdr:col>33</xdr:col>
      <xdr:colOff>237874</xdr:colOff>
      <xdr:row>28</xdr:row>
      <xdr:rowOff>8490</xdr:rowOff>
    </xdr:from>
    <xdr:to>
      <xdr:col>34</xdr:col>
      <xdr:colOff>47373</xdr:colOff>
      <xdr:row>28</xdr:row>
      <xdr:rowOff>96414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CxnSpPr/>
      </xdr:nvCxnSpPr>
      <xdr:spPr>
        <a:xfrm flipV="1">
          <a:off x="12448924" y="4304265"/>
          <a:ext cx="190499" cy="8792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353640</xdr:colOff>
      <xdr:row>27</xdr:row>
      <xdr:rowOff>137444</xdr:rowOff>
    </xdr:from>
    <xdr:to>
      <xdr:col>35</xdr:col>
      <xdr:colOff>163139</xdr:colOff>
      <xdr:row>28</xdr:row>
      <xdr:rowOff>72968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CxnSpPr/>
      </xdr:nvCxnSpPr>
      <xdr:spPr>
        <a:xfrm flipV="1">
          <a:off x="12945690" y="4280819"/>
          <a:ext cx="190499" cy="8792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163873</xdr:colOff>
      <xdr:row>16</xdr:row>
      <xdr:rowOff>115981</xdr:rowOff>
    </xdr:from>
    <xdr:to>
      <xdr:col>39</xdr:col>
      <xdr:colOff>86017</xdr:colOff>
      <xdr:row>23</xdr:row>
      <xdr:rowOff>142389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SpPr txBox="1"/>
      </xdr:nvSpPr>
      <xdr:spPr>
        <a:xfrm>
          <a:off x="13898923" y="2582956"/>
          <a:ext cx="684144" cy="1093208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>
              <a:solidFill>
                <a:srgbClr val="FF0000"/>
              </a:solidFill>
            </a:rPr>
            <a:t>B2-6/J/7</a:t>
          </a:r>
        </a:p>
        <a:p>
          <a:pPr algn="ctr"/>
          <a:r>
            <a:rPr lang="en-US" sz="800">
              <a:solidFill>
                <a:srgbClr val="FF0000"/>
              </a:solidFill>
            </a:rPr>
            <a:t>1C9-200</a:t>
          </a:r>
        </a:p>
        <a:p>
          <a:pPr algn="ctr"/>
          <a:r>
            <a:rPr lang="en-US" sz="800">
              <a:solidFill>
                <a:srgbClr val="FF0000"/>
              </a:solidFill>
            </a:rPr>
            <a:t>1CJ6-T</a:t>
          </a:r>
        </a:p>
        <a:p>
          <a:pPr algn="ctr"/>
          <a:r>
            <a:rPr lang="en-US" sz="800">
              <a:solidFill>
                <a:srgbClr val="FF0000"/>
              </a:solidFill>
            </a:rPr>
            <a:t>1MJ6-T</a:t>
          </a:r>
        </a:p>
        <a:p>
          <a:pPr algn="ctr"/>
          <a:r>
            <a:rPr lang="en-US" sz="800">
              <a:solidFill>
                <a:srgbClr val="FF0000"/>
              </a:solidFill>
            </a:rPr>
            <a:t>1CM2-11</a:t>
          </a:r>
        </a:p>
        <a:p>
          <a:pPr algn="ctr"/>
          <a:r>
            <a:rPr lang="en-US" sz="800">
              <a:solidFill>
                <a:srgbClr val="FF0000"/>
              </a:solidFill>
            </a:rPr>
            <a:t>1CM2-12A</a:t>
          </a:r>
        </a:p>
        <a:p>
          <a:pPr algn="ctr"/>
          <a:r>
            <a:rPr lang="en-US" sz="800">
              <a:solidFill>
                <a:srgbClr val="FF0000"/>
              </a:solidFill>
            </a:rPr>
            <a:t>1CE1-2</a:t>
          </a:r>
        </a:p>
        <a:p>
          <a:pPr algn="ctr"/>
          <a:r>
            <a:rPr lang="en-US" sz="800">
              <a:solidFill>
                <a:srgbClr val="FF0000"/>
              </a:solidFill>
            </a:rPr>
            <a:t>1F1-2</a:t>
          </a:r>
        </a:p>
      </xdr:txBody>
    </xdr:sp>
    <xdr:clientData/>
  </xdr:twoCellAnchor>
  <xdr:twoCellAnchor>
    <xdr:from>
      <xdr:col>37</xdr:col>
      <xdr:colOff>154348</xdr:colOff>
      <xdr:row>7</xdr:row>
      <xdr:rowOff>37540</xdr:rowOff>
    </xdr:from>
    <xdr:to>
      <xdr:col>39</xdr:col>
      <xdr:colOff>76492</xdr:colOff>
      <xdr:row>14</xdr:row>
      <xdr:rowOff>49940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SpPr txBox="1"/>
      </xdr:nvSpPr>
      <xdr:spPr>
        <a:xfrm>
          <a:off x="13889398" y="1123390"/>
          <a:ext cx="684144" cy="10887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>
              <a:solidFill>
                <a:sysClr val="windowText" lastClr="000000"/>
              </a:solidFill>
            </a:rPr>
            <a:t>B2-6/J/7</a:t>
          </a:r>
        </a:p>
        <a:p>
          <a:pPr algn="ctr"/>
          <a:r>
            <a:rPr lang="en-US" sz="800">
              <a:solidFill>
                <a:sysClr val="windowText" lastClr="000000"/>
              </a:solidFill>
            </a:rPr>
            <a:t>1C9-200</a:t>
          </a:r>
        </a:p>
        <a:p>
          <a:pPr algn="ctr"/>
          <a:r>
            <a:rPr lang="en-US" sz="800">
              <a:solidFill>
                <a:sysClr val="windowText" lastClr="000000"/>
              </a:solidFill>
            </a:rPr>
            <a:t>1CJ6-T</a:t>
          </a:r>
        </a:p>
        <a:p>
          <a:pPr algn="ctr"/>
          <a:r>
            <a:rPr lang="en-US" sz="800">
              <a:solidFill>
                <a:sysClr val="windowText" lastClr="000000"/>
              </a:solidFill>
            </a:rPr>
            <a:t>1MJ6-T</a:t>
          </a:r>
        </a:p>
        <a:p>
          <a:pPr algn="ctr"/>
          <a:r>
            <a:rPr lang="en-US" sz="800">
              <a:solidFill>
                <a:sysClr val="windowText" lastClr="000000"/>
              </a:solidFill>
            </a:rPr>
            <a:t>1CM2-11</a:t>
          </a:r>
        </a:p>
        <a:p>
          <a:pPr algn="ctr"/>
          <a:r>
            <a:rPr lang="en-US" sz="800">
              <a:solidFill>
                <a:sysClr val="windowText" lastClr="000000"/>
              </a:solidFill>
            </a:rPr>
            <a:t>1CM2-12A</a:t>
          </a:r>
        </a:p>
        <a:p>
          <a:pPr algn="ctr"/>
          <a:r>
            <a:rPr lang="en-US" sz="800">
              <a:solidFill>
                <a:sysClr val="windowText" lastClr="000000"/>
              </a:solidFill>
            </a:rPr>
            <a:t>1CE1-2</a:t>
          </a:r>
        </a:p>
        <a:p>
          <a:pPr algn="ctr"/>
          <a:r>
            <a:rPr lang="en-US" sz="800">
              <a:solidFill>
                <a:sysClr val="windowText" lastClr="000000"/>
              </a:solidFill>
            </a:rPr>
            <a:t>1F1-2</a:t>
          </a:r>
        </a:p>
      </xdr:txBody>
    </xdr:sp>
    <xdr:clientData/>
  </xdr:twoCellAnchor>
  <xdr:twoCellAnchor>
    <xdr:from>
      <xdr:col>33</xdr:col>
      <xdr:colOff>135298</xdr:colOff>
      <xdr:row>29</xdr:row>
      <xdr:rowOff>93570</xdr:rowOff>
    </xdr:from>
    <xdr:to>
      <xdr:col>34</xdr:col>
      <xdr:colOff>20998</xdr:colOff>
      <xdr:row>30</xdr:row>
      <xdr:rowOff>98052</xdr:rowOff>
    </xdr:to>
    <xdr:grpSp>
      <xdr:nvGrpSpPr>
        <xdr:cNvPr id="125" name="Group 114"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GrpSpPr>
          <a:grpSpLocks/>
        </xdr:cNvGrpSpPr>
      </xdr:nvGrpSpPr>
      <xdr:grpSpPr bwMode="auto">
        <a:xfrm>
          <a:off x="12336823" y="4541745"/>
          <a:ext cx="266700" cy="147357"/>
          <a:chOff x="12001500" y="4327373"/>
          <a:chExt cx="262305" cy="151942"/>
        </a:xfrm>
      </xdr:grpSpPr>
      <xdr:sp macro="" textlink="">
        <xdr:nvSpPr>
          <xdr:cNvPr id="126" name="Isosceles Triangle 125">
            <a:extLst>
              <a:ext uri="{FF2B5EF4-FFF2-40B4-BE49-F238E27FC236}">
                <a16:creationId xmlns:a16="http://schemas.microsoft.com/office/drawing/2014/main" id="{00000000-0008-0000-0900-00007E000000}"/>
              </a:ext>
            </a:extLst>
          </xdr:cNvPr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7" name="Isosceles Triangle 126">
            <a:extLst>
              <a:ext uri="{FF2B5EF4-FFF2-40B4-BE49-F238E27FC236}">
                <a16:creationId xmlns:a16="http://schemas.microsoft.com/office/drawing/2014/main" id="{00000000-0008-0000-0900-00007F000000}"/>
              </a:ext>
            </a:extLst>
          </xdr:cNvPr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8" name="Isosceles Triangle 127">
            <a:extLst>
              <a:ext uri="{FF2B5EF4-FFF2-40B4-BE49-F238E27FC236}">
                <a16:creationId xmlns:a16="http://schemas.microsoft.com/office/drawing/2014/main" id="{00000000-0008-0000-0900-000080000000}"/>
              </a:ext>
            </a:extLst>
          </xdr:cNvPr>
          <xdr:cNvSpPr/>
        </xdr:nvSpPr>
        <xdr:spPr>
          <a:xfrm>
            <a:off x="1204834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34</xdr:col>
      <xdr:colOff>297223</xdr:colOff>
      <xdr:row>29</xdr:row>
      <xdr:rowOff>117102</xdr:rowOff>
    </xdr:from>
    <xdr:to>
      <xdr:col>35</xdr:col>
      <xdr:colOff>163873</xdr:colOff>
      <xdr:row>30</xdr:row>
      <xdr:rowOff>117102</xdr:rowOff>
    </xdr:to>
    <xdr:grpSp>
      <xdr:nvGrpSpPr>
        <xdr:cNvPr id="129" name="Group 118"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GrpSpPr>
          <a:grpSpLocks/>
        </xdr:cNvGrpSpPr>
      </xdr:nvGrpSpPr>
      <xdr:grpSpPr bwMode="auto">
        <a:xfrm>
          <a:off x="12879748" y="4565277"/>
          <a:ext cx="247650" cy="142875"/>
          <a:chOff x="12446976" y="4345782"/>
          <a:chExt cx="251864" cy="151026"/>
        </a:xfrm>
      </xdr:grpSpPr>
      <xdr:sp macro="" textlink="">
        <xdr:nvSpPr>
          <xdr:cNvPr id="130" name="Isosceles Triangle 129">
            <a:extLst>
              <a:ext uri="{FF2B5EF4-FFF2-40B4-BE49-F238E27FC236}">
                <a16:creationId xmlns:a16="http://schemas.microsoft.com/office/drawing/2014/main" id="{00000000-0008-0000-0900-000082000000}"/>
              </a:ext>
            </a:extLst>
          </xdr:cNvPr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31" name="Isosceles Triangle 130">
            <a:extLst>
              <a:ext uri="{FF2B5EF4-FFF2-40B4-BE49-F238E27FC236}">
                <a16:creationId xmlns:a16="http://schemas.microsoft.com/office/drawing/2014/main" id="{00000000-0008-0000-0900-000083000000}"/>
              </a:ext>
            </a:extLst>
          </xdr:cNvPr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32" name="Isosceles Triangle 131">
            <a:extLst>
              <a:ext uri="{FF2B5EF4-FFF2-40B4-BE49-F238E27FC236}">
                <a16:creationId xmlns:a16="http://schemas.microsoft.com/office/drawing/2014/main" id="{00000000-0008-0000-0900-000084000000}"/>
              </a:ext>
            </a:extLst>
          </xdr:cNvPr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34</xdr:col>
      <xdr:colOff>249598</xdr:colOff>
      <xdr:row>31</xdr:row>
      <xdr:rowOff>112059</xdr:rowOff>
    </xdr:from>
    <xdr:to>
      <xdr:col>35</xdr:col>
      <xdr:colOff>240073</xdr:colOff>
      <xdr:row>33</xdr:row>
      <xdr:rowOff>35299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 txBox="1"/>
      </xdr:nvSpPr>
      <xdr:spPr>
        <a:xfrm>
          <a:off x="12841648" y="4855509"/>
          <a:ext cx="371475" cy="22804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ysClr val="windowText" lastClr="000000"/>
              </a:solidFill>
            </a:rPr>
            <a:t>APP</a:t>
          </a:r>
        </a:p>
      </xdr:txBody>
    </xdr:sp>
    <xdr:clientData/>
  </xdr:twoCellAnchor>
  <xdr:twoCellAnchor>
    <xdr:from>
      <xdr:col>33</xdr:col>
      <xdr:colOff>68623</xdr:colOff>
      <xdr:row>31</xdr:row>
      <xdr:rowOff>121584</xdr:rowOff>
    </xdr:from>
    <xdr:to>
      <xdr:col>34</xdr:col>
      <xdr:colOff>59098</xdr:colOff>
      <xdr:row>33</xdr:row>
      <xdr:rowOff>44824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 txBox="1"/>
      </xdr:nvSpPr>
      <xdr:spPr>
        <a:xfrm>
          <a:off x="12279673" y="4865034"/>
          <a:ext cx="371475" cy="22804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rgbClr val="FF0000"/>
              </a:solidFill>
            </a:rPr>
            <a:t>APP</a:t>
          </a:r>
        </a:p>
      </xdr:txBody>
    </xdr:sp>
    <xdr:clientData/>
  </xdr:twoCellAnchor>
  <xdr:twoCellAnchor>
    <xdr:from>
      <xdr:col>33</xdr:col>
      <xdr:colOff>163873</xdr:colOff>
      <xdr:row>34</xdr:row>
      <xdr:rowOff>39781</xdr:rowOff>
    </xdr:from>
    <xdr:to>
      <xdr:col>33</xdr:col>
      <xdr:colOff>363898</xdr:colOff>
      <xdr:row>35</xdr:row>
      <xdr:rowOff>25214</xdr:rowOff>
    </xdr:to>
    <xdr:grpSp>
      <xdr:nvGrpSpPr>
        <xdr:cNvPr id="135" name="Group 821"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GrpSpPr>
          <a:grpSpLocks/>
        </xdr:cNvGrpSpPr>
      </xdr:nvGrpSpPr>
      <xdr:grpSpPr bwMode="auto">
        <a:xfrm>
          <a:off x="12365398" y="5240431"/>
          <a:ext cx="200025" cy="137833"/>
          <a:chOff x="11451638" y="1557067"/>
          <a:chExt cx="197304" cy="138098"/>
        </a:xfrm>
      </xdr:grpSpPr>
      <xdr:sp macro="" textlink="">
        <xdr:nvSpPr>
          <xdr:cNvPr id="136" name="TextBox 135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 txBox="1"/>
        </xdr:nvSpPr>
        <xdr:spPr>
          <a:xfrm>
            <a:off x="11451638" y="1557067"/>
            <a:ext cx="197304" cy="1085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/>
              <a:t>s</a:t>
            </a:r>
          </a:p>
        </xdr:txBody>
      </xdr:sp>
      <xdr:cxnSp macro="">
        <xdr:nvCxnSpPr>
          <xdr:cNvPr id="137" name="Straight Connector 136">
            <a:extLst>
              <a:ext uri="{FF2B5EF4-FFF2-40B4-BE49-F238E27FC236}">
                <a16:creationId xmlns:a16="http://schemas.microsoft.com/office/drawing/2014/main" id="{00000000-0008-0000-0900-000089000000}"/>
              </a:ext>
            </a:extLst>
          </xdr:cNvPr>
          <xdr:cNvCxnSpPr/>
        </xdr:nvCxnSpPr>
        <xdr:spPr>
          <a:xfrm rot="5400000" flipH="1" flipV="1">
            <a:off x="11491106" y="1612491"/>
            <a:ext cx="118370" cy="4697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344848</xdr:colOff>
      <xdr:row>34</xdr:row>
      <xdr:rowOff>30256</xdr:rowOff>
    </xdr:from>
    <xdr:to>
      <xdr:col>35</xdr:col>
      <xdr:colOff>154348</xdr:colOff>
      <xdr:row>35</xdr:row>
      <xdr:rowOff>15689</xdr:rowOff>
    </xdr:to>
    <xdr:grpSp>
      <xdr:nvGrpSpPr>
        <xdr:cNvPr id="138" name="Group 827"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GrpSpPr>
          <a:grpSpLocks/>
        </xdr:cNvGrpSpPr>
      </xdr:nvGrpSpPr>
      <xdr:grpSpPr bwMode="auto">
        <a:xfrm>
          <a:off x="12927373" y="5230906"/>
          <a:ext cx="190500" cy="137833"/>
          <a:chOff x="11451638" y="1557067"/>
          <a:chExt cx="197304" cy="138098"/>
        </a:xfrm>
      </xdr:grpSpPr>
      <xdr:sp macro="" textlink="">
        <xdr:nvSpPr>
          <xdr:cNvPr id="139" name="TextBox 138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 txBox="1"/>
        </xdr:nvSpPr>
        <xdr:spPr>
          <a:xfrm>
            <a:off x="11451638" y="1557067"/>
            <a:ext cx="197304" cy="1085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140" name="Straight Connector 139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CxnSpPr/>
        </xdr:nvCxnSpPr>
        <xdr:spPr>
          <a:xfrm rot="5400000" flipH="1" flipV="1">
            <a:off x="11491105" y="1616250"/>
            <a:ext cx="118370" cy="3946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368404</xdr:colOff>
      <xdr:row>36</xdr:row>
      <xdr:rowOff>4341</xdr:rowOff>
    </xdr:from>
    <xdr:to>
      <xdr:col>35</xdr:col>
      <xdr:colOff>184708</xdr:colOff>
      <xdr:row>36</xdr:row>
      <xdr:rowOff>111383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 txBox="1"/>
      </xdr:nvSpPr>
      <xdr:spPr>
        <a:xfrm>
          <a:off x="12960454" y="5509791"/>
          <a:ext cx="197304" cy="107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</a:t>
          </a:r>
        </a:p>
      </xdr:txBody>
    </xdr:sp>
    <xdr:clientData/>
  </xdr:twoCellAnchor>
  <xdr:twoCellAnchor>
    <xdr:from>
      <xdr:col>33</xdr:col>
      <xdr:colOff>176440</xdr:colOff>
      <xdr:row>36</xdr:row>
      <xdr:rowOff>47699</xdr:rowOff>
    </xdr:from>
    <xdr:to>
      <xdr:col>33</xdr:col>
      <xdr:colOff>373744</xdr:colOff>
      <xdr:row>36</xdr:row>
      <xdr:rowOff>154741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 txBox="1"/>
      </xdr:nvSpPr>
      <xdr:spPr>
        <a:xfrm>
          <a:off x="12387490" y="5553149"/>
          <a:ext cx="197304" cy="107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</a:t>
          </a:r>
        </a:p>
      </xdr:txBody>
    </xdr:sp>
    <xdr:clientData/>
  </xdr:twoCellAnchor>
  <xdr:twoCellAnchor>
    <xdr:from>
      <xdr:col>3</xdr:col>
      <xdr:colOff>371475</xdr:colOff>
      <xdr:row>26</xdr:row>
      <xdr:rowOff>124885</xdr:rowOff>
    </xdr:from>
    <xdr:to>
      <xdr:col>7</xdr:col>
      <xdr:colOff>41274</xdr:colOff>
      <xdr:row>32</xdr:row>
      <xdr:rowOff>38100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 txBox="1"/>
      </xdr:nvSpPr>
      <xdr:spPr>
        <a:xfrm>
          <a:off x="1057275" y="4115860"/>
          <a:ext cx="1193799" cy="818090"/>
        </a:xfrm>
        <a:prstGeom prst="rect">
          <a:avLst/>
        </a:prstGeom>
        <a:solidFill>
          <a:schemeClr val="bg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strike="sngStrike" baseline="0">
              <a:solidFill>
                <a:schemeClr val="tx1"/>
              </a:solidFill>
            </a:rPr>
            <a:t>1 CG 312 A - 50KVA</a:t>
          </a:r>
        </a:p>
        <a:p>
          <a:pPr algn="l"/>
          <a:r>
            <a:rPr lang="en-US" sz="800" strike="sngStrike" baseline="0">
              <a:solidFill>
                <a:schemeClr val="tx1"/>
              </a:solidFill>
            </a:rPr>
            <a:t>2 CM2 - 11M</a:t>
          </a:r>
        </a:p>
        <a:p>
          <a:pPr algn="l"/>
          <a:r>
            <a:rPr lang="en-US" sz="800" strike="sngStrike" baseline="0">
              <a:solidFill>
                <a:schemeClr val="tx1"/>
              </a:solidFill>
            </a:rPr>
            <a:t>1 SR + APP 3 PH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3 SJ6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CM2-12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MJ 6 - T</a:t>
          </a:r>
        </a:p>
      </xdr:txBody>
    </xdr:sp>
    <xdr:clientData/>
  </xdr:twoCellAnchor>
  <xdr:twoCellAnchor>
    <xdr:from>
      <xdr:col>40</xdr:col>
      <xdr:colOff>351368</xdr:colOff>
      <xdr:row>37</xdr:row>
      <xdr:rowOff>46568</xdr:rowOff>
    </xdr:from>
    <xdr:to>
      <xdr:col>41</xdr:col>
      <xdr:colOff>237068</xdr:colOff>
      <xdr:row>38</xdr:row>
      <xdr:rowOff>22475</xdr:rowOff>
    </xdr:to>
    <xdr:grpSp>
      <xdr:nvGrpSpPr>
        <xdr:cNvPr id="144" name="Group 114"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GrpSpPr>
          <a:grpSpLocks/>
        </xdr:cNvGrpSpPr>
      </xdr:nvGrpSpPr>
      <xdr:grpSpPr bwMode="auto">
        <a:xfrm>
          <a:off x="15219893" y="5713943"/>
          <a:ext cx="266700" cy="137832"/>
          <a:chOff x="12001500" y="4327373"/>
          <a:chExt cx="262305" cy="151942"/>
        </a:xfrm>
      </xdr:grpSpPr>
      <xdr:sp macro="" textlink="">
        <xdr:nvSpPr>
          <xdr:cNvPr id="145" name="Isosceles Triangle 144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46" name="Isosceles Triangle 145">
            <a:extLst>
              <a:ext uri="{FF2B5EF4-FFF2-40B4-BE49-F238E27FC236}">
                <a16:creationId xmlns:a16="http://schemas.microsoft.com/office/drawing/2014/main" id="{00000000-0008-0000-0900-000092000000}"/>
              </a:ext>
            </a:extLst>
          </xdr:cNvPr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47" name="Isosceles Triangle 146">
            <a:extLst>
              <a:ext uri="{FF2B5EF4-FFF2-40B4-BE49-F238E27FC236}">
                <a16:creationId xmlns:a16="http://schemas.microsoft.com/office/drawing/2014/main" id="{00000000-0008-0000-0900-000093000000}"/>
              </a:ext>
            </a:extLst>
          </xdr:cNvPr>
          <xdr:cNvSpPr/>
        </xdr:nvSpPr>
        <xdr:spPr>
          <a:xfrm>
            <a:off x="1204834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38</xdr:col>
      <xdr:colOff>81435</xdr:colOff>
      <xdr:row>36</xdr:row>
      <xdr:rowOff>141698</xdr:rowOff>
    </xdr:from>
    <xdr:to>
      <xdr:col>40</xdr:col>
      <xdr:colOff>103660</xdr:colOff>
      <xdr:row>38</xdr:row>
      <xdr:rowOff>148048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CxnSpPr>
          <a:stCxn id="73" idx="3"/>
          <a:endCxn id="160" idx="3"/>
        </xdr:cNvCxnSpPr>
      </xdr:nvCxnSpPr>
      <xdr:spPr>
        <a:xfrm flipH="1" flipV="1">
          <a:off x="14187960" y="5647148"/>
          <a:ext cx="784225" cy="3302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284691</xdr:colOff>
      <xdr:row>29</xdr:row>
      <xdr:rowOff>52915</xdr:rowOff>
    </xdr:from>
    <xdr:to>
      <xdr:col>44</xdr:col>
      <xdr:colOff>171877</xdr:colOff>
      <xdr:row>31</xdr:row>
      <xdr:rowOff>130833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SpPr txBox="1"/>
      </xdr:nvSpPr>
      <xdr:spPr>
        <a:xfrm>
          <a:off x="15153216" y="4501090"/>
          <a:ext cx="1411186" cy="373193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aseline="0">
              <a:solidFill>
                <a:srgbClr val="FF0000"/>
              </a:solidFill>
            </a:rPr>
            <a:t>APP 3 PH 53 KVA PASKA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LVTC 3X70+N70 mm2 = 60M</a:t>
          </a:r>
        </a:p>
      </xdr:txBody>
    </xdr:sp>
    <xdr:clientData/>
  </xdr:twoCellAnchor>
  <xdr:twoCellAnchor>
    <xdr:from>
      <xdr:col>40</xdr:col>
      <xdr:colOff>136525</xdr:colOff>
      <xdr:row>39</xdr:row>
      <xdr:rowOff>22225</xdr:rowOff>
    </xdr:from>
    <xdr:to>
      <xdr:col>41</xdr:col>
      <xdr:colOff>3175</xdr:colOff>
      <xdr:row>40</xdr:row>
      <xdr:rowOff>22225</xdr:rowOff>
    </xdr:to>
    <xdr:grpSp>
      <xdr:nvGrpSpPr>
        <xdr:cNvPr id="154" name="Group 118"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GrpSpPr>
          <a:grpSpLocks/>
        </xdr:cNvGrpSpPr>
      </xdr:nvGrpSpPr>
      <xdr:grpSpPr bwMode="auto">
        <a:xfrm>
          <a:off x="15005050" y="6003925"/>
          <a:ext cx="247650" cy="152400"/>
          <a:chOff x="12446976" y="4345782"/>
          <a:chExt cx="251864" cy="151026"/>
        </a:xfrm>
      </xdr:grpSpPr>
      <xdr:sp macro="" textlink="">
        <xdr:nvSpPr>
          <xdr:cNvPr id="155" name="Isosceles Triangle 154">
            <a:extLst>
              <a:ext uri="{FF2B5EF4-FFF2-40B4-BE49-F238E27FC236}">
                <a16:creationId xmlns:a16="http://schemas.microsoft.com/office/drawing/2014/main" id="{00000000-0008-0000-0900-00009B000000}"/>
              </a:ext>
            </a:extLst>
          </xdr:cNvPr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56" name="Isosceles Triangle 155">
            <a:extLst>
              <a:ext uri="{FF2B5EF4-FFF2-40B4-BE49-F238E27FC236}">
                <a16:creationId xmlns:a16="http://schemas.microsoft.com/office/drawing/2014/main" id="{00000000-0008-0000-0900-00009C000000}"/>
              </a:ext>
            </a:extLst>
          </xdr:cNvPr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57" name="Isosceles Triangle 156">
            <a:extLst>
              <a:ext uri="{FF2B5EF4-FFF2-40B4-BE49-F238E27FC236}">
                <a16:creationId xmlns:a16="http://schemas.microsoft.com/office/drawing/2014/main" id="{00000000-0008-0000-0900-00009D000000}"/>
              </a:ext>
            </a:extLst>
          </xdr:cNvPr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40</xdr:col>
      <xdr:colOff>115358</xdr:colOff>
      <xdr:row>40</xdr:row>
      <xdr:rowOff>43392</xdr:rowOff>
    </xdr:from>
    <xdr:to>
      <xdr:col>41</xdr:col>
      <xdr:colOff>258233</xdr:colOff>
      <xdr:row>41</xdr:row>
      <xdr:rowOff>100542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SpPr txBox="1"/>
      </xdr:nvSpPr>
      <xdr:spPr>
        <a:xfrm>
          <a:off x="14983883" y="6177492"/>
          <a:ext cx="5238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>
              <a:solidFill>
                <a:schemeClr val="tx1"/>
              </a:solidFill>
            </a:rPr>
            <a:t>50KVA</a:t>
          </a:r>
        </a:p>
      </xdr:txBody>
    </xdr:sp>
    <xdr:clientData/>
  </xdr:twoCellAnchor>
  <xdr:twoCellAnchor>
    <xdr:from>
      <xdr:col>38</xdr:col>
      <xdr:colOff>62441</xdr:colOff>
      <xdr:row>36</xdr:row>
      <xdr:rowOff>41275</xdr:rowOff>
    </xdr:from>
    <xdr:to>
      <xdr:col>38</xdr:col>
      <xdr:colOff>192137</xdr:colOff>
      <xdr:row>37</xdr:row>
      <xdr:rowOff>1236</xdr:rowOff>
    </xdr:to>
    <xdr:grpSp>
      <xdr:nvGrpSpPr>
        <xdr:cNvPr id="159" name="Group 682"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GrpSpPr>
          <a:grpSpLocks/>
        </xdr:cNvGrpSpPr>
      </xdr:nvGrpSpPr>
      <xdr:grpSpPr bwMode="auto">
        <a:xfrm>
          <a:off x="14168966" y="5546725"/>
          <a:ext cx="129696" cy="121886"/>
          <a:chOff x="3494882" y="6020720"/>
          <a:chExt cx="153760" cy="144236"/>
        </a:xfrm>
        <a:solidFill>
          <a:schemeClr val="bg1"/>
        </a:solidFill>
      </xdr:grpSpPr>
      <xdr:sp macro="" textlink="">
        <xdr:nvSpPr>
          <xdr:cNvPr id="160" name="Oval 159">
            <a:extLst>
              <a:ext uri="{FF2B5EF4-FFF2-40B4-BE49-F238E27FC236}">
                <a16:creationId xmlns:a16="http://schemas.microsoft.com/office/drawing/2014/main" id="{00000000-0008-0000-0900-0000A0000000}"/>
              </a:ext>
            </a:extLst>
          </xdr:cNvPr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61" name="Straight Connector 160">
            <a:extLst>
              <a:ext uri="{FF2B5EF4-FFF2-40B4-BE49-F238E27FC236}">
                <a16:creationId xmlns:a16="http://schemas.microsoft.com/office/drawing/2014/main" id="{00000000-0008-0000-0900-0000A1000000}"/>
              </a:ext>
            </a:extLst>
          </xdr:cNvPr>
          <xdr:cNvCxnSpPr>
            <a:stCxn id="160" idx="1"/>
            <a:endCxn id="160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Straight Connector 161">
            <a:extLst>
              <a:ext uri="{FF2B5EF4-FFF2-40B4-BE49-F238E27FC236}">
                <a16:creationId xmlns:a16="http://schemas.microsoft.com/office/drawing/2014/main" id="{00000000-0008-0000-0900-0000A2000000}"/>
              </a:ext>
            </a:extLst>
          </xdr:cNvPr>
          <xdr:cNvCxnSpPr>
            <a:stCxn id="160" idx="3"/>
            <a:endCxn id="160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295275</xdr:colOff>
      <xdr:row>37</xdr:row>
      <xdr:rowOff>74086</xdr:rowOff>
    </xdr:from>
    <xdr:to>
      <xdr:col>39</xdr:col>
      <xdr:colOff>104775</xdr:colOff>
      <xdr:row>38</xdr:row>
      <xdr:rowOff>21418</xdr:rowOff>
    </xdr:to>
    <xdr:grpSp>
      <xdr:nvGrpSpPr>
        <xdr:cNvPr id="163" name="Group 33"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GrpSpPr>
          <a:grpSpLocks/>
        </xdr:cNvGrpSpPr>
      </xdr:nvGrpSpPr>
      <xdr:grpSpPr bwMode="auto">
        <a:xfrm rot="1011365">
          <a:off x="14401800" y="5741461"/>
          <a:ext cx="190500" cy="109257"/>
          <a:chOff x="12267336" y="2379518"/>
          <a:chExt cx="192062" cy="99752"/>
        </a:xfrm>
      </xdr:grpSpPr>
      <xdr:cxnSp macro="">
        <xdr:nvCxnSpPr>
          <xdr:cNvPr id="164" name="Straight Connector 163">
            <a:extLst>
              <a:ext uri="{FF2B5EF4-FFF2-40B4-BE49-F238E27FC236}">
                <a16:creationId xmlns:a16="http://schemas.microsoft.com/office/drawing/2014/main" id="{00000000-0008-0000-0900-0000A4000000}"/>
              </a:ext>
            </a:extLst>
          </xdr:cNvPr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Straight Connector 164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Straight Connector 165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Straight Connector 166">
            <a:extLst>
              <a:ext uri="{FF2B5EF4-FFF2-40B4-BE49-F238E27FC236}">
                <a16:creationId xmlns:a16="http://schemas.microsoft.com/office/drawing/2014/main" id="{00000000-0008-0000-0900-0000A7000000}"/>
              </a:ext>
            </a:extLst>
          </xdr:cNvPr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284693</xdr:colOff>
      <xdr:row>30</xdr:row>
      <xdr:rowOff>20110</xdr:rowOff>
    </xdr:from>
    <xdr:to>
      <xdr:col>39</xdr:col>
      <xdr:colOff>379943</xdr:colOff>
      <xdr:row>31</xdr:row>
      <xdr:rowOff>30693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SpPr txBox="1"/>
      </xdr:nvSpPr>
      <xdr:spPr>
        <a:xfrm>
          <a:off x="14772218" y="4611160"/>
          <a:ext cx="95250" cy="16298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38</xdr:col>
      <xdr:colOff>369763</xdr:colOff>
      <xdr:row>32</xdr:row>
      <xdr:rowOff>114952</xdr:rowOff>
    </xdr:from>
    <xdr:to>
      <xdr:col>39</xdr:col>
      <xdr:colOff>93787</xdr:colOff>
      <xdr:row>34</xdr:row>
      <xdr:rowOff>4886</xdr:rowOff>
    </xdr:to>
    <xdr:grpSp>
      <xdr:nvGrpSpPr>
        <xdr:cNvPr id="170" name="Group 33"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GrpSpPr>
          <a:grpSpLocks/>
        </xdr:cNvGrpSpPr>
      </xdr:nvGrpSpPr>
      <xdr:grpSpPr bwMode="auto">
        <a:xfrm rot="17275771">
          <a:off x="14431433" y="5055657"/>
          <a:ext cx="194734" cy="105024"/>
          <a:chOff x="12267336" y="2379518"/>
          <a:chExt cx="192062" cy="99752"/>
        </a:xfrm>
      </xdr:grpSpPr>
      <xdr:cxnSp macro="">
        <xdr:nvCxnSpPr>
          <xdr:cNvPr id="171" name="Straight Connector 170">
            <a:extLst>
              <a:ext uri="{FF2B5EF4-FFF2-40B4-BE49-F238E27FC236}">
                <a16:creationId xmlns:a16="http://schemas.microsoft.com/office/drawing/2014/main" id="{00000000-0008-0000-0900-0000AB000000}"/>
              </a:ext>
            </a:extLst>
          </xdr:cNvPr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Straight Connector 171">
            <a:extLst>
              <a:ext uri="{FF2B5EF4-FFF2-40B4-BE49-F238E27FC236}">
                <a16:creationId xmlns:a16="http://schemas.microsoft.com/office/drawing/2014/main" id="{00000000-0008-0000-0900-0000AC000000}"/>
              </a:ext>
            </a:extLst>
          </xdr:cNvPr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172">
            <a:extLst>
              <a:ext uri="{FF2B5EF4-FFF2-40B4-BE49-F238E27FC236}">
                <a16:creationId xmlns:a16="http://schemas.microsoft.com/office/drawing/2014/main" id="{00000000-0008-0000-0900-0000AD000000}"/>
              </a:ext>
            </a:extLst>
          </xdr:cNvPr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173">
            <a:extLst>
              <a:ext uri="{FF2B5EF4-FFF2-40B4-BE49-F238E27FC236}">
                <a16:creationId xmlns:a16="http://schemas.microsoft.com/office/drawing/2014/main" id="{00000000-0008-0000-0900-0000AE000000}"/>
              </a:ext>
            </a:extLst>
          </xdr:cNvPr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178859</xdr:colOff>
      <xdr:row>36</xdr:row>
      <xdr:rowOff>62443</xdr:rowOff>
    </xdr:from>
    <xdr:to>
      <xdr:col>40</xdr:col>
      <xdr:colOff>149514</xdr:colOff>
      <xdr:row>38</xdr:row>
      <xdr:rowOff>43391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CxnSpPr>
          <a:endCxn id="73" idx="0"/>
        </xdr:cNvCxnSpPr>
      </xdr:nvCxnSpPr>
      <xdr:spPr>
        <a:xfrm>
          <a:off x="14285384" y="5567893"/>
          <a:ext cx="732655" cy="30479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31843</xdr:colOff>
      <xdr:row>68</xdr:row>
      <xdr:rowOff>87678</xdr:rowOff>
    </xdr:from>
    <xdr:to>
      <xdr:col>17</xdr:col>
      <xdr:colOff>209550</xdr:colOff>
      <xdr:row>73</xdr:row>
      <xdr:rowOff>26054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CxnSpPr>
          <a:stCxn id="234" idx="2"/>
          <a:endCxn id="226" idx="3"/>
        </xdr:cNvCxnSpPr>
      </xdr:nvCxnSpPr>
      <xdr:spPr>
        <a:xfrm flipH="1" flipV="1">
          <a:off x="5289643" y="10603278"/>
          <a:ext cx="939707" cy="7003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154516</xdr:colOff>
      <xdr:row>32</xdr:row>
      <xdr:rowOff>129117</xdr:rowOff>
    </xdr:from>
    <xdr:to>
      <xdr:col>39</xdr:col>
      <xdr:colOff>245533</xdr:colOff>
      <xdr:row>34</xdr:row>
      <xdr:rowOff>23284</xdr:rowOff>
    </xdr:to>
    <xdr:grpSp>
      <xdr:nvGrpSpPr>
        <xdr:cNvPr id="177" name="Group 28"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GrpSpPr>
          <a:grpSpLocks/>
        </xdr:cNvGrpSpPr>
      </xdr:nvGrpSpPr>
      <xdr:grpSpPr bwMode="auto">
        <a:xfrm rot="17968288">
          <a:off x="14588066" y="5078942"/>
          <a:ext cx="198967" cy="91017"/>
          <a:chOff x="12267508" y="2212225"/>
          <a:chExt cx="192931" cy="101137"/>
        </a:xfrm>
      </xdr:grpSpPr>
      <xdr:cxnSp macro="">
        <xdr:nvCxnSpPr>
          <xdr:cNvPr id="178" name="Straight Connector 177">
            <a:extLst>
              <a:ext uri="{FF2B5EF4-FFF2-40B4-BE49-F238E27FC236}">
                <a16:creationId xmlns:a16="http://schemas.microsoft.com/office/drawing/2014/main" id="{00000000-0008-0000-0900-0000B2000000}"/>
              </a:ext>
            </a:extLst>
          </xdr:cNvPr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178">
            <a:extLst>
              <a:ext uri="{FF2B5EF4-FFF2-40B4-BE49-F238E27FC236}">
                <a16:creationId xmlns:a16="http://schemas.microsoft.com/office/drawing/2014/main" id="{00000000-0008-0000-0900-0000B3000000}"/>
              </a:ext>
            </a:extLst>
          </xdr:cNvPr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Straight Connector 179">
            <a:extLst>
              <a:ext uri="{FF2B5EF4-FFF2-40B4-BE49-F238E27FC236}">
                <a16:creationId xmlns:a16="http://schemas.microsoft.com/office/drawing/2014/main" id="{00000000-0008-0000-0900-0000B4000000}"/>
              </a:ext>
            </a:extLst>
          </xdr:cNvPr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Straight Connector 180">
            <a:extLst>
              <a:ext uri="{FF2B5EF4-FFF2-40B4-BE49-F238E27FC236}">
                <a16:creationId xmlns:a16="http://schemas.microsoft.com/office/drawing/2014/main" id="{00000000-0008-0000-0900-0000B5000000}"/>
              </a:ext>
            </a:extLst>
          </xdr:cNvPr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125941</xdr:colOff>
      <xdr:row>37</xdr:row>
      <xdr:rowOff>21167</xdr:rowOff>
    </xdr:from>
    <xdr:to>
      <xdr:col>39</xdr:col>
      <xdr:colOff>316441</xdr:colOff>
      <xdr:row>37</xdr:row>
      <xdr:rowOff>112184</xdr:rowOff>
    </xdr:to>
    <xdr:grpSp>
      <xdr:nvGrpSpPr>
        <xdr:cNvPr id="182" name="Group 28"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GrpSpPr>
          <a:grpSpLocks/>
        </xdr:cNvGrpSpPr>
      </xdr:nvGrpSpPr>
      <xdr:grpSpPr bwMode="auto">
        <a:xfrm>
          <a:off x="14613466" y="5688542"/>
          <a:ext cx="190500" cy="91017"/>
          <a:chOff x="12267508" y="2212225"/>
          <a:chExt cx="192931" cy="101137"/>
        </a:xfrm>
      </xdr:grpSpPr>
      <xdr:cxnSp macro="">
        <xdr:nvCxnSpPr>
          <xdr:cNvPr id="183" name="Straight Connector 182">
            <a:extLst>
              <a:ext uri="{FF2B5EF4-FFF2-40B4-BE49-F238E27FC236}">
                <a16:creationId xmlns:a16="http://schemas.microsoft.com/office/drawing/2014/main" id="{00000000-0008-0000-0900-0000B7000000}"/>
              </a:ext>
            </a:extLst>
          </xdr:cNvPr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Straight Connector 183">
            <a:extLst>
              <a:ext uri="{FF2B5EF4-FFF2-40B4-BE49-F238E27FC236}">
                <a16:creationId xmlns:a16="http://schemas.microsoft.com/office/drawing/2014/main" id="{00000000-0008-0000-0900-0000B8000000}"/>
              </a:ext>
            </a:extLst>
          </xdr:cNvPr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Straight Connector 184">
            <a:extLst>
              <a:ext uri="{FF2B5EF4-FFF2-40B4-BE49-F238E27FC236}">
                <a16:creationId xmlns:a16="http://schemas.microsoft.com/office/drawing/2014/main" id="{00000000-0008-0000-0900-0000B9000000}"/>
              </a:ext>
            </a:extLst>
          </xdr:cNvPr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Straight Connector 185">
            <a:extLst>
              <a:ext uri="{FF2B5EF4-FFF2-40B4-BE49-F238E27FC236}">
                <a16:creationId xmlns:a16="http://schemas.microsoft.com/office/drawing/2014/main" id="{00000000-0008-0000-0900-0000BA000000}"/>
              </a:ext>
            </a:extLst>
          </xdr:cNvPr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115359</xdr:colOff>
      <xdr:row>39</xdr:row>
      <xdr:rowOff>32809</xdr:rowOff>
    </xdr:from>
    <xdr:to>
      <xdr:col>40</xdr:col>
      <xdr:colOff>348192</xdr:colOff>
      <xdr:row>40</xdr:row>
      <xdr:rowOff>117475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CxnSpPr/>
      </xdr:nvCxnSpPr>
      <xdr:spPr>
        <a:xfrm flipV="1">
          <a:off x="14983884" y="6014509"/>
          <a:ext cx="232833" cy="23706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136525</xdr:colOff>
      <xdr:row>39</xdr:row>
      <xdr:rowOff>64559</xdr:rowOff>
    </xdr:from>
    <xdr:to>
      <xdr:col>40</xdr:col>
      <xdr:colOff>379941</xdr:colOff>
      <xdr:row>40</xdr:row>
      <xdr:rowOff>117475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CxnSpPr/>
      </xdr:nvCxnSpPr>
      <xdr:spPr>
        <a:xfrm>
          <a:off x="15005050" y="6046259"/>
          <a:ext cx="243416" cy="20531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327025</xdr:colOff>
      <xdr:row>37</xdr:row>
      <xdr:rowOff>127000</xdr:rowOff>
    </xdr:from>
    <xdr:to>
      <xdr:col>39</xdr:col>
      <xdr:colOff>295274</xdr:colOff>
      <xdr:row>38</xdr:row>
      <xdr:rowOff>75141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CxnSpPr/>
      </xdr:nvCxnSpPr>
      <xdr:spPr>
        <a:xfrm flipV="1">
          <a:off x="14433550" y="5794375"/>
          <a:ext cx="349249" cy="11006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83608</xdr:colOff>
      <xdr:row>37</xdr:row>
      <xdr:rowOff>95250</xdr:rowOff>
    </xdr:from>
    <xdr:to>
      <xdr:col>39</xdr:col>
      <xdr:colOff>327024</xdr:colOff>
      <xdr:row>38</xdr:row>
      <xdr:rowOff>142875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CxnSpPr/>
      </xdr:nvCxnSpPr>
      <xdr:spPr>
        <a:xfrm>
          <a:off x="14571133" y="5762625"/>
          <a:ext cx="243416" cy="2095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157692</xdr:colOff>
      <xdr:row>33</xdr:row>
      <xdr:rowOff>62442</xdr:rowOff>
    </xdr:from>
    <xdr:to>
      <xdr:col>39</xdr:col>
      <xdr:colOff>20108</xdr:colOff>
      <xdr:row>34</xdr:row>
      <xdr:rowOff>115358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CxnSpPr/>
      </xdr:nvCxnSpPr>
      <xdr:spPr>
        <a:xfrm>
          <a:off x="14264217" y="5110692"/>
          <a:ext cx="243416" cy="20531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338667</xdr:colOff>
      <xdr:row>24</xdr:row>
      <xdr:rowOff>38100</xdr:rowOff>
    </xdr:from>
    <xdr:to>
      <xdr:col>6</xdr:col>
      <xdr:colOff>333375</xdr:colOff>
      <xdr:row>25</xdr:row>
      <xdr:rowOff>114299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CxnSpPr/>
      </xdr:nvCxnSpPr>
      <xdr:spPr>
        <a:xfrm flipV="1">
          <a:off x="1786467" y="3724275"/>
          <a:ext cx="375708" cy="2285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51859</xdr:colOff>
      <xdr:row>30</xdr:row>
      <xdr:rowOff>62442</xdr:rowOff>
    </xdr:from>
    <xdr:to>
      <xdr:col>40</xdr:col>
      <xdr:colOff>20108</xdr:colOff>
      <xdr:row>31</xdr:row>
      <xdr:rowOff>20108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CxnSpPr/>
      </xdr:nvCxnSpPr>
      <xdr:spPr>
        <a:xfrm flipV="1">
          <a:off x="14539384" y="4653492"/>
          <a:ext cx="349249" cy="11006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24342</xdr:colOff>
      <xdr:row>24</xdr:row>
      <xdr:rowOff>29634</xdr:rowOff>
    </xdr:from>
    <xdr:to>
      <xdr:col>6</xdr:col>
      <xdr:colOff>304800</xdr:colOff>
      <xdr:row>25</xdr:row>
      <xdr:rowOff>104775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CxnSpPr/>
      </xdr:nvCxnSpPr>
      <xdr:spPr>
        <a:xfrm>
          <a:off x="1853142" y="3715809"/>
          <a:ext cx="280458" cy="22754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189441</xdr:colOff>
      <xdr:row>41</xdr:row>
      <xdr:rowOff>85725</xdr:rowOff>
    </xdr:from>
    <xdr:to>
      <xdr:col>44</xdr:col>
      <xdr:colOff>40613</xdr:colOff>
      <xdr:row>41</xdr:row>
      <xdr:rowOff>87313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CxnSpPr/>
      </xdr:nvCxnSpPr>
      <xdr:spPr>
        <a:xfrm>
          <a:off x="15438966" y="6372225"/>
          <a:ext cx="994172" cy="158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231775</xdr:colOff>
      <xdr:row>40</xdr:row>
      <xdr:rowOff>85726</xdr:rowOff>
    </xdr:from>
    <xdr:to>
      <xdr:col>44</xdr:col>
      <xdr:colOff>82947</xdr:colOff>
      <xdr:row>40</xdr:row>
      <xdr:rowOff>87314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CxnSpPr/>
      </xdr:nvCxnSpPr>
      <xdr:spPr>
        <a:xfrm>
          <a:off x="15481300" y="6219826"/>
          <a:ext cx="994172" cy="158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51857</xdr:colOff>
      <xdr:row>35</xdr:row>
      <xdr:rowOff>125941</xdr:rowOff>
    </xdr:from>
    <xdr:to>
      <xdr:col>40</xdr:col>
      <xdr:colOff>194732</xdr:colOff>
      <xdr:row>37</xdr:row>
      <xdr:rowOff>25400</xdr:rowOff>
    </xdr:to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SpPr txBox="1"/>
      </xdr:nvSpPr>
      <xdr:spPr>
        <a:xfrm rot="1693368">
          <a:off x="14539382" y="5478991"/>
          <a:ext cx="523875" cy="21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>
              <a:solidFill>
                <a:srgbClr val="FF0000"/>
              </a:solidFill>
            </a:rPr>
            <a:t>50M</a:t>
          </a:r>
        </a:p>
      </xdr:txBody>
    </xdr:sp>
    <xdr:clientData/>
  </xdr:twoCellAnchor>
  <xdr:twoCellAnchor>
    <xdr:from>
      <xdr:col>36</xdr:col>
      <xdr:colOff>136526</xdr:colOff>
      <xdr:row>35</xdr:row>
      <xdr:rowOff>30691</xdr:rowOff>
    </xdr:from>
    <xdr:to>
      <xdr:col>37</xdr:col>
      <xdr:colOff>337608</xdr:colOff>
      <xdr:row>37</xdr:row>
      <xdr:rowOff>31750</xdr:rowOff>
    </xdr:to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SpPr txBox="1"/>
      </xdr:nvSpPr>
      <xdr:spPr>
        <a:xfrm>
          <a:off x="13481051" y="5383741"/>
          <a:ext cx="582082" cy="31538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aseline="0">
              <a:solidFill>
                <a:srgbClr val="FF0000"/>
              </a:solidFill>
            </a:rPr>
            <a:t>2 CJ6-T</a:t>
          </a:r>
        </a:p>
        <a:p>
          <a:pPr algn="l"/>
          <a:r>
            <a:rPr lang="en-US" sz="800" baseline="0">
              <a:solidFill>
                <a:schemeClr val="tx1"/>
              </a:solidFill>
            </a:rPr>
            <a:t>2 CJ6-T</a:t>
          </a:r>
        </a:p>
      </xdr:txBody>
    </xdr:sp>
    <xdr:clientData/>
  </xdr:twoCellAnchor>
  <xdr:twoCellAnchor>
    <xdr:from>
      <xdr:col>36</xdr:col>
      <xdr:colOff>104775</xdr:colOff>
      <xdr:row>36</xdr:row>
      <xdr:rowOff>95781</xdr:rowOff>
    </xdr:from>
    <xdr:to>
      <xdr:col>37</xdr:col>
      <xdr:colOff>347531</xdr:colOff>
      <xdr:row>36</xdr:row>
      <xdr:rowOff>125943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CxnSpPr/>
      </xdr:nvCxnSpPr>
      <xdr:spPr>
        <a:xfrm flipV="1">
          <a:off x="13449300" y="5601231"/>
          <a:ext cx="623756" cy="3016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57</xdr:row>
      <xdr:rowOff>114300</xdr:rowOff>
    </xdr:from>
    <xdr:to>
      <xdr:col>13</xdr:col>
      <xdr:colOff>329721</xdr:colOff>
      <xdr:row>58</xdr:row>
      <xdr:rowOff>83787</xdr:rowOff>
    </xdr:to>
    <xdr:grpSp>
      <xdr:nvGrpSpPr>
        <xdr:cNvPr id="208" name="Group 682"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GrpSpPr>
          <a:grpSpLocks/>
        </xdr:cNvGrpSpPr>
      </xdr:nvGrpSpPr>
      <xdr:grpSpPr bwMode="auto">
        <a:xfrm>
          <a:off x="4695825" y="8953500"/>
          <a:ext cx="129696" cy="121887"/>
          <a:chOff x="3494882" y="6020720"/>
          <a:chExt cx="153760" cy="144236"/>
        </a:xfrm>
        <a:solidFill>
          <a:schemeClr val="bg1"/>
        </a:solidFill>
      </xdr:grpSpPr>
      <xdr:sp macro="" textlink="">
        <xdr:nvSpPr>
          <xdr:cNvPr id="209" name="Oval 208">
            <a:extLst>
              <a:ext uri="{FF2B5EF4-FFF2-40B4-BE49-F238E27FC236}">
                <a16:creationId xmlns:a16="http://schemas.microsoft.com/office/drawing/2014/main" id="{00000000-0008-0000-0900-0000D1000000}"/>
              </a:ext>
            </a:extLst>
          </xdr:cNvPr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0" name="Straight Connector 209">
            <a:extLst>
              <a:ext uri="{FF2B5EF4-FFF2-40B4-BE49-F238E27FC236}">
                <a16:creationId xmlns:a16="http://schemas.microsoft.com/office/drawing/2014/main" id="{00000000-0008-0000-0900-0000D2000000}"/>
              </a:ext>
            </a:extLst>
          </xdr:cNvPr>
          <xdr:cNvCxnSpPr>
            <a:stCxn id="209" idx="1"/>
            <a:endCxn id="209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1" name="Straight Connector 210">
            <a:extLst>
              <a:ext uri="{FF2B5EF4-FFF2-40B4-BE49-F238E27FC236}">
                <a16:creationId xmlns:a16="http://schemas.microsoft.com/office/drawing/2014/main" id="{00000000-0008-0000-0900-0000D3000000}"/>
              </a:ext>
            </a:extLst>
          </xdr:cNvPr>
          <xdr:cNvCxnSpPr>
            <a:stCxn id="209" idx="3"/>
            <a:endCxn id="209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57150</xdr:colOff>
      <xdr:row>65</xdr:row>
      <xdr:rowOff>76200</xdr:rowOff>
    </xdr:from>
    <xdr:to>
      <xdr:col>19</xdr:col>
      <xdr:colOff>186846</xdr:colOff>
      <xdr:row>66</xdr:row>
      <xdr:rowOff>45687</xdr:rowOff>
    </xdr:to>
    <xdr:grpSp>
      <xdr:nvGrpSpPr>
        <xdr:cNvPr id="212" name="Group 682"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GrpSpPr>
          <a:grpSpLocks/>
        </xdr:cNvGrpSpPr>
      </xdr:nvGrpSpPr>
      <xdr:grpSpPr bwMode="auto">
        <a:xfrm>
          <a:off x="6838950" y="10134600"/>
          <a:ext cx="129696" cy="121887"/>
          <a:chOff x="3494882" y="6020720"/>
          <a:chExt cx="153760" cy="144236"/>
        </a:xfrm>
        <a:solidFill>
          <a:schemeClr val="bg1"/>
        </a:solidFill>
      </xdr:grpSpPr>
      <xdr:sp macro="" textlink="">
        <xdr:nvSpPr>
          <xdr:cNvPr id="213" name="Oval 212">
            <a:extLst>
              <a:ext uri="{FF2B5EF4-FFF2-40B4-BE49-F238E27FC236}">
                <a16:creationId xmlns:a16="http://schemas.microsoft.com/office/drawing/2014/main" id="{00000000-0008-0000-0900-0000D5000000}"/>
              </a:ext>
            </a:extLst>
          </xdr:cNvPr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4" name="Straight Connector 213">
            <a:extLst>
              <a:ext uri="{FF2B5EF4-FFF2-40B4-BE49-F238E27FC236}">
                <a16:creationId xmlns:a16="http://schemas.microsoft.com/office/drawing/2014/main" id="{00000000-0008-0000-0900-0000D6000000}"/>
              </a:ext>
            </a:extLst>
          </xdr:cNvPr>
          <xdr:cNvCxnSpPr>
            <a:stCxn id="213" idx="1"/>
            <a:endCxn id="213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Straight Connector 214">
            <a:extLst>
              <a:ext uri="{FF2B5EF4-FFF2-40B4-BE49-F238E27FC236}">
                <a16:creationId xmlns:a16="http://schemas.microsoft.com/office/drawing/2014/main" id="{00000000-0008-0000-0900-0000D7000000}"/>
              </a:ext>
            </a:extLst>
          </xdr:cNvPr>
          <xdr:cNvCxnSpPr>
            <a:stCxn id="213" idx="3"/>
            <a:endCxn id="213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219075</xdr:colOff>
      <xdr:row>65</xdr:row>
      <xdr:rowOff>95250</xdr:rowOff>
    </xdr:from>
    <xdr:to>
      <xdr:col>13</xdr:col>
      <xdr:colOff>348771</xdr:colOff>
      <xdr:row>66</xdr:row>
      <xdr:rowOff>64737</xdr:rowOff>
    </xdr:to>
    <xdr:grpSp>
      <xdr:nvGrpSpPr>
        <xdr:cNvPr id="216" name="Group 682"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GrpSpPr>
          <a:grpSpLocks/>
        </xdr:cNvGrpSpPr>
      </xdr:nvGrpSpPr>
      <xdr:grpSpPr bwMode="auto">
        <a:xfrm>
          <a:off x="4714875" y="10153650"/>
          <a:ext cx="129696" cy="121887"/>
          <a:chOff x="3494882" y="6020720"/>
          <a:chExt cx="153760" cy="144236"/>
        </a:xfrm>
        <a:solidFill>
          <a:schemeClr val="bg1"/>
        </a:solidFill>
      </xdr:grpSpPr>
      <xdr:sp macro="" textlink="">
        <xdr:nvSpPr>
          <xdr:cNvPr id="217" name="Oval 216">
            <a:extLst>
              <a:ext uri="{FF2B5EF4-FFF2-40B4-BE49-F238E27FC236}">
                <a16:creationId xmlns:a16="http://schemas.microsoft.com/office/drawing/2014/main" id="{00000000-0008-0000-0900-0000D9000000}"/>
              </a:ext>
            </a:extLst>
          </xdr:cNvPr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8" name="Straight Connector 217">
            <a:extLst>
              <a:ext uri="{FF2B5EF4-FFF2-40B4-BE49-F238E27FC236}">
                <a16:creationId xmlns:a16="http://schemas.microsoft.com/office/drawing/2014/main" id="{00000000-0008-0000-0900-0000DA000000}"/>
              </a:ext>
            </a:extLst>
          </xdr:cNvPr>
          <xdr:cNvCxnSpPr>
            <a:stCxn id="217" idx="1"/>
            <a:endCxn id="217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Straight Connector 218">
            <a:extLst>
              <a:ext uri="{FF2B5EF4-FFF2-40B4-BE49-F238E27FC236}">
                <a16:creationId xmlns:a16="http://schemas.microsoft.com/office/drawing/2014/main" id="{00000000-0008-0000-0900-0000DB000000}"/>
              </a:ext>
            </a:extLst>
          </xdr:cNvPr>
          <xdr:cNvCxnSpPr>
            <a:stCxn id="217" idx="3"/>
            <a:endCxn id="217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352425</xdr:colOff>
      <xdr:row>65</xdr:row>
      <xdr:rowOff>95250</xdr:rowOff>
    </xdr:from>
    <xdr:to>
      <xdr:col>11</xdr:col>
      <xdr:colOff>101121</xdr:colOff>
      <xdr:row>66</xdr:row>
      <xdr:rowOff>64737</xdr:rowOff>
    </xdr:to>
    <xdr:grpSp>
      <xdr:nvGrpSpPr>
        <xdr:cNvPr id="220" name="Group 682"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GrpSpPr>
          <a:grpSpLocks/>
        </xdr:cNvGrpSpPr>
      </xdr:nvGrpSpPr>
      <xdr:grpSpPr bwMode="auto">
        <a:xfrm>
          <a:off x="3705225" y="10153650"/>
          <a:ext cx="129696" cy="121887"/>
          <a:chOff x="3494882" y="6020720"/>
          <a:chExt cx="153760" cy="144236"/>
        </a:xfrm>
        <a:solidFill>
          <a:schemeClr val="bg1"/>
        </a:solidFill>
      </xdr:grpSpPr>
      <xdr:sp macro="" textlink="">
        <xdr:nvSpPr>
          <xdr:cNvPr id="221" name="Oval 220">
            <a:extLst>
              <a:ext uri="{FF2B5EF4-FFF2-40B4-BE49-F238E27FC236}">
                <a16:creationId xmlns:a16="http://schemas.microsoft.com/office/drawing/2014/main" id="{00000000-0008-0000-0900-0000DD000000}"/>
              </a:ext>
            </a:extLst>
          </xdr:cNvPr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22" name="Straight Connector 221">
            <a:extLst>
              <a:ext uri="{FF2B5EF4-FFF2-40B4-BE49-F238E27FC236}">
                <a16:creationId xmlns:a16="http://schemas.microsoft.com/office/drawing/2014/main" id="{00000000-0008-0000-0900-0000DE000000}"/>
              </a:ext>
            </a:extLst>
          </xdr:cNvPr>
          <xdr:cNvCxnSpPr>
            <a:stCxn id="221" idx="1"/>
            <a:endCxn id="221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" name="Straight Connector 222">
            <a:extLst>
              <a:ext uri="{FF2B5EF4-FFF2-40B4-BE49-F238E27FC236}">
                <a16:creationId xmlns:a16="http://schemas.microsoft.com/office/drawing/2014/main" id="{00000000-0008-0000-0900-0000DF000000}"/>
              </a:ext>
            </a:extLst>
          </xdr:cNvPr>
          <xdr:cNvCxnSpPr>
            <a:stCxn id="221" idx="3"/>
            <a:endCxn id="221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66674</xdr:colOff>
      <xdr:row>57</xdr:row>
      <xdr:rowOff>28578</xdr:rowOff>
    </xdr:from>
    <xdr:to>
      <xdr:col>14</xdr:col>
      <xdr:colOff>323849</xdr:colOff>
      <xdr:row>69</xdr:row>
      <xdr:rowOff>66674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SpPr/>
      </xdr:nvSpPr>
      <xdr:spPr>
        <a:xfrm rot="5400000">
          <a:off x="4138614" y="9672638"/>
          <a:ext cx="1866896" cy="25717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9525</xdr:colOff>
      <xdr:row>67</xdr:row>
      <xdr:rowOff>114300</xdr:rowOff>
    </xdr:from>
    <xdr:to>
      <xdr:col>15</xdr:col>
      <xdr:colOff>161925</xdr:colOff>
      <xdr:row>68</xdr:row>
      <xdr:rowOff>109258</xdr:rowOff>
    </xdr:to>
    <xdr:grpSp>
      <xdr:nvGrpSpPr>
        <xdr:cNvPr id="225" name="Group 2"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GrpSpPr>
          <a:grpSpLocks/>
        </xdr:cNvGrpSpPr>
      </xdr:nvGrpSpPr>
      <xdr:grpSpPr bwMode="auto">
        <a:xfrm>
          <a:off x="5267325" y="10477500"/>
          <a:ext cx="152400" cy="147358"/>
          <a:chOff x="3725636" y="1945820"/>
          <a:chExt cx="153760" cy="144237"/>
        </a:xfrm>
      </xdr:grpSpPr>
      <xdr:sp macro="" textlink="">
        <xdr:nvSpPr>
          <xdr:cNvPr id="226" name="Oval 225">
            <a:extLst>
              <a:ext uri="{FF2B5EF4-FFF2-40B4-BE49-F238E27FC236}">
                <a16:creationId xmlns:a16="http://schemas.microsoft.com/office/drawing/2014/main" id="{00000000-0008-0000-0900-0000E2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27" name="Straight Connector 226">
            <a:extLst>
              <a:ext uri="{FF2B5EF4-FFF2-40B4-BE49-F238E27FC236}">
                <a16:creationId xmlns:a16="http://schemas.microsoft.com/office/drawing/2014/main" id="{00000000-0008-0000-0900-0000E3000000}"/>
              </a:ext>
            </a:extLst>
          </xdr:cNvPr>
          <xdr:cNvCxnSpPr>
            <a:stCxn id="226" idx="1"/>
            <a:endCxn id="226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" name="Straight Connector 227">
            <a:extLst>
              <a:ext uri="{FF2B5EF4-FFF2-40B4-BE49-F238E27FC236}">
                <a16:creationId xmlns:a16="http://schemas.microsoft.com/office/drawing/2014/main" id="{00000000-0008-0000-0900-0000E4000000}"/>
              </a:ext>
            </a:extLst>
          </xdr:cNvPr>
          <xdr:cNvCxnSpPr>
            <a:stCxn id="226" idx="3"/>
            <a:endCxn id="226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209550</xdr:colOff>
      <xdr:row>72</xdr:row>
      <xdr:rowOff>104775</xdr:rowOff>
    </xdr:from>
    <xdr:to>
      <xdr:col>17</xdr:col>
      <xdr:colOff>361950</xdr:colOff>
      <xdr:row>73</xdr:row>
      <xdr:rowOff>99733</xdr:rowOff>
    </xdr:to>
    <xdr:grpSp>
      <xdr:nvGrpSpPr>
        <xdr:cNvPr id="233" name="Group 2"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GrpSpPr>
          <a:grpSpLocks/>
        </xdr:cNvGrpSpPr>
      </xdr:nvGrpSpPr>
      <xdr:grpSpPr bwMode="auto">
        <a:xfrm>
          <a:off x="6229350" y="11229975"/>
          <a:ext cx="152400" cy="147358"/>
          <a:chOff x="3725636" y="1945820"/>
          <a:chExt cx="153760" cy="144237"/>
        </a:xfrm>
      </xdr:grpSpPr>
      <xdr:sp macro="" textlink="">
        <xdr:nvSpPr>
          <xdr:cNvPr id="234" name="Oval 233">
            <a:extLst>
              <a:ext uri="{FF2B5EF4-FFF2-40B4-BE49-F238E27FC236}">
                <a16:creationId xmlns:a16="http://schemas.microsoft.com/office/drawing/2014/main" id="{00000000-0008-0000-0900-0000EA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35" name="Straight Connector 234">
            <a:extLst>
              <a:ext uri="{FF2B5EF4-FFF2-40B4-BE49-F238E27FC236}">
                <a16:creationId xmlns:a16="http://schemas.microsoft.com/office/drawing/2014/main" id="{00000000-0008-0000-0900-0000EB000000}"/>
              </a:ext>
            </a:extLst>
          </xdr:cNvPr>
          <xdr:cNvCxnSpPr>
            <a:stCxn id="234" idx="1"/>
            <a:endCxn id="234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Straight Connector 235">
            <a:extLst>
              <a:ext uri="{FF2B5EF4-FFF2-40B4-BE49-F238E27FC236}">
                <a16:creationId xmlns:a16="http://schemas.microsoft.com/office/drawing/2014/main" id="{00000000-0008-0000-0900-0000EC000000}"/>
              </a:ext>
            </a:extLst>
          </xdr:cNvPr>
          <xdr:cNvCxnSpPr>
            <a:stCxn id="234" idx="3"/>
            <a:endCxn id="234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283923</xdr:colOff>
      <xdr:row>66</xdr:row>
      <xdr:rowOff>64737</xdr:rowOff>
    </xdr:from>
    <xdr:to>
      <xdr:col>15</xdr:col>
      <xdr:colOff>85725</xdr:colOff>
      <xdr:row>68</xdr:row>
      <xdr:rowOff>109258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CxnSpPr>
          <a:stCxn id="217" idx="4"/>
          <a:endCxn id="226" idx="4"/>
        </xdr:cNvCxnSpPr>
      </xdr:nvCxnSpPr>
      <xdr:spPr>
        <a:xfrm>
          <a:off x="4779723" y="10275537"/>
          <a:ext cx="563802" cy="34932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36273</xdr:colOff>
      <xdr:row>65</xdr:row>
      <xdr:rowOff>95250</xdr:rowOff>
    </xdr:from>
    <xdr:to>
      <xdr:col>15</xdr:col>
      <xdr:colOff>139607</xdr:colOff>
      <xdr:row>67</xdr:row>
      <xdr:rowOff>135880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CxnSpPr>
          <a:stCxn id="221" idx="0"/>
          <a:endCxn id="226" idx="7"/>
        </xdr:cNvCxnSpPr>
      </xdr:nvCxnSpPr>
      <xdr:spPr>
        <a:xfrm>
          <a:off x="3770073" y="10153650"/>
          <a:ext cx="1627334" cy="34543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36273</xdr:colOff>
      <xdr:row>65</xdr:row>
      <xdr:rowOff>76200</xdr:rowOff>
    </xdr:from>
    <xdr:to>
      <xdr:col>19</xdr:col>
      <xdr:colOff>121998</xdr:colOff>
      <xdr:row>65</xdr:row>
      <xdr:rowOff>95250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CxnSpPr>
          <a:stCxn id="221" idx="0"/>
          <a:endCxn id="213" idx="0"/>
        </xdr:cNvCxnSpPr>
      </xdr:nvCxnSpPr>
      <xdr:spPr>
        <a:xfrm flipV="1">
          <a:off x="3770073" y="10134600"/>
          <a:ext cx="3133725" cy="190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121998</xdr:colOff>
      <xdr:row>65</xdr:row>
      <xdr:rowOff>76200</xdr:rowOff>
    </xdr:from>
    <xdr:to>
      <xdr:col>20</xdr:col>
      <xdr:colOff>190500</xdr:colOff>
      <xdr:row>65</xdr:row>
      <xdr:rowOff>85725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CxnSpPr>
          <a:endCxn id="213" idx="0"/>
        </xdr:cNvCxnSpPr>
      </xdr:nvCxnSpPr>
      <xdr:spPr>
        <a:xfrm flipH="1" flipV="1">
          <a:off x="6903798" y="10134600"/>
          <a:ext cx="449502" cy="9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65</xdr:row>
      <xdr:rowOff>95250</xdr:rowOff>
    </xdr:from>
    <xdr:to>
      <xdr:col>11</xdr:col>
      <xdr:colOff>36273</xdr:colOff>
      <xdr:row>65</xdr:row>
      <xdr:rowOff>114300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CxnSpPr>
          <a:stCxn id="221" idx="0"/>
        </xdr:cNvCxnSpPr>
      </xdr:nvCxnSpPr>
      <xdr:spPr>
        <a:xfrm flipH="1">
          <a:off x="3295650" y="10153650"/>
          <a:ext cx="474423" cy="190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333375</xdr:colOff>
      <xdr:row>65</xdr:row>
      <xdr:rowOff>85725</xdr:rowOff>
    </xdr:from>
    <xdr:to>
      <xdr:col>13</xdr:col>
      <xdr:colOff>200025</xdr:colOff>
      <xdr:row>66</xdr:row>
      <xdr:rowOff>76200</xdr:rowOff>
    </xdr:to>
    <xdr:grpSp>
      <xdr:nvGrpSpPr>
        <xdr:cNvPr id="259" name="Group 118"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GrpSpPr>
          <a:grpSpLocks/>
        </xdr:cNvGrpSpPr>
      </xdr:nvGrpSpPr>
      <xdr:grpSpPr bwMode="auto">
        <a:xfrm>
          <a:off x="4448175" y="10144125"/>
          <a:ext cx="247650" cy="142875"/>
          <a:chOff x="12446976" y="4345782"/>
          <a:chExt cx="251864" cy="151026"/>
        </a:xfrm>
      </xdr:grpSpPr>
      <xdr:sp macro="" textlink="">
        <xdr:nvSpPr>
          <xdr:cNvPr id="260" name="Isosceles Triangle 259">
            <a:extLst>
              <a:ext uri="{FF2B5EF4-FFF2-40B4-BE49-F238E27FC236}">
                <a16:creationId xmlns:a16="http://schemas.microsoft.com/office/drawing/2014/main" id="{00000000-0008-0000-0900-000004010000}"/>
              </a:ext>
            </a:extLst>
          </xdr:cNvPr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61" name="Isosceles Triangle 260">
            <a:extLst>
              <a:ext uri="{FF2B5EF4-FFF2-40B4-BE49-F238E27FC236}">
                <a16:creationId xmlns:a16="http://schemas.microsoft.com/office/drawing/2014/main" id="{00000000-0008-0000-0900-000005010000}"/>
              </a:ext>
            </a:extLst>
          </xdr:cNvPr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62" name="Isosceles Triangle 261">
            <a:extLst>
              <a:ext uri="{FF2B5EF4-FFF2-40B4-BE49-F238E27FC236}">
                <a16:creationId xmlns:a16="http://schemas.microsoft.com/office/drawing/2014/main" id="{00000000-0008-0000-0900-000006010000}"/>
              </a:ext>
            </a:extLst>
          </xdr:cNvPr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13</xdr:col>
      <xdr:colOff>283923</xdr:colOff>
      <xdr:row>58</xdr:row>
      <xdr:rowOff>22844</xdr:rowOff>
    </xdr:from>
    <xdr:to>
      <xdr:col>13</xdr:col>
      <xdr:colOff>329721</xdr:colOff>
      <xdr:row>65</xdr:row>
      <xdr:rowOff>95250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CxnSpPr>
          <a:stCxn id="209" idx="6"/>
          <a:endCxn id="217" idx="0"/>
        </xdr:cNvCxnSpPr>
      </xdr:nvCxnSpPr>
      <xdr:spPr>
        <a:xfrm flipH="1">
          <a:off x="4779723" y="9014444"/>
          <a:ext cx="45798" cy="113920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333375</xdr:colOff>
      <xdr:row>71</xdr:row>
      <xdr:rowOff>28575</xdr:rowOff>
    </xdr:from>
    <xdr:to>
      <xdr:col>18</xdr:col>
      <xdr:colOff>219075</xdr:colOff>
      <xdr:row>72</xdr:row>
      <xdr:rowOff>23532</xdr:rowOff>
    </xdr:to>
    <xdr:grpSp>
      <xdr:nvGrpSpPr>
        <xdr:cNvPr id="266" name="Group 114"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GrpSpPr>
          <a:grpSpLocks/>
        </xdr:cNvGrpSpPr>
      </xdr:nvGrpSpPr>
      <xdr:grpSpPr bwMode="auto">
        <a:xfrm>
          <a:off x="6353175" y="11001375"/>
          <a:ext cx="266700" cy="147357"/>
          <a:chOff x="12001500" y="4327373"/>
          <a:chExt cx="262305" cy="151942"/>
        </a:xfrm>
      </xdr:grpSpPr>
      <xdr:sp macro="" textlink="">
        <xdr:nvSpPr>
          <xdr:cNvPr id="267" name="Isosceles Triangle 266">
            <a:extLst>
              <a:ext uri="{FF2B5EF4-FFF2-40B4-BE49-F238E27FC236}">
                <a16:creationId xmlns:a16="http://schemas.microsoft.com/office/drawing/2014/main" id="{00000000-0008-0000-0900-00000B010000}"/>
              </a:ext>
            </a:extLst>
          </xdr:cNvPr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68" name="Isosceles Triangle 267">
            <a:extLst>
              <a:ext uri="{FF2B5EF4-FFF2-40B4-BE49-F238E27FC236}">
                <a16:creationId xmlns:a16="http://schemas.microsoft.com/office/drawing/2014/main" id="{00000000-0008-0000-0900-00000C010000}"/>
              </a:ext>
            </a:extLst>
          </xdr:cNvPr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69" name="Isosceles Triangle 268">
            <a:extLst>
              <a:ext uri="{FF2B5EF4-FFF2-40B4-BE49-F238E27FC236}">
                <a16:creationId xmlns:a16="http://schemas.microsoft.com/office/drawing/2014/main" id="{00000000-0008-0000-0900-00000D010000}"/>
              </a:ext>
            </a:extLst>
          </xdr:cNvPr>
          <xdr:cNvSpPr/>
        </xdr:nvSpPr>
        <xdr:spPr>
          <a:xfrm>
            <a:off x="1204834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18</xdr:col>
      <xdr:colOff>152400</xdr:colOff>
      <xdr:row>75</xdr:row>
      <xdr:rowOff>123825</xdr:rowOff>
    </xdr:from>
    <xdr:to>
      <xdr:col>18</xdr:col>
      <xdr:colOff>342899</xdr:colOff>
      <xdr:row>76</xdr:row>
      <xdr:rowOff>87841</xdr:rowOff>
    </xdr:to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SpPr txBox="1"/>
      </xdr:nvSpPr>
      <xdr:spPr>
        <a:xfrm>
          <a:off x="6553200" y="11706225"/>
          <a:ext cx="190499" cy="11641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323850</xdr:colOff>
      <xdr:row>71</xdr:row>
      <xdr:rowOff>142875</xdr:rowOff>
    </xdr:from>
    <xdr:to>
      <xdr:col>17</xdr:col>
      <xdr:colOff>133350</xdr:colOff>
      <xdr:row>72</xdr:row>
      <xdr:rowOff>85725</xdr:rowOff>
    </xdr:to>
    <xdr:grpSp>
      <xdr:nvGrpSpPr>
        <xdr:cNvPr id="271" name="Group 28"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GrpSpPr>
          <a:grpSpLocks/>
        </xdr:cNvGrpSpPr>
      </xdr:nvGrpSpPr>
      <xdr:grpSpPr bwMode="auto">
        <a:xfrm>
          <a:off x="5962650" y="11115675"/>
          <a:ext cx="190500" cy="95250"/>
          <a:chOff x="12267508" y="2212225"/>
          <a:chExt cx="192931" cy="101137"/>
        </a:xfrm>
      </xdr:grpSpPr>
      <xdr:cxnSp macro="">
        <xdr:nvCxnSpPr>
          <xdr:cNvPr id="272" name="Straight Connector 271">
            <a:extLst>
              <a:ext uri="{FF2B5EF4-FFF2-40B4-BE49-F238E27FC236}">
                <a16:creationId xmlns:a16="http://schemas.microsoft.com/office/drawing/2014/main" id="{00000000-0008-0000-0900-000010010000}"/>
              </a:ext>
            </a:extLst>
          </xdr:cNvPr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Straight Connector 272">
            <a:extLst>
              <a:ext uri="{FF2B5EF4-FFF2-40B4-BE49-F238E27FC236}">
                <a16:creationId xmlns:a16="http://schemas.microsoft.com/office/drawing/2014/main" id="{00000000-0008-0000-0900-000011010000}"/>
              </a:ext>
            </a:extLst>
          </xdr:cNvPr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Straight Connector 273">
            <a:extLst>
              <a:ext uri="{FF2B5EF4-FFF2-40B4-BE49-F238E27FC236}">
                <a16:creationId xmlns:a16="http://schemas.microsoft.com/office/drawing/2014/main" id="{00000000-0008-0000-0900-000012010000}"/>
              </a:ext>
            </a:extLst>
          </xdr:cNvPr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Straight Connector 274">
            <a:extLst>
              <a:ext uri="{FF2B5EF4-FFF2-40B4-BE49-F238E27FC236}">
                <a16:creationId xmlns:a16="http://schemas.microsoft.com/office/drawing/2014/main" id="{00000000-0008-0000-0900-000013010000}"/>
              </a:ext>
            </a:extLst>
          </xdr:cNvPr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152400</xdr:colOff>
      <xdr:row>67</xdr:row>
      <xdr:rowOff>95250</xdr:rowOff>
    </xdr:from>
    <xdr:to>
      <xdr:col>14</xdr:col>
      <xdr:colOff>342900</xdr:colOff>
      <xdr:row>68</xdr:row>
      <xdr:rowOff>38100</xdr:rowOff>
    </xdr:to>
    <xdr:grpSp>
      <xdr:nvGrpSpPr>
        <xdr:cNvPr id="276" name="Group 28"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GrpSpPr>
          <a:grpSpLocks/>
        </xdr:cNvGrpSpPr>
      </xdr:nvGrpSpPr>
      <xdr:grpSpPr bwMode="auto">
        <a:xfrm>
          <a:off x="5029200" y="10458450"/>
          <a:ext cx="190500" cy="95250"/>
          <a:chOff x="12267508" y="2212225"/>
          <a:chExt cx="192931" cy="101137"/>
        </a:xfrm>
      </xdr:grpSpPr>
      <xdr:cxnSp macro="">
        <xdr:nvCxnSpPr>
          <xdr:cNvPr id="277" name="Straight Connector 276">
            <a:extLst>
              <a:ext uri="{FF2B5EF4-FFF2-40B4-BE49-F238E27FC236}">
                <a16:creationId xmlns:a16="http://schemas.microsoft.com/office/drawing/2014/main" id="{00000000-0008-0000-0900-000015010000}"/>
              </a:ext>
            </a:extLst>
          </xdr:cNvPr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Straight Connector 277">
            <a:extLst>
              <a:ext uri="{FF2B5EF4-FFF2-40B4-BE49-F238E27FC236}">
                <a16:creationId xmlns:a16="http://schemas.microsoft.com/office/drawing/2014/main" id="{00000000-0008-0000-0900-000016010000}"/>
              </a:ext>
            </a:extLst>
          </xdr:cNvPr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Straight Connector 278">
            <a:extLst>
              <a:ext uri="{FF2B5EF4-FFF2-40B4-BE49-F238E27FC236}">
                <a16:creationId xmlns:a16="http://schemas.microsoft.com/office/drawing/2014/main" id="{00000000-0008-0000-0900-000017010000}"/>
              </a:ext>
            </a:extLst>
          </xdr:cNvPr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" name="Straight Connector 279">
            <a:extLst>
              <a:ext uri="{FF2B5EF4-FFF2-40B4-BE49-F238E27FC236}">
                <a16:creationId xmlns:a16="http://schemas.microsoft.com/office/drawing/2014/main" id="{00000000-0008-0000-0900-000018010000}"/>
              </a:ext>
            </a:extLst>
          </xdr:cNvPr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123825</xdr:colOff>
      <xdr:row>71</xdr:row>
      <xdr:rowOff>76200</xdr:rowOff>
    </xdr:from>
    <xdr:to>
      <xdr:col>23</xdr:col>
      <xdr:colOff>11011</xdr:colOff>
      <xdr:row>73</xdr:row>
      <xdr:rowOff>144593</xdr:rowOff>
    </xdr:to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SpPr txBox="1"/>
      </xdr:nvSpPr>
      <xdr:spPr>
        <a:xfrm>
          <a:off x="6905625" y="11049000"/>
          <a:ext cx="1411186" cy="373193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aseline="0">
              <a:solidFill>
                <a:srgbClr val="FF0000"/>
              </a:solidFill>
            </a:rPr>
            <a:t>APP 3 PH 53 KVA PASKA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LVTC 3X70+N70 mm2 = 150M</a:t>
          </a:r>
        </a:p>
      </xdr:txBody>
    </xdr:sp>
    <xdr:clientData/>
  </xdr:twoCellAnchor>
  <xdr:twoCellAnchor>
    <xdr:from>
      <xdr:col>6</xdr:col>
      <xdr:colOff>266700</xdr:colOff>
      <xdr:row>58</xdr:row>
      <xdr:rowOff>9525</xdr:rowOff>
    </xdr:from>
    <xdr:to>
      <xdr:col>10</xdr:col>
      <xdr:colOff>0</xdr:colOff>
      <xdr:row>67</xdr:row>
      <xdr:rowOff>19050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SpPr txBox="1"/>
      </xdr:nvSpPr>
      <xdr:spPr>
        <a:xfrm>
          <a:off x="2095500" y="9001125"/>
          <a:ext cx="1257300" cy="138112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aseline="0">
              <a:solidFill>
                <a:srgbClr val="FF0000"/>
              </a:solidFill>
            </a:rPr>
            <a:t>DC MGN01-67 MGN06-73</a:t>
          </a:r>
        </a:p>
        <a:p>
          <a:pPr algn="l"/>
          <a:r>
            <a:rPr lang="en-US" sz="800" baseline="0">
              <a:solidFill>
                <a:schemeClr val="tx1"/>
              </a:solidFill>
            </a:rPr>
            <a:t>1 S12-350</a:t>
          </a:r>
        </a:p>
        <a:p>
          <a:pPr algn="l"/>
          <a:r>
            <a:rPr lang="en-US" sz="800" baseline="0">
              <a:solidFill>
                <a:schemeClr val="tx1"/>
              </a:solidFill>
            </a:rPr>
            <a:t>1 DC-C1-IH</a:t>
          </a:r>
        </a:p>
        <a:p>
          <a:pPr algn="l"/>
          <a:r>
            <a:rPr lang="en-US" sz="800" baseline="0">
              <a:solidFill>
                <a:schemeClr val="tx1"/>
              </a:solidFill>
            </a:rPr>
            <a:t>3 SJ5</a:t>
          </a:r>
        </a:p>
        <a:p>
          <a:pPr algn="l"/>
          <a:r>
            <a:rPr lang="en-US" sz="800" baseline="0">
              <a:solidFill>
                <a:schemeClr val="tx1"/>
              </a:solidFill>
            </a:rPr>
            <a:t>2 SJ6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CC7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3 CM5-5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CM2-12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3 CCO 240-70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CCO 150-70</a:t>
          </a:r>
        </a:p>
        <a:p>
          <a:pPr algn="l"/>
          <a:endParaRPr lang="en-US" sz="8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133349</xdr:colOff>
      <xdr:row>13</xdr:row>
      <xdr:rowOff>95250</xdr:rowOff>
    </xdr:from>
    <xdr:to>
      <xdr:col>10</xdr:col>
      <xdr:colOff>285750</xdr:colOff>
      <xdr:row>17</xdr:row>
      <xdr:rowOff>123825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SpPr txBox="1"/>
      </xdr:nvSpPr>
      <xdr:spPr>
        <a:xfrm>
          <a:off x="2724149" y="2105025"/>
          <a:ext cx="914401" cy="6381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aseline="0">
              <a:solidFill>
                <a:srgbClr val="FF0000"/>
              </a:solidFill>
            </a:rPr>
            <a:t>SGB 04 - 99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SJ 6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3 CCO 70 - 70 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CM2 - 12</a:t>
          </a:r>
        </a:p>
      </xdr:txBody>
    </xdr:sp>
    <xdr:clientData/>
  </xdr:twoCellAnchor>
  <xdr:twoCellAnchor>
    <xdr:from>
      <xdr:col>15</xdr:col>
      <xdr:colOff>76200</xdr:colOff>
      <xdr:row>66</xdr:row>
      <xdr:rowOff>28575</xdr:rowOff>
    </xdr:from>
    <xdr:to>
      <xdr:col>15</xdr:col>
      <xdr:colOff>85725</xdr:colOff>
      <xdr:row>67</xdr:row>
      <xdr:rowOff>114300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CxnSpPr>
          <a:stCxn id="226" idx="0"/>
        </xdr:cNvCxnSpPr>
      </xdr:nvCxnSpPr>
      <xdr:spPr>
        <a:xfrm flipH="1" flipV="1">
          <a:off x="5334000" y="10239375"/>
          <a:ext cx="9525" cy="2381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123824</xdr:colOff>
      <xdr:row>75</xdr:row>
      <xdr:rowOff>38100</xdr:rowOff>
    </xdr:from>
    <xdr:to>
      <xdr:col>23</xdr:col>
      <xdr:colOff>9525</xdr:colOff>
      <xdr:row>86</xdr:row>
      <xdr:rowOff>104775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SpPr txBox="1"/>
      </xdr:nvSpPr>
      <xdr:spPr>
        <a:xfrm>
          <a:off x="6905624" y="11620500"/>
          <a:ext cx="1409701" cy="17430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aseline="0">
              <a:solidFill>
                <a:srgbClr val="FF0000"/>
              </a:solidFill>
            </a:rPr>
            <a:t>DC MGN01-67 MGN06-73B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2 C14-35OE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CG 313A 160 KVA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3 CM2-11M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CC8AN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CC7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CM2-12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CM2-12A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3 SJ6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CE1-2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F1-3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1 CM8-A1</a:t>
          </a:r>
        </a:p>
        <a:p>
          <a:pPr algn="l"/>
          <a:r>
            <a:rPr lang="en-US" sz="800" baseline="0">
              <a:solidFill>
                <a:srgbClr val="FF0000"/>
              </a:solidFill>
            </a:rPr>
            <a:t>90 NYY 1X70 mm2</a:t>
          </a:r>
        </a:p>
      </xdr:txBody>
    </xdr:sp>
    <xdr:clientData/>
  </xdr:twoCellAnchor>
  <xdr:twoCellAnchor>
    <xdr:from>
      <xdr:col>18</xdr:col>
      <xdr:colOff>228600</xdr:colOff>
      <xdr:row>73</xdr:row>
      <xdr:rowOff>99733</xdr:rowOff>
    </xdr:from>
    <xdr:to>
      <xdr:col>19</xdr:col>
      <xdr:colOff>28575</xdr:colOff>
      <xdr:row>74</xdr:row>
      <xdr:rowOff>66675</xdr:rowOff>
    </xdr:to>
    <xdr:cxnSp macro="">
      <xdr:nvCxnSpPr>
        <xdr:cNvPr id="288" name="Straight Arrow Connector 287"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CxnSpPr>
          <a:stCxn id="230" idx="4"/>
        </xdr:cNvCxnSpPr>
      </xdr:nvCxnSpPr>
      <xdr:spPr>
        <a:xfrm>
          <a:off x="6629400" y="11377333"/>
          <a:ext cx="180975" cy="11934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24</xdr:row>
      <xdr:rowOff>19049</xdr:rowOff>
    </xdr:from>
    <xdr:to>
      <xdr:col>11</xdr:col>
      <xdr:colOff>295275</xdr:colOff>
      <xdr:row>25</xdr:row>
      <xdr:rowOff>123824</xdr:rowOff>
    </xdr:to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SpPr txBox="1"/>
      </xdr:nvSpPr>
      <xdr:spPr>
        <a:xfrm>
          <a:off x="2695575" y="3705224"/>
          <a:ext cx="13335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rgbClr val="FF0000"/>
              </a:solidFill>
            </a:rPr>
            <a:t>LVTC 2X70+NX50 mm2</a:t>
          </a:r>
        </a:p>
      </xdr:txBody>
    </xdr:sp>
    <xdr:clientData/>
  </xdr:twoCellAnchor>
  <xdr:twoCellAnchor>
    <xdr:from>
      <xdr:col>11</xdr:col>
      <xdr:colOff>66675</xdr:colOff>
      <xdr:row>67</xdr:row>
      <xdr:rowOff>0</xdr:rowOff>
    </xdr:from>
    <xdr:to>
      <xdr:col>13</xdr:col>
      <xdr:colOff>257175</xdr:colOff>
      <xdr:row>68</xdr:row>
      <xdr:rowOff>66675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SpPr txBox="1"/>
      </xdr:nvSpPr>
      <xdr:spPr>
        <a:xfrm>
          <a:off x="3800475" y="10363200"/>
          <a:ext cx="9525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rgbClr val="FF0000"/>
              </a:solidFill>
            </a:rPr>
            <a:t>AAAC 70 mm2</a:t>
          </a:r>
        </a:p>
      </xdr:txBody>
    </xdr:sp>
    <xdr:clientData/>
  </xdr:twoCellAnchor>
  <xdr:twoCellAnchor>
    <xdr:from>
      <xdr:col>3</xdr:col>
      <xdr:colOff>352425</xdr:colOff>
      <xdr:row>20</xdr:row>
      <xdr:rowOff>133350</xdr:rowOff>
    </xdr:from>
    <xdr:to>
      <xdr:col>21</xdr:col>
      <xdr:colOff>66674</xdr:colOff>
      <xdr:row>22</xdr:row>
      <xdr:rowOff>132508</xdr:rowOff>
    </xdr:to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SpPr/>
      </xdr:nvSpPr>
      <xdr:spPr>
        <a:xfrm>
          <a:off x="1038225" y="3209925"/>
          <a:ext cx="6572249" cy="303958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360892</xdr:colOff>
      <xdr:row>22</xdr:row>
      <xdr:rowOff>142875</xdr:rowOff>
    </xdr:from>
    <xdr:to>
      <xdr:col>7</xdr:col>
      <xdr:colOff>171450</xdr:colOff>
      <xdr:row>24</xdr:row>
      <xdr:rowOff>26707</xdr:rowOff>
    </xdr:to>
    <xdr:grpSp>
      <xdr:nvGrpSpPr>
        <xdr:cNvPr id="239" name="Group 6"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GrpSpPr>
          <a:grpSpLocks/>
        </xdr:cNvGrpSpPr>
      </xdr:nvGrpSpPr>
      <xdr:grpSpPr bwMode="auto">
        <a:xfrm>
          <a:off x="2189692" y="3524250"/>
          <a:ext cx="191558" cy="188632"/>
          <a:chOff x="3725636" y="1945820"/>
          <a:chExt cx="153760" cy="144237"/>
        </a:xfrm>
      </xdr:grpSpPr>
      <xdr:sp macro="" textlink="">
        <xdr:nvSpPr>
          <xdr:cNvPr id="240" name="Oval 239">
            <a:extLst>
              <a:ext uri="{FF2B5EF4-FFF2-40B4-BE49-F238E27FC236}">
                <a16:creationId xmlns:a16="http://schemas.microsoft.com/office/drawing/2014/main" id="{00000000-0008-0000-0900-0000F0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41" name="Straight Connector 240">
            <a:extLst>
              <a:ext uri="{FF2B5EF4-FFF2-40B4-BE49-F238E27FC236}">
                <a16:creationId xmlns:a16="http://schemas.microsoft.com/office/drawing/2014/main" id="{00000000-0008-0000-0900-0000F1000000}"/>
              </a:ext>
            </a:extLst>
          </xdr:cNvPr>
          <xdr:cNvCxnSpPr>
            <a:stCxn id="240" idx="1"/>
            <a:endCxn id="240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Straight Connector 243">
            <a:extLst>
              <a:ext uri="{FF2B5EF4-FFF2-40B4-BE49-F238E27FC236}">
                <a16:creationId xmlns:a16="http://schemas.microsoft.com/office/drawing/2014/main" id="{00000000-0008-0000-0900-0000F4000000}"/>
              </a:ext>
            </a:extLst>
          </xdr:cNvPr>
          <xdr:cNvCxnSpPr>
            <a:stCxn id="240" idx="3"/>
            <a:endCxn id="240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371475</xdr:colOff>
      <xdr:row>23</xdr:row>
      <xdr:rowOff>84791</xdr:rowOff>
    </xdr:from>
    <xdr:to>
      <xdr:col>6</xdr:col>
      <xdr:colOff>360892</xdr:colOff>
      <xdr:row>23</xdr:row>
      <xdr:rowOff>95250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CxnSpPr>
          <a:endCxn id="240" idx="2"/>
        </xdr:cNvCxnSpPr>
      </xdr:nvCxnSpPr>
      <xdr:spPr>
        <a:xfrm flipV="1">
          <a:off x="1057275" y="3618566"/>
          <a:ext cx="1132417" cy="1045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23</xdr:row>
      <xdr:rowOff>84791</xdr:rowOff>
    </xdr:from>
    <xdr:to>
      <xdr:col>13</xdr:col>
      <xdr:colOff>19050</xdr:colOff>
      <xdr:row>23</xdr:row>
      <xdr:rowOff>84791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CxnSpPr>
          <a:stCxn id="240" idx="6"/>
          <a:endCxn id="307" idx="2"/>
        </xdr:cNvCxnSpPr>
      </xdr:nvCxnSpPr>
      <xdr:spPr>
        <a:xfrm>
          <a:off x="2381250" y="3618566"/>
          <a:ext cx="21336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22</xdr:row>
      <xdr:rowOff>142875</xdr:rowOff>
    </xdr:from>
    <xdr:to>
      <xdr:col>13</xdr:col>
      <xdr:colOff>210608</xdr:colOff>
      <xdr:row>24</xdr:row>
      <xdr:rowOff>26707</xdr:rowOff>
    </xdr:to>
    <xdr:grpSp>
      <xdr:nvGrpSpPr>
        <xdr:cNvPr id="306" name="Group 6"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GrpSpPr>
          <a:grpSpLocks/>
        </xdr:cNvGrpSpPr>
      </xdr:nvGrpSpPr>
      <xdr:grpSpPr bwMode="auto">
        <a:xfrm>
          <a:off x="4514850" y="3524250"/>
          <a:ext cx="191558" cy="188632"/>
          <a:chOff x="3725636" y="1945820"/>
          <a:chExt cx="153760" cy="144237"/>
        </a:xfrm>
      </xdr:grpSpPr>
      <xdr:sp macro="" textlink="">
        <xdr:nvSpPr>
          <xdr:cNvPr id="307" name="Oval 306">
            <a:extLst>
              <a:ext uri="{FF2B5EF4-FFF2-40B4-BE49-F238E27FC236}">
                <a16:creationId xmlns:a16="http://schemas.microsoft.com/office/drawing/2014/main" id="{00000000-0008-0000-0900-00003301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308" name="Straight Connector 307">
            <a:extLst>
              <a:ext uri="{FF2B5EF4-FFF2-40B4-BE49-F238E27FC236}">
                <a16:creationId xmlns:a16="http://schemas.microsoft.com/office/drawing/2014/main" id="{00000000-0008-0000-0900-000034010000}"/>
              </a:ext>
            </a:extLst>
          </xdr:cNvPr>
          <xdr:cNvCxnSpPr>
            <a:stCxn id="307" idx="1"/>
            <a:endCxn id="30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" name="Straight Connector 308">
            <a:extLst>
              <a:ext uri="{FF2B5EF4-FFF2-40B4-BE49-F238E27FC236}">
                <a16:creationId xmlns:a16="http://schemas.microsoft.com/office/drawing/2014/main" id="{00000000-0008-0000-0900-000035010000}"/>
              </a:ext>
            </a:extLst>
          </xdr:cNvPr>
          <xdr:cNvCxnSpPr>
            <a:stCxn id="307" idx="3"/>
            <a:endCxn id="30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228600</xdr:colOff>
      <xdr:row>23</xdr:row>
      <xdr:rowOff>9525</xdr:rowOff>
    </xdr:from>
    <xdr:to>
      <xdr:col>19</xdr:col>
      <xdr:colOff>39158</xdr:colOff>
      <xdr:row>24</xdr:row>
      <xdr:rowOff>45757</xdr:rowOff>
    </xdr:to>
    <xdr:grpSp>
      <xdr:nvGrpSpPr>
        <xdr:cNvPr id="310" name="Group 6"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GrpSpPr>
          <a:grpSpLocks/>
        </xdr:cNvGrpSpPr>
      </xdr:nvGrpSpPr>
      <xdr:grpSpPr bwMode="auto">
        <a:xfrm>
          <a:off x="6629400" y="3543300"/>
          <a:ext cx="191558" cy="188632"/>
          <a:chOff x="3725636" y="1945820"/>
          <a:chExt cx="153760" cy="144237"/>
        </a:xfrm>
      </xdr:grpSpPr>
      <xdr:sp macro="" textlink="">
        <xdr:nvSpPr>
          <xdr:cNvPr id="311" name="Oval 310">
            <a:extLst>
              <a:ext uri="{FF2B5EF4-FFF2-40B4-BE49-F238E27FC236}">
                <a16:creationId xmlns:a16="http://schemas.microsoft.com/office/drawing/2014/main" id="{00000000-0008-0000-0900-00003701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312" name="Straight Connector 311">
            <a:extLst>
              <a:ext uri="{FF2B5EF4-FFF2-40B4-BE49-F238E27FC236}">
                <a16:creationId xmlns:a16="http://schemas.microsoft.com/office/drawing/2014/main" id="{00000000-0008-0000-0900-000038010000}"/>
              </a:ext>
            </a:extLst>
          </xdr:cNvPr>
          <xdr:cNvCxnSpPr>
            <a:stCxn id="311" idx="1"/>
            <a:endCxn id="311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Straight Connector 312">
            <a:extLst>
              <a:ext uri="{FF2B5EF4-FFF2-40B4-BE49-F238E27FC236}">
                <a16:creationId xmlns:a16="http://schemas.microsoft.com/office/drawing/2014/main" id="{00000000-0008-0000-0900-000039010000}"/>
              </a:ext>
            </a:extLst>
          </xdr:cNvPr>
          <xdr:cNvCxnSpPr>
            <a:stCxn id="311" idx="3"/>
            <a:endCxn id="311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210608</xdr:colOff>
      <xdr:row>23</xdr:row>
      <xdr:rowOff>84791</xdr:rowOff>
    </xdr:from>
    <xdr:to>
      <xdr:col>18</xdr:col>
      <xdr:colOff>228600</xdr:colOff>
      <xdr:row>23</xdr:row>
      <xdr:rowOff>103841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CxnSpPr>
          <a:stCxn id="307" idx="6"/>
          <a:endCxn id="311" idx="2"/>
        </xdr:cNvCxnSpPr>
      </xdr:nvCxnSpPr>
      <xdr:spPr>
        <a:xfrm>
          <a:off x="4706408" y="3618566"/>
          <a:ext cx="1922992" cy="190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29</xdr:row>
      <xdr:rowOff>28574</xdr:rowOff>
    </xdr:from>
    <xdr:to>
      <xdr:col>11</xdr:col>
      <xdr:colOff>57149</xdr:colOff>
      <xdr:row>39</xdr:row>
      <xdr:rowOff>47624</xdr:rowOff>
    </xdr:to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SpPr txBox="1"/>
      </xdr:nvSpPr>
      <xdr:spPr>
        <a:xfrm>
          <a:off x="2571750" y="4476749"/>
          <a:ext cx="1219199" cy="15525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143397</xdr:colOff>
      <xdr:row>23</xdr:row>
      <xdr:rowOff>151482</xdr:rowOff>
    </xdr:from>
    <xdr:to>
      <xdr:col>9</xdr:col>
      <xdr:colOff>9526</xdr:colOff>
      <xdr:row>29</xdr:row>
      <xdr:rowOff>47627</xdr:rowOff>
    </xdr:to>
    <xdr:cxnSp macro="">
      <xdr:nvCxnSpPr>
        <xdr:cNvPr id="331" name="Straight Connector 330"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CxnSpPr>
          <a:endCxn id="240" idx="5"/>
        </xdr:cNvCxnSpPr>
      </xdr:nvCxnSpPr>
      <xdr:spPr>
        <a:xfrm flipH="1" flipV="1">
          <a:off x="2353197" y="3685257"/>
          <a:ext cx="628129" cy="81054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19</xdr:row>
      <xdr:rowOff>19049</xdr:rowOff>
    </xdr:from>
    <xdr:to>
      <xdr:col>8</xdr:col>
      <xdr:colOff>285750</xdr:colOff>
      <xdr:row>20</xdr:row>
      <xdr:rowOff>31748</xdr:rowOff>
    </xdr:to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SpPr txBox="1"/>
      </xdr:nvSpPr>
      <xdr:spPr>
        <a:xfrm>
          <a:off x="1990725" y="2943224"/>
          <a:ext cx="885825" cy="16509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371475</xdr:colOff>
      <xdr:row>18</xdr:row>
      <xdr:rowOff>76200</xdr:rowOff>
    </xdr:from>
    <xdr:to>
      <xdr:col>9</xdr:col>
      <xdr:colOff>182033</xdr:colOff>
      <xdr:row>19</xdr:row>
      <xdr:rowOff>112432</xdr:rowOff>
    </xdr:to>
    <xdr:grpSp>
      <xdr:nvGrpSpPr>
        <xdr:cNvPr id="297" name="Group 6"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GrpSpPr>
          <a:grpSpLocks/>
        </xdr:cNvGrpSpPr>
      </xdr:nvGrpSpPr>
      <xdr:grpSpPr bwMode="auto">
        <a:xfrm>
          <a:off x="2962275" y="2847975"/>
          <a:ext cx="191558" cy="188632"/>
          <a:chOff x="3725636" y="1945820"/>
          <a:chExt cx="153760" cy="144237"/>
        </a:xfrm>
      </xdr:grpSpPr>
      <xdr:sp macro="" textlink="">
        <xdr:nvSpPr>
          <xdr:cNvPr id="298" name="Oval 297">
            <a:extLst>
              <a:ext uri="{FF2B5EF4-FFF2-40B4-BE49-F238E27FC236}">
                <a16:creationId xmlns:a16="http://schemas.microsoft.com/office/drawing/2014/main" id="{00000000-0008-0000-0900-00002A01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99" name="Straight Connector 298">
            <a:extLst>
              <a:ext uri="{FF2B5EF4-FFF2-40B4-BE49-F238E27FC236}">
                <a16:creationId xmlns:a16="http://schemas.microsoft.com/office/drawing/2014/main" id="{00000000-0008-0000-0900-00002B010000}"/>
              </a:ext>
            </a:extLst>
          </xdr:cNvPr>
          <xdr:cNvCxnSpPr>
            <a:stCxn id="298" idx="1"/>
            <a:endCxn id="298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" name="Straight Connector 299">
            <a:extLst>
              <a:ext uri="{FF2B5EF4-FFF2-40B4-BE49-F238E27FC236}">
                <a16:creationId xmlns:a16="http://schemas.microsoft.com/office/drawing/2014/main" id="{00000000-0008-0000-0900-00002C010000}"/>
              </a:ext>
            </a:extLst>
          </xdr:cNvPr>
          <xdr:cNvCxnSpPr>
            <a:stCxn id="298" idx="3"/>
            <a:endCxn id="298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104775</xdr:colOff>
      <xdr:row>18</xdr:row>
      <xdr:rowOff>85725</xdr:rowOff>
    </xdr:from>
    <xdr:to>
      <xdr:col>15</xdr:col>
      <xdr:colOff>296333</xdr:colOff>
      <xdr:row>19</xdr:row>
      <xdr:rowOff>121957</xdr:rowOff>
    </xdr:to>
    <xdr:grpSp>
      <xdr:nvGrpSpPr>
        <xdr:cNvPr id="301" name="Group 6"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GrpSpPr>
          <a:grpSpLocks/>
        </xdr:cNvGrpSpPr>
      </xdr:nvGrpSpPr>
      <xdr:grpSpPr bwMode="auto">
        <a:xfrm>
          <a:off x="5362575" y="2857500"/>
          <a:ext cx="191558" cy="188632"/>
          <a:chOff x="3725636" y="1945820"/>
          <a:chExt cx="153760" cy="144237"/>
        </a:xfrm>
      </xdr:grpSpPr>
      <xdr:sp macro="" textlink="">
        <xdr:nvSpPr>
          <xdr:cNvPr id="302" name="Oval 301">
            <a:extLst>
              <a:ext uri="{FF2B5EF4-FFF2-40B4-BE49-F238E27FC236}">
                <a16:creationId xmlns:a16="http://schemas.microsoft.com/office/drawing/2014/main" id="{00000000-0008-0000-0900-00002E01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303" name="Straight Connector 302">
            <a:extLst>
              <a:ext uri="{FF2B5EF4-FFF2-40B4-BE49-F238E27FC236}">
                <a16:creationId xmlns:a16="http://schemas.microsoft.com/office/drawing/2014/main" id="{00000000-0008-0000-0900-00002F010000}"/>
              </a:ext>
            </a:extLst>
          </xdr:cNvPr>
          <xdr:cNvCxnSpPr>
            <a:stCxn id="302" idx="1"/>
            <a:endCxn id="302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" name="Straight Connector 303">
            <a:extLst>
              <a:ext uri="{FF2B5EF4-FFF2-40B4-BE49-F238E27FC236}">
                <a16:creationId xmlns:a16="http://schemas.microsoft.com/office/drawing/2014/main" id="{00000000-0008-0000-0900-000030010000}"/>
              </a:ext>
            </a:extLst>
          </xdr:cNvPr>
          <xdr:cNvCxnSpPr>
            <a:stCxn id="302" idx="3"/>
            <a:endCxn id="302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86254</xdr:colOff>
      <xdr:row>18</xdr:row>
      <xdr:rowOff>76200</xdr:rowOff>
    </xdr:from>
    <xdr:to>
      <xdr:col>15</xdr:col>
      <xdr:colOff>200554</xdr:colOff>
      <xdr:row>18</xdr:row>
      <xdr:rowOff>85725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CxnSpPr>
          <a:stCxn id="298" idx="0"/>
          <a:endCxn id="302" idx="0"/>
        </xdr:cNvCxnSpPr>
      </xdr:nvCxnSpPr>
      <xdr:spPr>
        <a:xfrm>
          <a:off x="3058054" y="2847975"/>
          <a:ext cx="2400300" cy="9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18</xdr:row>
      <xdr:rowOff>85725</xdr:rowOff>
    </xdr:from>
    <xdr:to>
      <xdr:col>9</xdr:col>
      <xdr:colOff>66675</xdr:colOff>
      <xdr:row>18</xdr:row>
      <xdr:rowOff>95250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CxnSpPr/>
      </xdr:nvCxnSpPr>
      <xdr:spPr>
        <a:xfrm flipV="1">
          <a:off x="1162050" y="2857500"/>
          <a:ext cx="1876425" cy="9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200554</xdr:colOff>
      <xdr:row>18</xdr:row>
      <xdr:rowOff>85725</xdr:rowOff>
    </xdr:from>
    <xdr:to>
      <xdr:col>20</xdr:col>
      <xdr:colOff>228600</xdr:colOff>
      <xdr:row>18</xdr:row>
      <xdr:rowOff>104775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CxnSpPr>
          <a:stCxn id="302" idx="0"/>
        </xdr:cNvCxnSpPr>
      </xdr:nvCxnSpPr>
      <xdr:spPr>
        <a:xfrm>
          <a:off x="5458354" y="2857500"/>
          <a:ext cx="1933046" cy="190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86254</xdr:colOff>
      <xdr:row>19</xdr:row>
      <xdr:rowOff>112432</xdr:rowOff>
    </xdr:from>
    <xdr:to>
      <xdr:col>15</xdr:col>
      <xdr:colOff>200554</xdr:colOff>
      <xdr:row>19</xdr:row>
      <xdr:rowOff>121957</xdr:rowOff>
    </xdr:to>
    <xdr:cxnSp macro="">
      <xdr:nvCxnSpPr>
        <xdr:cNvPr id="318" name="Straight Connector 317"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CxnSpPr>
          <a:stCxn id="298" idx="4"/>
          <a:endCxn id="302" idx="4"/>
        </xdr:cNvCxnSpPr>
      </xdr:nvCxnSpPr>
      <xdr:spPr>
        <a:xfrm>
          <a:off x="3058054" y="3036607"/>
          <a:ext cx="2400300" cy="9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19</xdr:row>
      <xdr:rowOff>112432</xdr:rowOff>
    </xdr:from>
    <xdr:to>
      <xdr:col>9</xdr:col>
      <xdr:colOff>86254</xdr:colOff>
      <xdr:row>19</xdr:row>
      <xdr:rowOff>123825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CxnSpPr>
          <a:stCxn id="298" idx="4"/>
        </xdr:cNvCxnSpPr>
      </xdr:nvCxnSpPr>
      <xdr:spPr>
        <a:xfrm flipH="1">
          <a:off x="1228725" y="3036607"/>
          <a:ext cx="1829329" cy="1139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19</xdr:row>
      <xdr:rowOff>57150</xdr:rowOff>
    </xdr:from>
    <xdr:to>
      <xdr:col>12</xdr:col>
      <xdr:colOff>190500</xdr:colOff>
      <xdr:row>20</xdr:row>
      <xdr:rowOff>0</xdr:rowOff>
    </xdr:to>
    <xdr:grpSp>
      <xdr:nvGrpSpPr>
        <xdr:cNvPr id="340" name="Group 22"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GrpSpPr>
          <a:grpSpLocks/>
        </xdr:cNvGrpSpPr>
      </xdr:nvGrpSpPr>
      <xdr:grpSpPr bwMode="auto">
        <a:xfrm>
          <a:off x="4143375" y="2981325"/>
          <a:ext cx="161925" cy="95250"/>
          <a:chOff x="12262141" y="2055842"/>
          <a:chExt cx="156559" cy="95595"/>
        </a:xfrm>
      </xdr:grpSpPr>
      <xdr:cxnSp macro="">
        <xdr:nvCxnSpPr>
          <xdr:cNvPr id="341" name="Straight Connector 340">
            <a:extLst>
              <a:ext uri="{FF2B5EF4-FFF2-40B4-BE49-F238E27FC236}">
                <a16:creationId xmlns:a16="http://schemas.microsoft.com/office/drawing/2014/main" id="{00000000-0008-0000-0900-000055010000}"/>
              </a:ext>
            </a:extLst>
          </xdr:cNvPr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" name="Straight Connector 341">
            <a:extLst>
              <a:ext uri="{FF2B5EF4-FFF2-40B4-BE49-F238E27FC236}">
                <a16:creationId xmlns:a16="http://schemas.microsoft.com/office/drawing/2014/main" id="{00000000-0008-0000-0900-000056010000}"/>
              </a:ext>
            </a:extLst>
          </xdr:cNvPr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" name="Straight Connector 342">
            <a:extLst>
              <a:ext uri="{FF2B5EF4-FFF2-40B4-BE49-F238E27FC236}">
                <a16:creationId xmlns:a16="http://schemas.microsoft.com/office/drawing/2014/main" id="{00000000-0008-0000-0900-000057010000}"/>
              </a:ext>
            </a:extLst>
          </xdr:cNvPr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257175</xdr:colOff>
      <xdr:row>19</xdr:row>
      <xdr:rowOff>76200</xdr:rowOff>
    </xdr:from>
    <xdr:to>
      <xdr:col>6</xdr:col>
      <xdr:colOff>38100</xdr:colOff>
      <xdr:row>20</xdr:row>
      <xdr:rowOff>19050</xdr:rowOff>
    </xdr:to>
    <xdr:grpSp>
      <xdr:nvGrpSpPr>
        <xdr:cNvPr id="344" name="Group 22"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GrpSpPr>
          <a:grpSpLocks/>
        </xdr:cNvGrpSpPr>
      </xdr:nvGrpSpPr>
      <xdr:grpSpPr bwMode="auto">
        <a:xfrm>
          <a:off x="1704975" y="3000375"/>
          <a:ext cx="161925" cy="95250"/>
          <a:chOff x="12262141" y="2055842"/>
          <a:chExt cx="156559" cy="95595"/>
        </a:xfrm>
      </xdr:grpSpPr>
      <xdr:cxnSp macro="">
        <xdr:nvCxnSpPr>
          <xdr:cNvPr id="345" name="Straight Connector 344">
            <a:extLst>
              <a:ext uri="{FF2B5EF4-FFF2-40B4-BE49-F238E27FC236}">
                <a16:creationId xmlns:a16="http://schemas.microsoft.com/office/drawing/2014/main" id="{00000000-0008-0000-0900-000059010000}"/>
              </a:ext>
            </a:extLst>
          </xdr:cNvPr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" name="Straight Connector 346">
            <a:extLst>
              <a:ext uri="{FF2B5EF4-FFF2-40B4-BE49-F238E27FC236}">
                <a16:creationId xmlns:a16="http://schemas.microsoft.com/office/drawing/2014/main" id="{00000000-0008-0000-0900-00005B010000}"/>
              </a:ext>
            </a:extLst>
          </xdr:cNvPr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Straight Connector 348">
            <a:extLst>
              <a:ext uri="{FF2B5EF4-FFF2-40B4-BE49-F238E27FC236}">
                <a16:creationId xmlns:a16="http://schemas.microsoft.com/office/drawing/2014/main" id="{00000000-0008-0000-0900-00005D010000}"/>
              </a:ext>
            </a:extLst>
          </xdr:cNvPr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</xdr:colOff>
      <xdr:row>24</xdr:row>
      <xdr:rowOff>28575</xdr:rowOff>
    </xdr:from>
    <xdr:to>
      <xdr:col>6</xdr:col>
      <xdr:colOff>285750</xdr:colOff>
      <xdr:row>25</xdr:row>
      <xdr:rowOff>19050</xdr:rowOff>
    </xdr:to>
    <xdr:grpSp>
      <xdr:nvGrpSpPr>
        <xdr:cNvPr id="351" name="Group 118"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GrpSpPr>
          <a:grpSpLocks/>
        </xdr:cNvGrpSpPr>
      </xdr:nvGrpSpPr>
      <xdr:grpSpPr bwMode="auto">
        <a:xfrm>
          <a:off x="1866900" y="3714750"/>
          <a:ext cx="247650" cy="142875"/>
          <a:chOff x="12446976" y="4345782"/>
          <a:chExt cx="251864" cy="151026"/>
        </a:xfrm>
      </xdr:grpSpPr>
      <xdr:sp macro="" textlink="">
        <xdr:nvSpPr>
          <xdr:cNvPr id="352" name="Isosceles Triangle 351">
            <a:extLst>
              <a:ext uri="{FF2B5EF4-FFF2-40B4-BE49-F238E27FC236}">
                <a16:creationId xmlns:a16="http://schemas.microsoft.com/office/drawing/2014/main" id="{00000000-0008-0000-0900-000060010000}"/>
              </a:ext>
            </a:extLst>
          </xdr:cNvPr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353" name="Isosceles Triangle 352">
            <a:extLst>
              <a:ext uri="{FF2B5EF4-FFF2-40B4-BE49-F238E27FC236}">
                <a16:creationId xmlns:a16="http://schemas.microsoft.com/office/drawing/2014/main" id="{00000000-0008-0000-0900-000061010000}"/>
              </a:ext>
            </a:extLst>
          </xdr:cNvPr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354" name="Isosceles Triangle 353">
            <a:extLst>
              <a:ext uri="{FF2B5EF4-FFF2-40B4-BE49-F238E27FC236}">
                <a16:creationId xmlns:a16="http://schemas.microsoft.com/office/drawing/2014/main" id="{00000000-0008-0000-0900-000062010000}"/>
              </a:ext>
            </a:extLst>
          </xdr:cNvPr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7</xdr:col>
      <xdr:colOff>75671</xdr:colOff>
      <xdr:row>24</xdr:row>
      <xdr:rowOff>26707</xdr:rowOff>
    </xdr:from>
    <xdr:to>
      <xdr:col>8</xdr:col>
      <xdr:colOff>0</xdr:colOff>
      <xdr:row>29</xdr:row>
      <xdr:rowOff>28575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CxnSpPr>
          <a:stCxn id="240" idx="4"/>
        </xdr:cNvCxnSpPr>
      </xdr:nvCxnSpPr>
      <xdr:spPr>
        <a:xfrm>
          <a:off x="2285471" y="3712882"/>
          <a:ext cx="305329" cy="76386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188304</xdr:colOff>
      <xdr:row>26</xdr:row>
      <xdr:rowOff>40689</xdr:rowOff>
    </xdr:from>
    <xdr:to>
      <xdr:col>7</xdr:col>
      <xdr:colOff>345398</xdr:colOff>
      <xdr:row>27</xdr:row>
      <xdr:rowOff>108533</xdr:rowOff>
    </xdr:to>
    <xdr:grpSp>
      <xdr:nvGrpSpPr>
        <xdr:cNvPr id="366" name="Group 33"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GrpSpPr>
          <a:grpSpLocks/>
        </xdr:cNvGrpSpPr>
      </xdr:nvGrpSpPr>
      <xdr:grpSpPr bwMode="auto">
        <a:xfrm rot="3031621">
          <a:off x="2366529" y="4063239"/>
          <a:ext cx="220244" cy="157094"/>
          <a:chOff x="12267336" y="2379518"/>
          <a:chExt cx="192062" cy="99752"/>
        </a:xfrm>
      </xdr:grpSpPr>
      <xdr:cxnSp macro="">
        <xdr:nvCxnSpPr>
          <xdr:cNvPr id="367" name="Straight Connector 366">
            <a:extLst>
              <a:ext uri="{FF2B5EF4-FFF2-40B4-BE49-F238E27FC236}">
                <a16:creationId xmlns:a16="http://schemas.microsoft.com/office/drawing/2014/main" id="{00000000-0008-0000-0900-00006F010000}"/>
              </a:ext>
            </a:extLst>
          </xdr:cNvPr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" name="Straight Connector 367">
            <a:extLst>
              <a:ext uri="{FF2B5EF4-FFF2-40B4-BE49-F238E27FC236}">
                <a16:creationId xmlns:a16="http://schemas.microsoft.com/office/drawing/2014/main" id="{00000000-0008-0000-0900-000070010000}"/>
              </a:ext>
            </a:extLst>
          </xdr:cNvPr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" name="Straight Connector 368">
            <a:extLst>
              <a:ext uri="{FF2B5EF4-FFF2-40B4-BE49-F238E27FC236}">
                <a16:creationId xmlns:a16="http://schemas.microsoft.com/office/drawing/2014/main" id="{00000000-0008-0000-0900-000071010000}"/>
              </a:ext>
            </a:extLst>
          </xdr:cNvPr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" name="Straight Connector 369">
            <a:extLst>
              <a:ext uri="{FF2B5EF4-FFF2-40B4-BE49-F238E27FC236}">
                <a16:creationId xmlns:a16="http://schemas.microsoft.com/office/drawing/2014/main" id="{00000000-0008-0000-0900-000072010000}"/>
              </a:ext>
            </a:extLst>
          </xdr:cNvPr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0</xdr:colOff>
      <xdr:row>17</xdr:row>
      <xdr:rowOff>0</xdr:rowOff>
    </xdr:from>
    <xdr:to>
      <xdr:col>15</xdr:col>
      <xdr:colOff>168520</xdr:colOff>
      <xdr:row>17</xdr:row>
      <xdr:rowOff>149556</xdr:rowOff>
    </xdr:to>
    <xdr:sp macro="" textlink="">
      <xdr:nvSpPr>
        <xdr:cNvPr id="372" name="Isosceles Triangle 371"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SpPr/>
      </xdr:nvSpPr>
      <xdr:spPr>
        <a:xfrm>
          <a:off x="5257800" y="2619375"/>
          <a:ext cx="168520" cy="149556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7</xdr:col>
      <xdr:colOff>143397</xdr:colOff>
      <xdr:row>19</xdr:row>
      <xdr:rowOff>112432</xdr:rowOff>
    </xdr:from>
    <xdr:to>
      <xdr:col>9</xdr:col>
      <xdr:colOff>86254</xdr:colOff>
      <xdr:row>23</xdr:row>
      <xdr:rowOff>151482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CxnSpPr>
          <a:stCxn id="240" idx="5"/>
          <a:endCxn id="298" idx="4"/>
        </xdr:cNvCxnSpPr>
      </xdr:nvCxnSpPr>
      <xdr:spPr>
        <a:xfrm flipV="1">
          <a:off x="2353197" y="3036607"/>
          <a:ext cx="704857" cy="6486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81618</xdr:colOff>
      <xdr:row>26</xdr:row>
      <xdr:rowOff>142423</xdr:rowOff>
    </xdr:from>
    <xdr:to>
      <xdr:col>8</xdr:col>
      <xdr:colOff>259764</xdr:colOff>
      <xdr:row>28</xdr:row>
      <xdr:rowOff>14954</xdr:rowOff>
    </xdr:to>
    <xdr:grpSp>
      <xdr:nvGrpSpPr>
        <xdr:cNvPr id="375" name="Group 18"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GrpSpPr>
          <a:grpSpLocks/>
        </xdr:cNvGrpSpPr>
      </xdr:nvGrpSpPr>
      <xdr:grpSpPr bwMode="auto">
        <a:xfrm rot="3162207">
          <a:off x="2672825" y="4132991"/>
          <a:ext cx="177331" cy="178146"/>
          <a:chOff x="12269933" y="1884219"/>
          <a:chExt cx="148768" cy="97327"/>
        </a:xfrm>
      </xdr:grpSpPr>
      <xdr:cxnSp macro="">
        <xdr:nvCxnSpPr>
          <xdr:cNvPr id="376" name="Straight Connector 375">
            <a:extLst>
              <a:ext uri="{FF2B5EF4-FFF2-40B4-BE49-F238E27FC236}">
                <a16:creationId xmlns:a16="http://schemas.microsoft.com/office/drawing/2014/main" id="{00000000-0008-0000-0900-000078010000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" name="Straight Connector 376">
            <a:extLst>
              <a:ext uri="{FF2B5EF4-FFF2-40B4-BE49-F238E27FC236}">
                <a16:creationId xmlns:a16="http://schemas.microsoft.com/office/drawing/2014/main" id="{00000000-0008-0000-0900-000079010000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" name="Straight Connector 377">
            <a:extLst>
              <a:ext uri="{FF2B5EF4-FFF2-40B4-BE49-F238E27FC236}">
                <a16:creationId xmlns:a16="http://schemas.microsoft.com/office/drawing/2014/main" id="{00000000-0008-0000-0900-00007A010000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110539</xdr:colOff>
      <xdr:row>20</xdr:row>
      <xdr:rowOff>137800</xdr:rowOff>
    </xdr:from>
    <xdr:to>
      <xdr:col>8</xdr:col>
      <xdr:colOff>309728</xdr:colOff>
      <xdr:row>21</xdr:row>
      <xdr:rowOff>126879</xdr:rowOff>
    </xdr:to>
    <xdr:grpSp>
      <xdr:nvGrpSpPr>
        <xdr:cNvPr id="383" name="Group 18"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GrpSpPr>
          <a:grpSpLocks/>
        </xdr:cNvGrpSpPr>
      </xdr:nvGrpSpPr>
      <xdr:grpSpPr bwMode="auto">
        <a:xfrm rot="5628954">
          <a:off x="2730194" y="3185520"/>
          <a:ext cx="141479" cy="199189"/>
          <a:chOff x="12269933" y="1884219"/>
          <a:chExt cx="148768" cy="97327"/>
        </a:xfrm>
      </xdr:grpSpPr>
      <xdr:cxnSp macro="">
        <xdr:nvCxnSpPr>
          <xdr:cNvPr id="384" name="Straight Connector 383">
            <a:extLst>
              <a:ext uri="{FF2B5EF4-FFF2-40B4-BE49-F238E27FC236}">
                <a16:creationId xmlns:a16="http://schemas.microsoft.com/office/drawing/2014/main" id="{00000000-0008-0000-0900-000080010000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" name="Straight Connector 384">
            <a:extLst>
              <a:ext uri="{FF2B5EF4-FFF2-40B4-BE49-F238E27FC236}">
                <a16:creationId xmlns:a16="http://schemas.microsoft.com/office/drawing/2014/main" id="{00000000-0008-0000-0900-000081010000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6" name="Straight Connector 385">
            <a:extLst>
              <a:ext uri="{FF2B5EF4-FFF2-40B4-BE49-F238E27FC236}">
                <a16:creationId xmlns:a16="http://schemas.microsoft.com/office/drawing/2014/main" id="{00000000-0008-0000-0900-000082010000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142875</xdr:rowOff>
    </xdr:to>
    <xdr:sp macro="" textlink="">
      <xdr:nvSpPr>
        <xdr:cNvPr id="125954" name="AutoShape 2" descr="blob:https://web.whatsapp.com/40ae881c-a291-4f22-8f06-d58f15f182a9">
          <a:extLst>
            <a:ext uri="{FF2B5EF4-FFF2-40B4-BE49-F238E27FC236}">
              <a16:creationId xmlns:a16="http://schemas.microsoft.com/office/drawing/2014/main" id="{00000000-0008-0000-0A00-000002EC0100}"/>
            </a:ext>
          </a:extLst>
        </xdr:cNvPr>
        <xdr:cNvSpPr>
          <a:spLocks noChangeAspect="1" noChangeArrowheads="1"/>
        </xdr:cNvSpPr>
      </xdr:nvSpPr>
      <xdr:spPr bwMode="auto">
        <a:xfrm>
          <a:off x="990600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142875</xdr:rowOff>
    </xdr:to>
    <xdr:sp macro="" textlink="">
      <xdr:nvSpPr>
        <xdr:cNvPr id="125955" name="AutoShape 3" descr="blob:https://web.whatsapp.com/40ae881c-a291-4f22-8f06-d58f15f182a9">
          <a:extLst>
            <a:ext uri="{FF2B5EF4-FFF2-40B4-BE49-F238E27FC236}">
              <a16:creationId xmlns:a16="http://schemas.microsoft.com/office/drawing/2014/main" id="{00000000-0008-0000-0A00-000003EC0100}"/>
            </a:ext>
          </a:extLst>
        </xdr:cNvPr>
        <xdr:cNvSpPr>
          <a:spLocks noChangeAspect="1" noChangeArrowheads="1"/>
        </xdr:cNvSpPr>
      </xdr:nvSpPr>
      <xdr:spPr bwMode="auto">
        <a:xfrm>
          <a:off x="990600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690562</xdr:colOff>
      <xdr:row>8</xdr:row>
      <xdr:rowOff>47625</xdr:rowOff>
    </xdr:from>
    <xdr:to>
      <xdr:col>21</xdr:col>
      <xdr:colOff>198543</xdr:colOff>
      <xdr:row>50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1524000"/>
          <a:ext cx="11866668" cy="7000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encanaan/2006/My%20Documents/1Djt/My%20Documents/RUPTL10TH/My%20Documents/RAKORCAB2001/Nur/daftarisian/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LITA/Gudang/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6BD13C28/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2/i/Data%20G/BA/BA%202003/My%20Documents/hard%20disk%20dudi/My%20Documents/khehui/My%20Documents/Dat-excl/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0E469288/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Harkon4/D/ReCLOSE/Susut/Susut%202005/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3553C40E/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.132.30/shared/Documents%20and%20Settings/Armand_Widjaja/Local%20Settings/Temporary%20Internet%20Files/OLK6F/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jun.baheransyah/Downloads/PD%20BANK%20JATENG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LP%20TEGOWANU/Downloads/KKO%20KKF%20PD%20B2%2053KVA%20GUNAWAN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Hastio/ranyza/My%20Documents/Hastiyo/Floppy/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ah/C/penetapan%20rkap%202005/rkap%202005%20sah/rkap%202005%20sah/0Master%20TM1%201.31%20OK/RKAP%20Aplikasi/Data%20Diterima/Data%20TM1%20RKAP%202005/Jabar/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harini%20a%20bah/My%20Documents/Karyadi/Feasibility%20Study/spotec/Final%20FS%20%20PT%20Spotec/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Gudang/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data/LITA/BORONG%20BORONG/Juni/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3/My%20Documents/Data%20G/BA/BA%202003/My%20Documents/hard%20disk%20dudi/My%20Documents/khehui/My%20Documents/Dat-excl/MasterSPPK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  <sheetName val="ca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>
            <v>0</v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 refreshError="1"/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Analisa Struktur Dat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Data"/>
      <sheetName val="W-NAD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INLAND FACTOR DISTANCE"/>
      <sheetName val="DivVI"/>
      <sheetName val="Kali"/>
      <sheetName val="Analisa K"/>
      <sheetName val="hrg uph+bhn"/>
      <sheetName val="D.109"/>
      <sheetName val="D.103"/>
      <sheetName val="D.115"/>
      <sheetName val="D.116"/>
      <sheetName val="D.118"/>
      <sheetName val="D.119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PkRp"/>
      <sheetName val="PUNCAK-89"/>
      <sheetName val="INISIATIF STRATEGIS"/>
      <sheetName val="MAT"/>
      <sheetName val="JS"/>
      <sheetName val="DExp.Lmb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THN-7"/>
      <sheetName val="C"/>
      <sheetName val="M"/>
      <sheetName val="Analisa Struktur Data"/>
      <sheetName val="SAA"/>
      <sheetName val="MAIN"/>
      <sheetName val="NRCPTK01"/>
      <sheetName val="Sheet1"/>
      <sheetName val="Cover"/>
      <sheetName val="Sheet3"/>
      <sheetName val="MENU"/>
      <sheetName val="Hal-1"/>
      <sheetName val="INPBA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Mobilisasi-pnw"/>
      <sheetName val="W-NAD"/>
      <sheetName val="Sheet6"/>
      <sheetName val="DeVIASI"/>
      <sheetName val="KoMposisi"/>
      <sheetName val="Twr (15)"/>
      <sheetName val="RAB"/>
      <sheetName val="Bahan"/>
      <sheetName val="Analis"/>
      <sheetName val="L_23"/>
      <sheetName val="UPDATE 25 JANUARI 2007"/>
      <sheetName val="Kuantitas &amp; Harga"/>
      <sheetName val="Assumptions (2)"/>
      <sheetName val="AN-MAJOR"/>
      <sheetName val="CiMaPlbStd"/>
      <sheetName val="THN-6"/>
      <sheetName val="Data"/>
      <sheetName val="Submission Form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item"/>
      <sheetName val="tarif_baru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ASI"/>
      <sheetName val="KoMposisi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ARAMETER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 (2)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  <sheetName val="Rupiah"/>
      <sheetName val="HarJabor(12C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KKF"/>
      <sheetName val="KKO"/>
      <sheetName val="Sheet1"/>
      <sheetName val="DATA"/>
      <sheetName val="RAB"/>
      <sheetName val="GAMBAR"/>
      <sheetName val="PETA"/>
      <sheetName val="SLD "/>
      <sheetName val="PDL"/>
      <sheetName val="Smg"/>
    </sheetNames>
    <sheetDataSet>
      <sheetData sheetId="0"/>
      <sheetData sheetId="1"/>
      <sheetData sheetId="2"/>
      <sheetData sheetId="3"/>
      <sheetData sheetId="4"/>
      <sheetData sheetId="5">
        <row r="16">
          <cell r="D16">
            <v>3</v>
          </cell>
          <cell r="K16">
            <v>3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KKF"/>
      <sheetName val="KKO"/>
      <sheetName val="Sheet1"/>
      <sheetName val="DATA"/>
      <sheetName val="GAMBAR "/>
      <sheetName val="RAB"/>
      <sheetName val="PETA"/>
      <sheetName val="SLD "/>
      <sheetName val="PDL"/>
    </sheetNames>
    <sheetDataSet>
      <sheetData sheetId="0"/>
      <sheetData sheetId="1"/>
      <sheetData sheetId="2"/>
      <sheetData sheetId="3"/>
      <sheetData sheetId="4"/>
      <sheetData sheetId="5">
        <row r="16">
          <cell r="D16">
            <v>3</v>
          </cell>
          <cell r="K16">
            <v>3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Rekap PMG.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Fixset"/>
      <sheetName val="Format"/>
      <sheetName val="INPBA"/>
      <sheetName val="PkRp"/>
      <sheetName val="HSU"/>
      <sheetName val="HS PRPBJ"/>
      <sheetName val="FORM-B"/>
      <sheetName val="AHS-JTR"/>
      <sheetName val="bahan"/>
      <sheetName val="Upah"/>
      <sheetName val="Hitung_Energi"/>
      <sheetName val="harga"/>
    </sheetNames>
    <sheetDataSet>
      <sheetData sheetId="0" refreshError="1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5500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01 A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PMT"/>
      <sheetName val="SISTEM SUMBAGSEL"/>
      <sheetName val="harga"/>
      <sheetName val="HarJabor(12C2)"/>
      <sheetName val="bahan"/>
      <sheetName val="Upah"/>
      <sheetName val="GenlistHI"/>
      <sheetName val="AHS-JTR"/>
      <sheetName val="CiMaPlbStd"/>
      <sheetName val="Dasar Pemadaman"/>
      <sheetName val="aruskas"/>
      <sheetName val="A1 pri123"/>
      <sheetName val=" RAB Lt2"/>
      <sheetName val="RAB Lt3"/>
    </sheetNames>
    <sheetDataSet>
      <sheetData sheetId="0" refreshError="1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L20Keu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x"/>
      <sheetName val="Fixset"/>
      <sheetName val="Kamus"/>
      <sheetName val="JAN07"/>
      <sheetName val="USAHA"/>
      <sheetName val="LK-1"/>
      <sheetName val="FORM-B"/>
      <sheetName val="Mar 2004"/>
      <sheetName val="CiMaPlbStd"/>
      <sheetName val="TDL2001"/>
      <sheetName val="Grf Pedp Lain2"/>
      <sheetName val="Sheet5"/>
      <sheetName val="Sudah Berjalan"/>
      <sheetName val="SISTEM SUMBAGS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UshDeb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APBN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x"/>
      <sheetName val="Kamus"/>
      <sheetName val="Fixset"/>
      <sheetName val="PUNCAK-89"/>
      <sheetName val="Wil-2"/>
      <sheetName val="Analisis"/>
      <sheetName val="rab KD"/>
      <sheetName val="AHS-JTR"/>
      <sheetName val="Parameter"/>
      <sheetName val="Tabel Kode"/>
      <sheetName val=" RAB Lt2"/>
      <sheetName val="RAB Lt3"/>
      <sheetName val="HS PRPBJ"/>
      <sheetName val="Sheet6"/>
      <sheetName val="L-R"/>
      <sheetName val="laporan pemakaian blangko"/>
      <sheetName val="analis"/>
      <sheetName val="JADWAL"/>
      <sheetName val="UshDeb00"/>
      <sheetName val="A"/>
      <sheetName val="ca"/>
    </sheetNames>
    <sheetDataSet>
      <sheetData sheetId="0" refreshError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 refreshError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NO. PRK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Kamus"/>
      <sheetName val="PkRp"/>
      <sheetName val="RKS"/>
      <sheetName val="Data Pelanggan TM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RAB GI"/>
      <sheetName val="Penjualan"/>
      <sheetName val="ProdSendiri"/>
      <sheetName val="PS&amp;Susut TL"/>
      <sheetName val="SewaBeli"/>
      <sheetName val="Transfer"/>
      <sheetName val="LK2004"/>
      <sheetName val="Tabel Kode"/>
      <sheetName val="JADWAL"/>
      <sheetName val="REKAP_MATERIAL 2021"/>
      <sheetName val="JASA_SS"/>
      <sheetName val="ANALISA SUTM"/>
      <sheetName val="LISA_JASA"/>
      <sheetName val="RAB JTR"/>
      <sheetName val="ANALISA UPAH"/>
      <sheetName val="LISA GRD"/>
      <sheetName val="Hitung_Energi"/>
      <sheetName val="SISTEM SUMBAGSEL"/>
      <sheetName val="FORM BQ TL PRATU 4cct"/>
      <sheetName val="REKAP"/>
      <sheetName val="laporan pemakaian blangko"/>
      <sheetName val="ca"/>
      <sheetName val="Submission Form"/>
      <sheetName val="A"/>
      <sheetName val="INPBA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_x0000__x0000_ꣀߗ_x000f_[lambaro.xls]BP_x0000_⿁_x0000__x0000_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  <sheetName val="LabaRugi"/>
      <sheetName val="Calc Inst"/>
      <sheetName val="Hg.Sat"/>
      <sheetName val="Uraian"/>
      <sheetName val="rkap2008"/>
      <sheetName val="List"/>
      <sheetName val="harga"/>
      <sheetName val="Bipeg-U(12D2)"/>
      <sheetName val="analis"/>
      <sheetName val="Data"/>
      <sheetName val="Mar 2004"/>
      <sheetName val="bahan"/>
      <sheetName val="Upah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ANAL"/>
      <sheetName val="REKAP"/>
      <sheetName val="SAT"/>
      <sheetName val="01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  <sheetName val="harga"/>
      <sheetName val="Jatim LKAI2007  16062006 0"/>
      <sheetName val="analis"/>
      <sheetName val="Analisis"/>
      <sheetName val="AHS-JTR"/>
      <sheetName val="laporan pemakaian blangk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NAL"/>
      <sheetName val="BB PUSAT"/>
      <sheetName val="DTstok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JURNAL"/>
      <sheetName val="BB PUSAT"/>
      <sheetName val="DTst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Laba Rugi"/>
      <sheetName val="ca"/>
      <sheetName val="D2. ANL WAKTU INSHAR"/>
      <sheetName val="Sheet3"/>
      <sheetName val="TRANS"/>
      <sheetName val="RKS"/>
      <sheetName val="DeVIASI"/>
      <sheetName val="KoMposisi"/>
    </sheetNames>
    <sheetDataSet>
      <sheetData sheetId="0" refreshError="1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entry REC  trip"/>
      <sheetName val="ca"/>
      <sheetName val="W-NAD"/>
      <sheetName val="sept"/>
      <sheetName val="W1"/>
      <sheetName val="Gangg_PL"/>
      <sheetName val="ANALISA SNI'08(ubh bgsting)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TDL 2020"/>
      <sheetName val="Dasar Pemadaman"/>
      <sheetName val="Supl.X"/>
      <sheetName val="Harga bahan &amp; upah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  <sheetName val="Pendapatan IPTL 2008 23"/>
      <sheetName val="CashFlow"/>
      <sheetName val="C22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  <sheetName val="BLANKO PRK UPDATE 2024"/>
    </sheetNames>
    <sheetDataSet>
      <sheetData sheetId="0"/>
      <sheetData sheetId="1"/>
      <sheetData sheetId="2"/>
      <sheetData sheetId="3"/>
      <sheetData sheetId="4">
        <row r="58">
          <cell r="I58">
            <v>1</v>
          </cell>
          <cell r="J58">
            <v>1</v>
          </cell>
          <cell r="K58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  <sheetName val="DETAIL USULAN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1" tint="0.249977111117893"/>
    <pageSetUpPr fitToPage="1"/>
  </sheetPr>
  <dimension ref="A1:L1321"/>
  <sheetViews>
    <sheetView showGridLines="0" view="pageBreakPreview" topLeftCell="A4" zoomScaleNormal="100" zoomScaleSheetLayoutView="100" workbookViewId="0">
      <selection activeCell="F14" sqref="F14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42578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42578125" style="117" hidden="1" customWidth="1"/>
    <col min="13" max="16384" width="9.140625" style="118"/>
  </cols>
  <sheetData>
    <row r="1" spans="1:12">
      <c r="C1" s="114" t="s">
        <v>981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0" t="s">
        <v>1104</v>
      </c>
      <c r="C4" s="520"/>
      <c r="D4" s="520"/>
      <c r="E4" s="520"/>
      <c r="F4" s="520"/>
      <c r="G4" s="520"/>
      <c r="H4" s="520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1" t="s">
        <v>0</v>
      </c>
      <c r="C7" s="521" t="s">
        <v>1</v>
      </c>
      <c r="D7" s="522" t="s">
        <v>32</v>
      </c>
      <c r="E7" s="522" t="s">
        <v>33</v>
      </c>
      <c r="F7" s="522" t="s">
        <v>1105</v>
      </c>
      <c r="G7" s="523" t="s">
        <v>31</v>
      </c>
      <c r="H7" s="519" t="s">
        <v>1012</v>
      </c>
      <c r="I7" s="519" t="s">
        <v>1107</v>
      </c>
      <c r="J7" s="519" t="s">
        <v>996</v>
      </c>
      <c r="K7" s="513" t="s">
        <v>994</v>
      </c>
      <c r="L7" s="514"/>
    </row>
    <row r="8" spans="1:12" ht="15" customHeight="1">
      <c r="B8" s="521"/>
      <c r="C8" s="521"/>
      <c r="D8" s="522"/>
      <c r="E8" s="522"/>
      <c r="F8" s="522"/>
      <c r="G8" s="523"/>
      <c r="H8" s="519"/>
      <c r="I8" s="519"/>
      <c r="J8" s="519"/>
      <c r="K8" s="515"/>
      <c r="L8" s="516"/>
    </row>
    <row r="9" spans="1:12" ht="15" customHeight="1">
      <c r="B9" s="521"/>
      <c r="C9" s="521"/>
      <c r="D9" s="522"/>
      <c r="E9" s="522"/>
      <c r="F9" s="522"/>
      <c r="G9" s="523"/>
      <c r="H9" s="519"/>
      <c r="I9" s="519"/>
      <c r="J9" s="519"/>
      <c r="K9" s="517"/>
      <c r="L9" s="518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1005</v>
      </c>
      <c r="C11" s="131" t="s">
        <v>1106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MPB; 1P;230V;5(60)A;1;2W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327600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MCB 1 Fasa 6 A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39000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NFA2X-T 2 x 70 + N 70 mm²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Mtr</v>
      </c>
      <c r="F14" s="138">
        <f t="shared" ca="1" si="2"/>
        <v>60</v>
      </c>
      <c r="G14" s="41">
        <f ca="1">IF(ISERROR(OFFSET('HARGA SATUAN'!$I$6,MATCH(C14,'HARGA SATUAN'!$C$7:$C$1492,0),0)),"",OFFSET('HARGA SATUAN'!$I$6,MATCH(C14,'HARGA SATUAN'!$C$7:$C$1492,0),0))</f>
        <v>53300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NFA2X 2 x 16 mm²</v>
      </c>
      <c r="D15" s="101" t="str">
        <f ca="1">IF(ISERROR(OFFSET('HARGA SATUAN'!$D$6,MATCH(C15,'HARGA SATUAN'!$C$7:$C$1492,0),0)),"",OFFSET('HARGA SATUAN'!$D$6,MATCH(C15,'HARGA SATUAN'!$C$7:$C$1492,0),0))</f>
        <v>MDU-KD</v>
      </c>
      <c r="E15" s="101" t="str">
        <f ca="1">IF(B15="+","Unit",IF(ISERROR(OFFSET('HARGA SATUAN'!$E$6,MATCH(C15,'HARGA SATUAN'!$C$7:$C$1492,0),0)),"",OFFSET('HARGA SATUAN'!$E$6,MATCH(C15,'HARGA SATUAN'!$C$7:$C$1492,0),0)))</f>
        <v>Mtr</v>
      </c>
      <c r="F15" s="138">
        <f t="shared" ca="1" si="2"/>
        <v>35</v>
      </c>
      <c r="G15" s="41">
        <f ca="1">IF(ISERROR(OFFSET('HARGA SATUAN'!$I$6,MATCH(C15,'HARGA SATUAN'!$C$7:$C$1492,0),0)),"",OFFSET('HARGA SATUAN'!$I$6,MATCH(C15,'HARGA SATUAN'!$C$7:$C$1492,0),0))</f>
        <v>6600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 t="str">
        <f t="shared" ca="1" si="0"/>
        <v/>
      </c>
      <c r="C16" s="109" t="str">
        <f t="shared" ca="1" si="1"/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38" t="str">
        <f t="shared" ca="1" si="2"/>
        <v/>
      </c>
      <c r="G16" s="41">
        <f ca="1">IF(ISERROR(OFFSET('HARGA SATUAN'!$I$6,MATCH(C16,'HARGA SATUAN'!$C$7:$C$1492,0),0)),"",OFFSET('HARGA SATUAN'!$I$6,MATCH(C16,'HARGA SATUAN'!$C$7:$C$1492,0),0))</f>
        <v>0</v>
      </c>
      <c r="H16" s="136" t="str">
        <f ca="1">IF(B16="","",#REF!)</f>
        <v/>
      </c>
      <c r="I16" s="136" t="str">
        <f ca="1">IF(B16="","",#REF!)</f>
        <v/>
      </c>
      <c r="J16" s="136" t="str">
        <f ca="1">IF(B16="","",#REF!)</f>
        <v/>
      </c>
      <c r="K16" s="136" t="str">
        <f ca="1">IF(B16="","",#REF!)</f>
        <v/>
      </c>
      <c r="L16" s="136" t="str">
        <f ca="1">IF(C16="","",#REF!)</f>
        <v/>
      </c>
    </row>
    <row r="17" spans="1:12" s="137" customFormat="1">
      <c r="A17" s="112">
        <v>6</v>
      </c>
      <c r="B17" s="134" t="str">
        <f t="shared" ca="1" si="0"/>
        <v/>
      </c>
      <c r="C17" s="109" t="str">
        <f t="shared" ca="1" si="1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38" t="str">
        <f t="shared" ca="1" si="2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136" t="str">
        <f ca="1">IF(B17="","",#REF!)</f>
        <v/>
      </c>
      <c r="I17" s="136" t="str">
        <f ca="1">IF(B17="","",#REF!)</f>
        <v/>
      </c>
      <c r="J17" s="136" t="str">
        <f ca="1">IF(B17="","",#REF!)</f>
        <v/>
      </c>
      <c r="K17" s="136" t="str">
        <f ca="1">IF(B17="","",#REF!)</f>
        <v/>
      </c>
      <c r="L17" s="136" t="str">
        <f ca="1">IF(C17="","",#REF!)</f>
        <v/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38" t="str">
        <f t="shared" ca="1" si="2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38" t="str">
        <f t="shared" ca="1" si="2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SUMIFS(RAB!$F$14:$F$68,RAB!$C$14:$C$68,C714)</f>
        <v>1</v>
      </c>
      <c r="E714" s="26">
        <f ca="1">IF(D714=0,0,1)</f>
        <v>1</v>
      </c>
      <c r="F714" s="26">
        <f ca="1">IF(D714=0,0,SUM($E$713:E714))</f>
        <v>1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SUMIFS(RAB!$F$14:$F$68,RAB!$C$14:$C$68,C715)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SUMIFS(RAB!$F$14:$F$68,RAB!$C$14:$C$68,C716)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SUMIFS(RAB!$F$14:$F$68,RAB!$C$14:$C$68,C717)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SUMIFS(RAB!$F$14:$F$68,RAB!$C$14:$C$68,C718)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SUMIFS(RAB!$F$14:$F$68,RAB!$C$14:$C$68,C719)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SUMIFS(RAB!$F$14:$F$68,RAB!$C$14:$C$68,C720)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SUMIFS(RAB!$F$14:$F$68,RAB!$C$14:$C$68,C721)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SUMIFS(RAB!$F$14:$F$68,RAB!$C$14:$C$68,C722)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SUMIFS(RAB!$F$14:$F$68,RAB!$C$14:$C$68,C723)</f>
        <v>1</v>
      </c>
      <c r="E723" s="26">
        <f t="shared" ca="1" si="33"/>
        <v>1</v>
      </c>
      <c r="F723" s="26">
        <f ca="1">IF(D723=0,0,SUM($E$713:E723))</f>
        <v>2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SUMIFS(RAB!$F$14:$F$68,RAB!$C$14:$C$68,C724)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SUMIFS(RAB!$F$14:$F$68,RAB!$C$14:$C$68,C725)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SUMIFS(RAB!$F$14:$F$68,RAB!$C$14:$C$68,C726)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SUMIFS(RAB!$F$14:$F$68,RAB!$C$14:$C$68,C727)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SUMIFS(RAB!$F$14:$F$68,RAB!$C$14:$C$68,C728)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SUMIFS(RAB!$F$14:$F$68,RAB!$C$14:$C$68,C729)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SUMIFS(RAB!$F$14:$F$68,RAB!$C$14:$C$68,C730)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SUMIFS(RAB!$F$14:$F$68,RAB!$C$14:$C$68,C731)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SUMIFS(RAB!$F$14:$F$68,RAB!$C$14:$C$68,C732)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SUMIFS(RAB!$F$14:$F$68,RAB!$C$14:$C$68,C733)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SUMIFS(RAB!$F$14:$F$68,RAB!$C$14:$C$68,C734)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SUMIFS(RAB!$F$14:$F$68,RAB!$C$14:$C$68,C735)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SUMIFS(RAB!$F$14:$F$68,RAB!$C$14:$C$68,C736)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SUMIFS(RAB!$F$14:$F$68,RAB!$C$14:$C$68,C737)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SUMIFS(RAB!$F$14:$F$68,RAB!$C$14:$C$68,C738)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SUMIFS(RAB!$F$14:$F$68,RAB!$C$14:$C$68,C739)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SUMIFS(RAB!$F$14:$F$68,RAB!$C$14:$C$68,C740)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SUMIFS(RAB!$F$14:$F$68,RAB!$C$14:$C$68,C741)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SUMIFS(RAB!$F$14:$F$68,RAB!$C$14:$C$68,C742)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SUMIFS(RAB!$F$14:$F$68,RAB!$C$14:$C$68,C743)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SUMIFS(RAB!$F$14:$F$68,RAB!$C$14:$C$68,C744)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SUMIFS(RAB!$F$14:$F$68,RAB!$C$14:$C$68,C745)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SUMIFS(RAB!$F$14:$F$68,RAB!$C$14:$C$68,C746)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SUMIFS(RAB!$F$14:$F$68,RAB!$C$14:$C$68,C747)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SUMIFS(RAB!$F$14:$F$68,RAB!$C$14:$C$68,C748)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SUMIFS(RAB!$F$14:$F$68,RAB!$C$14:$C$68,C749)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SUMIFS(RAB!$F$14:$F$68,RAB!$C$14:$C$68,C750)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SUMIFS(RAB!$F$14:$F$68,RAB!$C$14:$C$68,C751)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SUMIFS(RAB!$F$14:$F$68,RAB!$C$14:$C$68,C752)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SUMIFS(RAB!$F$14:$F$68,RAB!$C$14:$C$68,C753)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SUMIFS(RAB!$F$14:$F$68,RAB!$C$14:$C$68,C754)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SUMIFS(RAB!$F$14:$F$68,RAB!$C$14:$C$68,C755)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SUMIFS(RAB!$F$14:$F$68,RAB!$C$14:$C$68,C756)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SUMIFS(RAB!$F$14:$F$68,RAB!$C$14:$C$68,C757)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SUMIFS(RAB!$F$14:$F$68,RAB!$C$14:$C$68,C758)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SUMIFS(RAB!$F$14:$F$68,RAB!$C$14:$C$68,C759)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SUMIFS(RAB!$F$14:$F$68,RAB!$C$14:$C$68,C760)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SUMIFS(RAB!$F$14:$F$68,RAB!$C$14:$C$68,C761)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SUMIFS(RAB!$F$14:$F$68,RAB!$C$14:$C$68,C762)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SUMIFS(RAB!$F$14:$F$68,RAB!$C$14:$C$68,C763)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SUMIFS(RAB!$F$14:$F$68,RAB!$C$14:$C$68,C764)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SUMIFS(RAB!$F$14:$F$68,RAB!$C$14:$C$68,C765)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SUMIFS(RAB!$F$14:$F$68,RAB!$C$14:$C$68,C766)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SUMIFS(RAB!$F$14:$F$68,RAB!$C$14:$C$68,C767)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SUMIFS(RAB!$F$14:$F$68,RAB!$C$14:$C$68,C768)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SUMIFS(RAB!$F$14:$F$68,RAB!$C$14:$C$68,C769)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SUMIFS(RAB!$F$14:$F$68,RAB!$C$14:$C$68,C770)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SUMIFS(RAB!$F$14:$F$68,RAB!$C$14:$C$68,C771)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SUMIFS(RAB!$F$14:$F$68,RAB!$C$14:$C$68,C772)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SUMIFS(RAB!$F$14:$F$68,RAB!$C$14:$C$68,C773)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SUMIFS(RAB!$F$14:$F$68,RAB!$C$14:$C$68,C774)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SUMIFS(RAB!$F$14:$F$68,RAB!$C$14:$C$68,C775)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SUMIFS(RAB!$F$14:$F$68,RAB!$C$14:$C$68,C776)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SUMIFS(RAB!$F$14:$F$68,RAB!$C$14:$C$68,C777)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SUMIFS(RAB!$F$14:$F$68,RAB!$C$14:$C$68,C778)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SUMIFS(RAB!$F$14:$F$68,RAB!$C$14:$C$68,C779)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SUMIFS(RAB!$F$14:$F$68,RAB!$C$14:$C$68,C780)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SUMIFS(RAB!$F$14:$F$68,RAB!$C$14:$C$68,C781)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SUMIFS(RAB!$F$14:$F$68,RAB!$C$14:$C$68,C782)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SUMIFS(RAB!$F$14:$F$68,RAB!$C$14:$C$68,C783)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SUMIFS(RAB!$F$14:$F$68,RAB!$C$14:$C$68,C784)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SUMIFS(RAB!$F$14:$F$68,RAB!$C$14:$C$68,C785)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SUMIFS(RAB!$F$14:$F$68,RAB!$C$14:$C$68,C786)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SUMIFS(RAB!$F$14:$F$68,RAB!$C$14:$C$68,C787)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SUMIFS(RAB!$F$14:$F$68,RAB!$C$14:$C$68,C788)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SUMIFS(RAB!$F$14:$F$68,RAB!$C$14:$C$68,C789)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SUMIFS(RAB!$F$14:$F$68,RAB!$C$14:$C$68,C790)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SUMIFS(RAB!$F$14:$F$68,RAB!$C$14:$C$68,C791)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SUMIFS(RAB!$F$14:$F$68,RAB!$C$14:$C$68,C792)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SUMIFS(RAB!$F$14:$F$68,RAB!$C$14:$C$68,C793)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SUMIFS(RAB!$F$14:$F$68,RAB!$C$14:$C$68,C794)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SUMIFS(RAB!$F$14:$F$68,RAB!$C$14:$C$68,C795)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SUMIFS(RAB!$F$14:$F$68,RAB!$C$14:$C$68,C796)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SUMIFS(RAB!$F$14:$F$68,RAB!$C$14:$C$68,C797)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SUMIFS(RAB!$F$14:$F$68,RAB!$C$14:$C$68,C798)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SUMIFS(RAB!$F$14:$F$68,RAB!$C$14:$C$68,C799)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SUMIFS(RAB!$F$14:$F$68,RAB!$C$14:$C$68,C800)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SUMIFS(RAB!$F$14:$F$68,RAB!$C$14:$C$68,C801)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SUMIFS(RAB!$F$14:$F$68,RAB!$C$14:$C$68,C802)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SUMIFS(RAB!$F$14:$F$68,RAB!$C$14:$C$68,C803)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SUMIFS(RAB!$F$14:$F$68,RAB!$C$14:$C$68,C804)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SUMIFS(RAB!$F$14:$F$68,RAB!$C$14:$C$68,C805)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SUMIFS(RAB!$F$14:$F$68,RAB!$C$14:$C$68,C806)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SUMIFS(RAB!$F$14:$F$68,RAB!$C$14:$C$68,C807)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SUMIFS(RAB!$F$14:$F$68,RAB!$C$14:$C$68,C808)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SUMIFS(RAB!$F$14:$F$68,RAB!$C$14:$C$68,C809)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SUMIFS(RAB!$F$14:$F$68,RAB!$C$14:$C$68,C810)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SUMIFS(RAB!$F$14:$F$68,RAB!$C$14:$C$68,C811)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SUMIFS(RAB!$F$14:$F$68,RAB!$C$14:$C$68,C812)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SUMIFS(RAB!$F$14:$F$68,RAB!$C$14:$C$68,C813)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SUMIFS(RAB!$F$14:$F$68,RAB!$C$14:$C$68,C814)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SUMIFS(RAB!$F$14:$F$68,RAB!$C$14:$C$68,C815)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SUMIFS(RAB!$F$14:$F$68,RAB!$C$14:$C$68,C816)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SUMIFS(RAB!$F$14:$F$68,RAB!$C$14:$C$68,C817)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SUMIFS(RAB!$F$14:$F$68,RAB!$C$14:$C$68,C818)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SUMIFS(RAB!$F$14:$F$68,RAB!$C$14:$C$68,C819)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SUMIFS(RAB!$F$14:$F$68,RAB!$C$14:$C$68,C820)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SUMIFS(RAB!$F$14:$F$68,RAB!$C$14:$C$68,C821)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SUMIFS(RAB!$F$14:$F$68,RAB!$C$14:$C$68,C822)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SUMIFS(RAB!$F$14:$F$68,RAB!$C$14:$C$68,C823)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SUMIFS(RAB!$F$14:$F$68,RAB!$C$14:$C$68,C824)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SUMIFS(RAB!$F$14:$F$68,RAB!$C$14:$C$68,C825)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SUMIFS(RAB!$F$14:$F$68,RAB!$C$14:$C$68,C826)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SUMIFS(RAB!$F$14:$F$68,RAB!$C$14:$C$68,C827)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SUMIFS(RAB!$F$14:$F$68,RAB!$C$14:$C$68,C828)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SUMIFS(RAB!$F$14:$F$68,RAB!$C$14:$C$68,C829)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SUMIFS(RAB!$F$14:$F$68,RAB!$C$14:$C$68,C830)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SUMIFS(RAB!$F$14:$F$68,RAB!$C$14:$C$68,C831)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SUMIFS(RAB!$F$14:$F$68,RAB!$C$14:$C$68,C832)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SUMIFS(RAB!$F$14:$F$68,RAB!$C$14:$C$68,C833)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SUMIFS(RAB!$F$14:$F$68,RAB!$C$14:$C$68,C834)</f>
        <v>60</v>
      </c>
      <c r="E834" s="26">
        <f t="shared" ca="1" si="34"/>
        <v>1</v>
      </c>
      <c r="F834" s="26">
        <f ca="1">IF(D834=0,0,SUM($E$713:E834))</f>
        <v>3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SUMIFS(RAB!$F$14:$F$68,RAB!$C$14:$C$68,C835)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SUMIFS(RAB!$F$14:$F$68,RAB!$C$14:$C$68,C836)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SUMIFS(RAB!$F$14:$F$68,RAB!$C$14:$C$68,C837)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SUMIFS(RAB!$F$14:$F$68,RAB!$C$14:$C$68,C838)</f>
        <v>35</v>
      </c>
      <c r="E838" s="26">
        <f t="shared" ca="1" si="34"/>
        <v>1</v>
      </c>
      <c r="F838" s="26">
        <f ca="1">IF(D838=0,0,SUM($E$713:E838))</f>
        <v>4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SUMIFS(RAB!$F$14:$F$68,RAB!$C$14:$C$68,C839)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SUMIFS(RAB!$F$14:$F$68,RAB!$C$14:$C$68,C840)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SUMIFS(RAB!$F$14:$F$68,RAB!$C$14:$C$68,C841)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SUMIFS(RAB!$F$14:$F$68,RAB!$C$14:$C$68,C842)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SUMIFS(RAB!$F$14:$F$68,RAB!$C$14:$C$68,C843)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SUMIFS(RAB!$F$14:$F$68,RAB!$C$14:$C$68,C844)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SUMIFS(RAB!$F$14:$F$68,RAB!$C$14:$C$68,C845)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SUMIFS(RAB!$F$14:$F$68,RAB!$C$14:$C$68,C846)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SUMIFS(RAB!$F$14:$F$68,RAB!$C$14:$C$68,C847)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SUMIFS(RAB!$F$14:$F$68,RAB!$C$14:$C$68,C848)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SUMIFS(RAB!$F$14:$F$68,RAB!$C$14:$C$68,C849)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SUMIFS(RAB!$F$14:$F$68,RAB!$C$14:$C$68,C850)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SUMIFS(RAB!$F$14:$F$68,RAB!$C$14:$C$68,C851)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SUMIFS(RAB!$F$14:$F$68,RAB!$C$14:$C$68,C852)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SUMIFS(RAB!$F$14:$F$68,RAB!$C$14:$C$68,C853)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SUMIFS(RAB!$F$14:$F$68,RAB!$C$14:$C$68,C854)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SUMIFS(RAB!$F$14:$F$68,RAB!$C$14:$C$68,C855)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SUMIFS(RAB!$F$14:$F$68,RAB!$C$14:$C$68,C856)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SUMIFS(RAB!$F$14:$F$68,RAB!$C$14:$C$68,C857)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SUMIFS(RAB!$F$14:$F$68,RAB!$C$14:$C$68,C858)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SUMIFS(RAB!$F$14:$F$68,RAB!$C$14:$C$68,C859)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SUMIFS(RAB!$F$14:$F$68,RAB!$C$14:$C$68,C860)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SUMIFS(RAB!$F$14:$F$68,RAB!$C$14:$C$68,C861)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SUMIFS(RAB!$F$14:$F$68,RAB!$C$14:$C$68,C862)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SUMIFS(RAB!$F$14:$F$68,RAB!$C$14:$C$68,C863)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SUMIFS(RAB!$F$14:$F$68,RAB!$C$14:$C$68,C864)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SUMIFS(RAB!$F$14:$F$68,RAB!$C$14:$C$68,C865)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SUMIFS(RAB!$F$14:$F$68,RAB!$C$14:$C$68,C866)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SUMIFS(RAB!$F$14:$F$68,RAB!$C$14:$C$68,C867)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SUMIFS(RAB!$F$14:$F$68,RAB!$C$14:$C$68,C868)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SUMIFS(RAB!$F$14:$F$68,RAB!$C$14:$C$68,C869)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SUMIFS(RAB!$F$14:$F$68,RAB!$C$14:$C$68,C870)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SUMIFS(RAB!$F$14:$F$68,RAB!$C$14:$C$68,C871)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SUMIFS(RAB!$F$14:$F$68,RAB!$C$14:$C$68,C872)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SUMIFS(RAB!$F$14:$F$68,RAB!$C$14:$C$68,C873)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SUMIFS(RAB!$F$14:$F$68,RAB!$C$14:$C$68,C874)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SUMIFS(RAB!$F$14:$F$68,RAB!$C$14:$C$68,C875)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SUMIFS(RAB!$F$14:$F$68,RAB!$C$14:$C$68,C876)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SUMIFS(RAB!$F$14:$F$68,RAB!$C$14:$C$68,C877)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SUMIFS(RAB!$F$14:$F$68,RAB!$C$14:$C$68,C878)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SUMIFS(RAB!$F$14:$F$68,RAB!$C$14:$C$68,C879)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SUMIFS(RAB!$F$14:$F$68,RAB!$C$14:$C$68,C880)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SUMIFS(RAB!$F$14:$F$68,RAB!$C$14:$C$68,C881)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SUMIFS(RAB!$F$14:$F$68,RAB!$C$14:$C$68,C882)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SUMIFS(RAB!$F$14:$F$68,RAB!$C$14:$C$68,C883)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SUMIFS(RAB!$F$14:$F$68,RAB!$C$14:$C$68,C884)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SUMIFS(RAB!$F$14:$F$68,RAB!$C$14:$C$68,C885)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SUMIFS(RAB!$F$14:$F$68,RAB!$C$14:$C$68,C886)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SUMIFS(RAB!$F$14:$F$68,RAB!$C$14:$C$68,C887)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SUMIFS(RAB!$F$14:$F$68,RAB!$C$14:$C$68,C888)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SUMIFS(RAB!$F$14:$F$68,RAB!$C$14:$C$68,C889)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SUMIFS(RAB!$F$14:$F$68,RAB!$C$14:$C$68,C890)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SUMIFS(RAB!$F$14:$F$68,RAB!$C$14:$C$68,C891)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SUMIFS(RAB!$F$14:$F$68,RAB!$C$14:$C$68,C892)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SUMIFS(RAB!$F$14:$F$68,RAB!$C$14:$C$68,C893)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SUMIFS(RAB!$F$14:$F$68,RAB!$C$14:$C$68,C894)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SUMIFS(RAB!$F$14:$F$68,RAB!$C$14:$C$68,C895)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SUMIFS(RAB!$F$14:$F$68,RAB!$C$14:$C$68,C896)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SUMIFS(RAB!$F$14:$F$68,RAB!$C$14:$C$68,C897)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SUMIFS(RAB!$F$14:$F$68,RAB!$C$14:$C$68,C898)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SUMIFS(RAB!$F$14:$F$68,RAB!$C$14:$C$68,C899)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SUMIFS(RAB!$F$14:$F$68,RAB!$C$14:$C$68,C900)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SUMIFS(RAB!$F$14:$F$68,RAB!$C$14:$C$68,C901)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SUMIFS(RAB!$F$14:$F$68,RAB!$C$14:$C$68,C902)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SUMIFS(RAB!$F$14:$F$68,RAB!$C$14:$C$68,C903)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SUMIFS(RAB!$F$14:$F$68,RAB!$C$14:$C$68,C904)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SUMIFS(RAB!$F$14:$F$68,RAB!$C$14:$C$68,C905)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SUMIFS(RAB!$F$14:$F$68,RAB!$C$14:$C$68,C906)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SUMIFS(RAB!$F$14:$F$68,RAB!$C$14:$C$68,C907)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SUMIFS(RAB!$F$14:$F$68,RAB!$C$14:$C$68,C908)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SUMIFS(RAB!$F$14:$F$68,RAB!$C$14:$C$68,C909)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SUMIFS(RAB!$F$14:$F$68,RAB!$C$14:$C$68,C910)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SUMIFS(RAB!$F$14:$F$68,RAB!$C$14:$C$68,C911)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SUMIFS(RAB!$F$14:$F$68,RAB!$C$14:$C$68,C912)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SUMIFS(RAB!$F$14:$F$68,RAB!$C$14:$C$68,C913)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SUMIFS(RAB!$F$14:$F$68,RAB!$C$14:$C$68,C914)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SUMIFS(RAB!$F$14:$F$68,RAB!$C$14:$C$68,C915)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SUMIFS(RAB!$F$14:$F$68,RAB!$C$14:$C$68,C916)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SUMIFS(RAB!$F$14:$F$68,RAB!$C$14:$C$68,C917)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SUMIFS(RAB!$F$14:$F$68,RAB!$C$14:$C$68,C918)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SUMIFS(RAB!$F$14:$F$68,RAB!$C$14:$C$68,C919)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SUMIFS(RAB!$F$14:$F$68,RAB!$C$14:$C$68,C920)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SUMIFS(RAB!$F$14:$F$68,RAB!$C$14:$C$68,C921)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SUMIFS(RAB!$F$14:$F$68,RAB!$C$14:$C$68,C922)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SUMIFS(RAB!$F$14:$F$68,RAB!$C$14:$C$68,C923)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SUMIFS(RAB!$F$14:$F$68,RAB!$C$14:$C$68,C924)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SUMIFS(RAB!$F$14:$F$68,RAB!$C$14:$C$68,C925)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SUMIFS(RAB!$F$14:$F$68,RAB!$C$14:$C$68,C926)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SUMIFS(RAB!$F$14:$F$68,RAB!$C$14:$C$68,C927)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SUMIFS(RAB!$F$14:$F$68,RAB!$C$14:$C$68,C928)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SUMIFS(RAB!$F$14:$F$68,RAB!$C$14:$C$68,C929)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SUMIFS(RAB!$F$14:$F$68,RAB!$C$14:$C$68,C930)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SUMIFS(RAB!$F$14:$F$68,RAB!$C$14:$C$68,C931)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SUMIFS(RAB!$F$14:$F$68,RAB!$C$14:$C$68,C932)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SUMIFS(RAB!$F$14:$F$68,RAB!$C$14:$C$68,C933)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SUMIFS(RAB!$F$14:$F$68,RAB!$C$14:$C$68,C934)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SUMIFS(RAB!$F$14:$F$68,RAB!$C$14:$C$68,C935)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SUMIFS(RAB!$F$14:$F$68,RAB!$C$14:$C$68,C936)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SUMIFS(RAB!$F$14:$F$68,RAB!$C$14:$C$68,C937)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SUMIFS(RAB!$F$14:$F$68,RAB!$C$14:$C$68,C938)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SUMIFS(RAB!$F$14:$F$68,RAB!$C$14:$C$68,C939)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SUMIFS(RAB!$F$14:$F$68,RAB!$C$14:$C$68,C940)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SUMIFS(RAB!$F$14:$F$68,RAB!$C$14:$C$68,C941)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SUMIFS(RAB!$F$14:$F$68,RAB!$C$14:$C$68,C942)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SUMIFS(RAB!$F$14:$F$68,RAB!$C$14:$C$68,C943)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SUMIFS(RAB!$F$14:$F$68,RAB!$C$14:$C$68,C944)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SUMIFS(RAB!$F$14:$F$68,RAB!$C$14:$C$68,C945)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SUMIFS(RAB!$F$14:$F$68,RAB!$C$14:$C$68,C946)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SUMIFS(RAB!$F$14:$F$68,RAB!$C$14:$C$68,C947)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SUMIFS(RAB!$F$14:$F$68,RAB!$C$14:$C$68,C948)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SUMIFS(RAB!$F$14:$F$68,RAB!$C$14:$C$68,C949)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SUMIFS(RAB!$F$14:$F$68,RAB!$C$14:$C$68,C950)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SUMIFS(RAB!$F$14:$F$68,RAB!$C$14:$C$68,C951)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SUMIFS(RAB!$F$14:$F$68,RAB!$C$14:$C$68,C952)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SUMIFS(RAB!$F$14:$F$68,RAB!$C$14:$C$68,C953)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SUMIFS(RAB!$F$14:$F$68,RAB!$C$14:$C$68,C954)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SUMIFS(RAB!$F$14:$F$68,RAB!$C$14:$C$68,C955)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SUMIFS(RAB!$F$14:$F$68,RAB!$C$14:$C$68,C956)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SUMIFS(RAB!$F$14:$F$68,RAB!$C$14:$C$68,C957)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SUMIFS(RAB!$F$14:$F$68,RAB!$C$14:$C$68,C958)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SUMIFS(RAB!$F$14:$F$68,RAB!$C$14:$C$68,C959)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SUMIFS(RAB!$F$14:$F$68,RAB!$C$14:$C$68,C960)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SUMIFS(RAB!$F$14:$F$68,RAB!$C$14:$C$68,C961)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SUMIFS(RAB!$F$14:$F$68,RAB!$C$14:$C$68,C962)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SUMIFS(RAB!$F$14:$F$68,RAB!$C$14:$C$68,C963)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SUMIFS(RAB!$F$14:$F$68,RAB!$C$14:$C$68,C964)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SUMIFS(RAB!$F$14:$F$68,RAB!$C$14:$C$68,C965)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SUMIFS(RAB!$F$14:$F$68,RAB!$C$14:$C$68,C966)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SUMIFS(RAB!$F$14:$F$68,RAB!$C$14:$C$68,C967)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SUMIFS(RAB!$F$14:$F$68,RAB!$C$14:$C$68,C968)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SUMIFS(RAB!$F$14:$F$68,RAB!$C$14:$C$68,C969)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SUMIFS(RAB!$F$14:$F$68,RAB!$C$14:$C$68,C970)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SUMIFS(RAB!$F$14:$F$68,RAB!$C$14:$C$68,C971)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SUMIFS(RAB!$F$14:$F$68,RAB!$C$14:$C$68,C972)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SUMIFS(RAB!$F$14:$F$68,RAB!$C$14:$C$68,C973)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SUMIFS(RAB!$F$14:$F$68,RAB!$C$14:$C$68,C974)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SUMIFS(RAB!$F$14:$F$68,RAB!$C$14:$C$68,C975)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SUMIFS(RAB!$F$14:$F$68,RAB!$C$14:$C$68,C976)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SUMIFS(RAB!$F$14:$F$68,RAB!$C$14:$C$68,C977)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SUMIFS(RAB!$F$14:$F$68,RAB!$C$14:$C$68,C978)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SUMIFS(RAB!$F$14:$F$68,RAB!$C$14:$C$68,C979)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SUMIFS(RAB!$F$14:$F$68,RAB!$C$14:$C$68,C980)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SUMIFS(RAB!$F$14:$F$68,RAB!$C$14:$C$68,C981)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SUMIFS(RAB!$F$14:$F$68,RAB!$C$14:$C$68,C982)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SUMIFS(RAB!$F$14:$F$68,RAB!$C$14:$C$68,C983)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SUMIFS(RAB!$F$14:$F$68,RAB!$C$14:$C$68,C984)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SUMIFS(RAB!$F$14:$F$68,RAB!$C$14:$C$68,C985)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SUMIFS(RAB!$F$14:$F$68,RAB!$C$14:$C$68,C986)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SUMIFS(RAB!$F$14:$F$68,RAB!$C$14:$C$68,C987)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SUMIFS(RAB!$F$14:$F$68,RAB!$C$14:$C$68,C988)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SUMIFS(RAB!$F$14:$F$68,RAB!$C$14:$C$68,C989)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SUMIFS(RAB!$F$14:$F$68,RAB!$C$14:$C$68,C990)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SUMIFS(RAB!$F$14:$F$68,RAB!$C$14:$C$68,C991)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SUMIFS(RAB!$F$14:$F$68,RAB!$C$14:$C$68,C992)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SUMIFS(RAB!$F$14:$F$68,RAB!$C$14:$C$68,C993)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SUMIFS(RAB!$F$14:$F$68,RAB!$C$14:$C$68,C994)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SUMIFS(RAB!$F$14:$F$68,RAB!$C$14:$C$68,C995)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SUMIFS(RAB!$F$14:$F$68,RAB!$C$14:$C$68,C996)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SUMIFS(RAB!$F$14:$F$68,RAB!$C$14:$C$68,C997)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SUMIFS(RAB!$F$14:$F$68,RAB!$C$14:$C$68,C998)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SUMIFS(RAB!$F$14:$F$68,RAB!$C$14:$C$68,C999)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SUMIFS(RAB!$F$14:$F$68,RAB!$C$14:$C$68,C1000)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SUMIFS(RAB!$F$14:$F$68,RAB!$C$14:$C$68,C1001)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SUMIFS(RAB!$F$14:$F$68,RAB!$C$14:$C$68,C1002)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SUMIFS(RAB!$F$14:$F$68,RAB!$C$14:$C$68,C1003)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SUMIFS(RAB!$F$14:$F$68,RAB!$C$14:$C$68,C1004)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SUMIFS(RAB!$F$14:$F$68,RAB!$C$14:$C$68,C1005)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SUMIFS(RAB!$F$14:$F$68,RAB!$C$14:$C$68,C1006)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SUMIFS(RAB!$F$14:$F$68,RAB!$C$14:$C$68,C1007)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SUMIFS(RAB!$F$14:$F$68,RAB!$C$14:$C$68,C1008)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SUMIFS(RAB!$F$14:$F$68,RAB!$C$14:$C$68,C1009)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SUMIFS(RAB!$F$14:$F$68,RAB!$C$14:$C$68,C1010)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SUMIFS(RAB!$F$14:$F$68,RAB!$C$14:$C$68,C1011)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SUMIFS(RAB!$F$14:$F$68,RAB!$C$14:$C$68,C1012)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SUMIFS(RAB!$F$14:$F$68,RAB!$C$14:$C$68,C1013)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SUMIFS(RAB!$F$14:$F$68,RAB!$C$14:$C$68,C1014)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SUMIFS(RAB!$F$14:$F$68,RAB!$C$14:$C$68,C1015)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SUMIFS(RAB!$F$14:$F$68,RAB!$C$14:$C$68,C1016)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SUMIFS(RAB!$F$14:$F$68,RAB!$C$14:$C$68,C1017)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SUMIFS(RAB!$F$14:$F$68,RAB!$C$14:$C$68,C1018)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SUMIFS(RAB!$F$14:$F$68,RAB!$C$14:$C$68,C1019)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SUMIFS(RAB!$F$14:$F$68,RAB!$C$14:$C$68,C1020)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SUMIFS(RAB!$F$14:$F$68,RAB!$C$14:$C$68,C1021)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SUMIFS(RAB!$F$14:$F$68,RAB!$C$14:$C$68,C1022)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SUMIFS(RAB!$F$14:$F$68,RAB!$C$14:$C$68,C1023)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SUMIFS(RAB!$F$14:$F$68,RAB!$C$14:$C$68,C1024)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SUMIFS(RAB!$F$14:$F$68,RAB!$C$14:$C$68,C1025)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SUMIFS(RAB!$F$14:$F$68,RAB!$C$14:$C$68,C1026)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SUMIFS(RAB!$F$14:$F$68,RAB!$C$14:$C$68,C1027)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SUMIFS(RAB!$F$14:$F$68,RAB!$C$14:$C$68,C1028)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SUMIFS(RAB!$F$14:$F$68,RAB!$C$14:$C$68,C1029)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SUMIFS(RAB!$F$14:$F$68,RAB!$C$14:$C$68,C1030)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SUMIFS(RAB!$F$14:$F$68,RAB!$C$14:$C$68,C1031)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SUMIFS(RAB!$F$14:$F$68,RAB!$C$14:$C$68,C1032)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SUMIFS(RAB!$F$14:$F$68,RAB!$C$14:$C$68,C1033)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SUMIFS(RAB!$F$14:$F$68,RAB!$C$14:$C$68,C1034)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SUMIFS(RAB!$F$14:$F$68,RAB!$C$14:$C$68,C1035)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SUMIFS(RAB!$F$14:$F$68,RAB!$C$14:$C$68,C1036)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SUMIFS(RAB!$F$14:$F$68,RAB!$C$14:$C$68,C1037)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SUMIFS(RAB!$F$14:$F$68,RAB!$C$14:$C$68,C1038)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SUMIFS(RAB!$F$14:$F$68,RAB!$C$14:$C$68,C1039)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SUMIFS(RAB!$F$14:$F$68,RAB!$C$14:$C$68,C1040)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SUMIFS(RAB!$F$14:$F$68,RAB!$C$14:$C$68,C1041)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SUMIFS(RAB!$F$14:$F$68,RAB!$C$14:$C$68,C1042)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SUMIFS(RAB!$F$14:$F$68,RAB!$C$14:$C$68,C1043)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SUMIFS(RAB!$F$14:$F$68,RAB!$C$14:$C$68,C1044)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SUMIFS(RAB!$F$14:$F$68,RAB!$C$14:$C$68,C1045)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SUMIFS(RAB!$F$14:$F$68,RAB!$C$14:$C$68,C1046)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SUMIFS(RAB!$F$14:$F$68,RAB!$C$14:$C$68,C1047)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SUMIFS(RAB!$F$14:$F$68,RAB!$C$14:$C$68,C1048)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SUMIFS(RAB!$F$14:$F$68,RAB!$C$14:$C$68,C1049)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SUMIFS(RAB!$F$14:$F$68,RAB!$C$14:$C$68,C1050)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SUMIFS(RAB!$F$14:$F$68,RAB!$C$14:$C$68,C1051)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SUMIFS(RAB!$F$14:$F$68,RAB!$C$14:$C$68,C1052)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SUMIFS(RAB!$F$14:$F$68,RAB!$C$14:$C$68,C1053)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SUMIFS(RAB!$F$14:$F$68,RAB!$C$14:$C$68,C1054)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SUMIFS(RAB!$F$14:$F$68,RAB!$C$14:$C$68,C1055)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SUMIFS(RAB!$F$14:$F$68,RAB!$C$14:$C$68,C1056)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SUMIFS(RAB!$F$14:$F$68,RAB!$C$14:$C$68,C1057)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SUMIFS(RAB!$F$14:$F$68,RAB!$C$14:$C$68,C1058)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SUMIFS(RAB!$F$14:$F$68,RAB!$C$14:$C$68,C1059)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SUMIFS(RAB!$F$14:$F$68,RAB!$C$14:$C$68,C1060)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SUMIFS(RAB!$F$14:$F$68,RAB!$C$14:$C$68,C1061)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SUMIFS(RAB!$F$14:$F$68,RAB!$C$14:$C$68,C1062)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SUMIFS(RAB!$F$14:$F$68,RAB!$C$14:$C$68,C1063)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SUMIFS(RAB!$F$14:$F$68,RAB!$C$14:$C$68,C1064)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SUMIFS(RAB!$F$14:$F$68,RAB!$C$14:$C$68,C1065)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SUMIFS(RAB!$F$14:$F$68,RAB!$C$14:$C$68,C1066)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SUMIFS(RAB!$F$14:$F$68,RAB!$C$14:$C$68,C1067)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SUMIFS(RAB!$F$14:$F$68,RAB!$C$14:$C$68,C1068)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SUMIFS(RAB!$F$14:$F$68,RAB!$C$14:$C$68,C1069)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SUMIFS(RAB!$F$14:$F$68,RAB!$C$14:$C$68,C1070)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SUMIFS(RAB!$F$14:$F$68,RAB!$C$14:$C$68,C1071)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SUMIFS(RAB!$F$14:$F$68,RAB!$C$14:$C$68,C1072)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SUMIFS(RAB!$F$14:$F$68,RAB!$C$14:$C$68,C1073)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SUMIFS(RAB!$F$14:$F$68,RAB!$C$14:$C$68,C1074)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SUMIFS(RAB!$F$14:$F$68,RAB!$C$14:$C$68,C1075)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SUMIFS(RAB!$F$14:$F$68,RAB!$C$14:$C$68,C1076)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SUMIFS(RAB!$F$14:$F$68,RAB!$C$14:$C$68,C1077)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SUMIFS(RAB!$F$14:$F$68,RAB!$C$14:$C$68,C1078)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SUMIFS(RAB!$F$14:$F$68,RAB!$C$14:$C$68,C1079)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SUMIFS(RAB!$F$14:$F$68,RAB!$C$14:$C$68,C1080)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SUMIFS(RAB!$F$14:$F$68,RAB!$C$14:$C$68,C1081)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SUMIFS(RAB!$F$14:$F$68,RAB!$C$14:$C$68,C1082)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SUMIFS(RAB!$F$14:$F$68,RAB!$C$14:$C$68,C1083)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SUMIFS(RAB!$F$14:$F$68,RAB!$C$14:$C$68,C1084)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SUMIFS(RAB!$F$14:$F$68,RAB!$C$14:$C$68,C1085)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SUMIFS(RAB!$F$14:$F$68,RAB!$C$14:$C$68,C1086)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SUMIFS(RAB!$F$14:$F$68,RAB!$C$14:$C$68,C1087)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SUMIFS(RAB!$F$14:$F$68,RAB!$C$14:$C$68,C1088)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SUMIFS(RAB!$F$14:$F$68,RAB!$C$14:$C$68,C1089)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SUMIFS(RAB!$F$14:$F$68,RAB!$C$14:$C$68,C1090)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SUMIFS(RAB!$F$14:$F$68,RAB!$C$14:$C$68,C1091)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SUMIFS(RAB!$F$14:$F$68,RAB!$C$14:$C$68,C1092)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SUMIFS(RAB!$F$14:$F$68,RAB!$C$14:$C$68,C1093)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SUMIFS(RAB!$F$14:$F$68,RAB!$C$14:$C$68,C1094)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SUMIFS(RAB!$F$14:$F$68,RAB!$C$14:$C$68,C1095)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SUMIFS(RAB!$F$14:$F$68,RAB!$C$14:$C$68,C1096)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SUMIFS(RAB!$F$14:$F$68,RAB!$C$14:$C$68,C1097)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SUMIFS(RAB!$F$14:$F$68,RAB!$C$14:$C$68,C1098)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SUMIFS(RAB!$F$14:$F$68,RAB!$C$14:$C$68,C1099)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SUMIFS(RAB!$F$14:$F$68,RAB!$C$14:$C$68,C1100)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SUMIFS(RAB!$F$14:$F$68,RAB!$C$14:$C$68,C1101)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SUMIFS(RAB!$F$14:$F$68,RAB!$C$14:$C$68,C1102)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SUMIFS(RAB!$F$14:$F$68,RAB!$C$14:$C$68,C1103)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SUMIFS(RAB!$F$14:$F$68,RAB!$C$14:$C$68,C1104)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SUMIFS(RAB!$F$14:$F$68,RAB!$C$14:$C$68,C1105)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SUMIFS(RAB!$F$14:$F$68,RAB!$C$14:$C$68,C1106)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SUMIFS(RAB!$F$14:$F$68,RAB!$C$14:$C$68,C1107)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SUMIFS(RAB!$F$14:$F$68,RAB!$C$14:$C$68,C1108)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SUMIFS(RAB!$F$14:$F$68,RAB!$C$14:$C$68,C1109)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SUMIFS(RAB!$F$14:$F$68,RAB!$C$14:$C$68,C1110)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SUMIFS(RAB!$F$14:$F$68,RAB!$C$14:$C$68,C1111)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SUMIFS(RAB!$F$14:$F$68,RAB!$C$14:$C$68,C1112)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SUMIFS(RAB!$F$14:$F$68,RAB!$C$14:$C$68,C1113)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SUMIFS(RAB!$F$14:$F$68,RAB!$C$14:$C$68,C1114)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SUMIFS(RAB!$F$14:$F$68,RAB!$C$14:$C$68,C1115)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SUMIFS(RAB!$F$14:$F$68,RAB!$C$14:$C$68,C1116)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SUMIFS(RAB!$F$14:$F$68,RAB!$C$14:$C$68,C1117)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SUMIFS(RAB!$F$14:$F$68,RAB!$C$14:$C$68,C1118)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SUMIFS(RAB!$F$14:$F$68,RAB!$C$14:$C$68,C1119)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SUMIFS(RAB!$F$14:$F$68,RAB!$C$14:$C$68,C1120)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SUMIFS(RAB!$F$14:$F$68,RAB!$C$14:$C$68,C1121)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SUMIFS(RAB!$F$14:$F$68,RAB!$C$14:$C$68,C1122)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SUMIFS(RAB!$F$14:$F$68,RAB!$C$14:$C$68,C1123)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SUMIFS(RAB!$F$14:$F$68,RAB!$C$14:$C$68,C1124)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SUMIFS(RAB!$F$14:$F$68,RAB!$C$14:$C$68,C1125)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SUMIFS(RAB!$F$14:$F$68,RAB!$C$14:$C$68,C1126)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SUMIFS(RAB!$F$14:$F$68,RAB!$C$14:$C$68,C1127)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SUMIFS(RAB!$F$14:$F$68,RAB!$C$14:$C$68,C1128)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SUMIFS(RAB!$F$14:$F$68,RAB!$C$14:$C$68,C1129)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SUMIFS(RAB!$F$14:$F$68,RAB!$C$14:$C$68,C1130)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SUMIFS(RAB!$F$14:$F$68,RAB!$C$14:$C$68,C1131)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SUMIFS(RAB!$F$14:$F$68,RAB!$C$14:$C$68,C1132)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SUMIFS(RAB!$F$14:$F$68,RAB!$C$14:$C$68,C1133)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SUMIFS(RAB!$F$14:$F$68,RAB!$C$14:$C$68,C1134)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SUMIFS(RAB!$F$14:$F$68,RAB!$C$14:$C$68,C1135)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SUMIFS(RAB!$F$14:$F$68,RAB!$C$14:$C$68,C1136)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SUMIFS(RAB!$F$14:$F$68,RAB!$C$14:$C$68,C1137)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SUMIFS(RAB!$F$14:$F$68,RAB!$C$14:$C$68,C1138)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SUMIFS(RAB!$F$14:$F$68,RAB!$C$14:$C$68,C1139)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SUMIFS(RAB!$F$14:$F$68,RAB!$C$14:$C$68,C1140)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SUMIFS(RAB!$F$14:$F$68,RAB!$C$14:$C$68,C1141)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SUMIFS(RAB!$F$14:$F$68,RAB!$C$14:$C$68,C1142)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SUMIFS(RAB!$F$14:$F$68,RAB!$C$14:$C$68,C1143)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SUMIFS(RAB!$F$14:$F$68,RAB!$C$14:$C$68,C1144)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SUMIFS(RAB!$F$14:$F$68,RAB!$C$14:$C$68,C1145)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SUMIFS(RAB!$F$14:$F$68,RAB!$C$14:$C$68,C1146)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SUMIFS(RAB!$F$14:$F$68,RAB!$C$14:$C$68,C1147)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SUMIFS(RAB!$F$14:$F$68,RAB!$C$14:$C$68,C1148)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SUMIFS(RAB!$F$14:$F$68,RAB!$C$14:$C$68,C1149)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SUMIFS(RAB!$F$14:$F$68,RAB!$C$14:$C$68,C1150)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SUMIFS(RAB!$F$14:$F$68,RAB!$C$14:$C$68,C1151)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SUMIFS(RAB!$F$14:$F$68,RAB!$C$14:$C$68,C1152)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SUMIFS(RAB!$F$14:$F$68,RAB!$C$14:$C$68,C1153)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SUMIFS(RAB!$F$14:$F$68,RAB!$C$14:$C$68,C1154)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SUMIFS(RAB!$F$14:$F$68,RAB!$C$14:$C$68,C1155)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SUMIFS(RAB!$F$14:$F$68,RAB!$C$14:$C$68,C1156)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SUMIFS(RAB!$F$14:$F$68,RAB!$C$14:$C$68,C1157)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SUMIFS(RAB!$F$14:$F$68,RAB!$C$14:$C$68,C1158)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SUMIFS(RAB!$F$14:$F$68,RAB!$C$14:$C$68,C1159)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SUMIFS(RAB!$F$14:$F$68,RAB!$C$14:$C$68,C1160)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SUMIFS(RAB!$F$14:$F$68,RAB!$C$14:$C$68,C1161)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SUMIFS(RAB!$F$14:$F$68,RAB!$C$14:$C$68,C1162)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SUMIFS(RAB!$F$14:$F$68,RAB!$C$14:$C$68,C1163)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SUMIFS(RAB!$F$14:$F$68,RAB!$C$14:$C$68,C1164)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SUMIFS(RAB!$F$14:$F$68,RAB!$C$14:$C$68,C1165)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SUMIFS(RAB!$F$14:$F$68,RAB!$C$14:$C$68,C1166)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SUMIFS(RAB!$F$14:$F$68,RAB!$C$14:$C$68,C1167)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SUMIFS(RAB!$F$14:$F$68,RAB!$C$14:$C$68,C1168)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SUMIFS(RAB!$F$14:$F$68,RAB!$C$14:$C$68,C1169)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SUMIFS(RAB!$F$14:$F$68,RAB!$C$14:$C$68,C1170)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SUMIFS(RAB!$F$14:$F$68,RAB!$C$14:$C$68,C1171)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SUMIFS(RAB!$F$14:$F$68,RAB!$C$14:$C$68,C1172)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SUMIFS(RAB!$F$14:$F$68,RAB!$C$14:$C$68,C1173)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SUMIFS(RAB!$F$14:$F$68,RAB!$C$14:$C$68,C1174)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SUMIFS(RAB!$F$14:$F$68,RAB!$C$14:$C$68,C1175)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SUMIFS(RAB!$F$14:$F$68,RAB!$C$14:$C$68,C1176)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SUMIFS(RAB!$F$14:$F$68,RAB!$C$14:$C$68,C1177)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SUMIFS(RAB!$F$14:$F$68,RAB!$C$14:$C$68,C1178)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SUMIFS(RAB!$F$14:$F$68,RAB!$C$14:$C$68,C1179)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SUMIFS(RAB!$F$14:$F$68,RAB!$C$14:$C$68,C1180)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SUMIFS(RAB!$F$14:$F$68,RAB!$C$14:$C$68,C1181)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SUMIFS(RAB!$F$14:$F$68,RAB!$C$14:$C$68,C1182)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SUMIFS(RAB!$F$14:$F$68,RAB!$C$14:$C$68,C1183)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SUMIFS(RAB!$F$14:$F$68,RAB!$C$14:$C$68,C1184)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SUMIFS(RAB!$F$14:$F$68,RAB!$C$14:$C$68,C1185)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SUMIFS(RAB!$F$14:$F$68,RAB!$C$14:$C$68,C1186)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SUMIFS(RAB!$F$14:$F$68,RAB!$C$14:$C$68,C1187)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SUMIFS(RAB!$F$14:$F$68,RAB!$C$14:$C$68,C1188)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SUMIFS(RAB!$F$14:$F$68,RAB!$C$14:$C$68,C1189)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SUMIFS(RAB!$F$14:$F$68,RAB!$C$14:$C$68,C1190)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SUMIFS(RAB!$F$14:$F$68,RAB!$C$14:$C$68,C1191)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SUMIFS(RAB!$F$14:$F$68,RAB!$C$14:$C$68,C1192)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SUMIFS(RAB!$F$14:$F$68,RAB!$C$14:$C$68,C1193)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SUMIFS(RAB!$F$14:$F$68,RAB!$C$14:$C$68,C1194)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SUMIFS(RAB!$F$14:$F$68,RAB!$C$14:$C$68,C1195)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SUMIFS(RAB!$F$14:$F$68,RAB!$C$14:$C$68,C1196)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SUMIFS(RAB!$F$14:$F$68,RAB!$C$14:$C$68,C1197)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SUMIFS(RAB!$F$14:$F$68,RAB!$C$14:$C$68,C1198)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SUMIFS(RAB!$F$14:$F$68,RAB!$C$14:$C$68,C1199)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SUMIFS(RAB!$F$14:$F$68,RAB!$C$14:$C$68,C1200)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SUMIFS(RAB!$F$14:$F$68,RAB!$C$14:$C$68,C1201)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SUMIFS(RAB!$F$14:$F$68,RAB!$C$14:$C$68,C1202)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SUMIFS(RAB!$F$14:$F$68,RAB!$C$14:$C$68,C1203)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SUMIFS(RAB!$F$14:$F$68,RAB!$C$14:$C$68,C1204)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SUMIFS(RAB!$F$14:$F$68,RAB!$C$14:$C$68,C1205)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SUMIFS(RAB!$F$14:$F$68,RAB!$C$14:$C$68,C1206)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SUMIFS(RAB!$F$14:$F$68,RAB!$C$14:$C$68,C1207)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SUMIFS(RAB!$F$14:$F$68,RAB!$C$14:$C$68,C1208)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SUMIFS(RAB!$F$14:$F$68,RAB!$C$14:$C$68,C1209)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SUMIFS(RAB!$F$14:$F$68,RAB!$C$14:$C$68,C1210)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SUMIFS(RAB!$F$14:$F$68,RAB!$C$14:$C$68,C1211)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SUMIFS(RAB!$F$14:$F$68,RAB!$C$14:$C$68,C1212)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SUMIFS(RAB!$F$14:$F$68,RAB!$C$14:$C$68,C1213)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SUMIFS(RAB!$F$14:$F$68,RAB!$C$14:$C$68,C1214)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SUMIFS(RAB!$F$14:$F$68,RAB!$C$14:$C$68,C1215)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SUMIFS(RAB!$F$14:$F$68,RAB!$C$14:$C$68,C1216)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SUMIFS(RAB!$F$14:$F$68,RAB!$C$14:$C$68,C1217)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SUMIFS(RAB!$F$14:$F$68,RAB!$C$14:$C$68,C1218)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SUMIFS(RAB!$F$14:$F$68,RAB!$C$14:$C$68,C1219)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SUMIFS(RAB!$F$14:$F$68,RAB!$C$14:$C$68,C1220)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SUMIFS(RAB!$F$14:$F$68,RAB!$C$14:$C$68,C1221)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SUMIFS(RAB!$F$14:$F$68,RAB!$C$14:$C$68,C1222)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SUMIFS(RAB!$F$14:$F$68,RAB!$C$14:$C$68,C1223)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SUMIFS(RAB!$F$14:$F$68,RAB!$C$14:$C$68,C1224)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SUMIFS(RAB!$F$14:$F$68,RAB!$C$14:$C$68,C1225)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SUMIFS(RAB!$F$14:$F$68,RAB!$C$14:$C$68,C1226)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SUMIFS(RAB!$F$14:$F$68,RAB!$C$14:$C$68,C1227)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SUMIFS(RAB!$F$14:$F$68,RAB!$C$14:$C$68,C1228)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SUMIFS(RAB!$F$14:$F$68,RAB!$C$14:$C$68,C1229)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SUMIFS(RAB!$F$14:$F$68,RAB!$C$14:$C$68,C1230)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SUMIFS(RAB!$F$14:$F$68,RAB!$C$14:$C$68,C1231)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SUMIFS(RAB!$F$14:$F$68,RAB!$C$14:$C$68,C1232)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SUMIFS(RAB!$F$14:$F$68,RAB!$C$14:$C$68,C1233)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SUMIFS(RAB!$F$14:$F$68,RAB!$C$14:$C$68,C1234)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SUMIFS(RAB!$F$14:$F$68,RAB!$C$14:$C$68,C1235)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SUMIFS(RAB!$F$14:$F$68,RAB!$C$14:$C$68,C1236)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SUMIFS(RAB!$F$14:$F$68,RAB!$C$14:$C$68,C1237)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SUMIFS(RAB!$F$14:$F$68,RAB!$C$14:$C$68,C1238)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SUMIFS(RAB!$F$14:$F$68,RAB!$C$14:$C$68,C1239)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SUMIFS(RAB!$F$14:$F$68,RAB!$C$14:$C$68,C1240)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SUMIFS(RAB!$F$14:$F$68,RAB!$C$14:$C$68,C1241)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SUMIFS(RAB!$F$14:$F$68,RAB!$C$14:$C$68,C1242)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SUMIFS(RAB!$F$14:$F$68,RAB!$C$14:$C$68,C1243)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SUMIFS(RAB!$F$14:$F$68,RAB!$C$14:$C$68,C1244)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SUMIFS(RAB!$F$14:$F$68,RAB!$C$14:$C$68,C1245)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SUMIFS(RAB!$F$14:$F$68,RAB!$C$14:$C$68,C1246)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SUMIFS(RAB!$F$14:$F$68,RAB!$C$14:$C$68,C1247)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SUMIFS(RAB!$F$14:$F$68,RAB!$C$14:$C$68,C1248)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SUMIFS(RAB!$F$14:$F$68,RAB!$C$14:$C$68,C1249)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SUMIFS(RAB!$F$14:$F$68,RAB!$C$14:$C$68,C1250)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SUMIFS(RAB!$F$14:$F$68,RAB!$C$14:$C$68,C1251)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SUMIFS(RAB!$F$14:$F$68,RAB!$C$14:$C$68,C1252)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SUMIFS(RAB!$F$14:$F$68,RAB!$C$14:$C$68,C1253)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SUMIFS(RAB!$F$14:$F$68,RAB!$C$14:$C$68,C1254)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SUMIFS(RAB!$F$14:$F$68,RAB!$C$14:$C$68,C1255)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SUMIFS(RAB!$F$14:$F$68,RAB!$C$14:$C$68,C1256)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SUMIFS(RAB!$F$14:$F$68,RAB!$C$14:$C$68,C1257)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SUMIFS(RAB!$F$14:$F$68,RAB!$C$14:$C$68,C1258)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SUMIFS(RAB!$F$14:$F$68,RAB!$C$14:$C$68,C1259)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SUMIFS(RAB!$F$14:$F$68,RAB!$C$14:$C$68,C1260)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SUMIFS(RAB!$F$14:$F$68,RAB!$C$14:$C$68,C1261)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SUMIFS(RAB!$F$14:$F$68,RAB!$C$14:$C$68,C1262)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SUMIFS(RAB!$F$14:$F$68,RAB!$C$14:$C$68,C1263)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SUMIFS(RAB!$F$14:$F$68,RAB!$C$14:$C$68,C1264)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SUMIFS(RAB!$F$14:$F$68,RAB!$C$14:$C$68,C1265)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SUMIFS(RAB!$F$14:$F$68,RAB!$C$14:$C$68,C1266)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SUMIFS(RAB!$F$14:$F$68,RAB!$C$14:$C$68,C1267)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SUMIFS(RAB!$F$14:$F$68,RAB!$C$14:$C$68,C1268)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SUMIFS(RAB!$F$14:$F$68,RAB!$C$14:$C$68,C1269)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SUMIFS(RAB!$F$14:$F$68,RAB!$C$14:$C$68,C1270)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SUMIFS(RAB!$F$14:$F$68,RAB!$C$14:$C$68,C1271)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SUMIFS(RAB!$F$14:$F$68,RAB!$C$14:$C$68,C1272)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SUMIFS(RAB!$F$14:$F$68,RAB!$C$14:$C$68,C1273)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SUMIFS(RAB!$F$14:$F$68,RAB!$C$14:$C$68,C1274)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SUMIFS(RAB!$F$14:$F$68,RAB!$C$14:$C$68,C1275)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SUMIFS(RAB!$F$14:$F$68,RAB!$C$14:$C$68,C1276)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SUMIFS(RAB!$F$14:$F$68,RAB!$C$14:$C$68,C1277)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SUMIFS(RAB!$F$14:$F$68,RAB!$C$14:$C$68,C1278)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SUMIFS(RAB!$F$14:$F$68,RAB!$C$14:$C$68,C1279)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SUMIFS(RAB!$F$14:$F$68,RAB!$C$14:$C$68,C1280)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SUMIFS(RAB!$F$14:$F$68,RAB!$C$14:$C$68,C1281)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SUMIFS(RAB!$F$14:$F$68,RAB!$C$14:$C$68,C1282)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SUMIFS(RAB!$F$14:$F$68,RAB!$C$14:$C$68,C1283)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SUMIFS(RAB!$F$14:$F$68,RAB!$C$14:$C$68,C1284)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SUMIFS(RAB!$F$14:$F$68,RAB!$C$14:$C$68,C1285)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SUMIFS(RAB!$F$14:$F$68,RAB!$C$14:$C$68,C1286)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SUMIFS(RAB!$F$14:$F$68,RAB!$C$14:$C$68,C1287)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SUMIFS(RAB!$F$14:$F$68,RAB!$C$14:$C$68,C1288)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SUMIFS(RAB!$F$14:$F$68,RAB!$C$14:$C$68,C1289)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SUMIFS(RAB!$F$14:$F$68,RAB!$C$14:$C$68,C1290)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SUMIFS(RAB!$F$14:$F$68,RAB!$C$14:$C$68,C1291)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SUMIFS(RAB!$F$14:$F$68,RAB!$C$14:$C$68,C1292)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SUMIFS(RAB!$F$14:$F$68,RAB!$C$14:$C$68,C1293)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SUMIFS(RAB!$F$14:$F$68,RAB!$C$14:$C$68,C1294)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SUMIFS(RAB!$F$14:$F$68,RAB!$C$14:$C$68,C1295)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SUMIFS(RAB!$F$14:$F$68,RAB!$C$14:$C$68,C1296)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SUMIFS(RAB!$F$14:$F$68,RAB!$C$14:$C$68,C1297)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SUMIFS(RAB!$F$14:$F$68,RAB!$C$14:$C$68,C1298)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SUMIFS(RAB!$F$14:$F$68,RAB!$C$14:$C$68,C1299)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SUMIFS(RAB!$F$14:$F$68,RAB!$C$14:$C$68,C1300)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SUMIFS(RAB!$F$14:$F$68,RAB!$C$14:$C$68,C1301)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SUMIFS(RAB!$F$14:$F$68,RAB!$C$14:$C$68,C1302)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SUMIFS(RAB!$F$14:$F$68,RAB!$C$14:$C$68,C1303)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SUMIFS(RAB!$F$14:$F$68,RAB!$C$14:$C$68,C1304)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SUMIFS(RAB!$F$14:$F$68,RAB!$C$14:$C$68,C1305)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SUMIFS(RAB!$F$14:$F$68,RAB!$C$14:$C$68,C1306)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SUMIFS(RAB!$F$14:$F$68,RAB!$C$14:$C$68,C1307)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SUMIFS(RAB!$F$14:$F$68,RAB!$C$14:$C$68,C1308)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SUMIFS(RAB!$F$14:$F$68,RAB!$C$14:$C$68,C1309)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SUMIFS(RAB!$F$14:$F$68,RAB!$C$14:$C$68,C1310)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SUMIFS(RAB!$F$14:$F$68,RAB!$C$14:$C$68,C1311)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SUMIFS(RAB!$F$14:$F$68,RAB!$C$14:$C$68,C1312)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SUMIFS(RAB!$F$14:$F$68,RAB!$C$14:$C$68,C1313)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SUMIFS(RAB!$F$14:$F$68,RAB!$C$14:$C$68,C1314)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SUMIFS(RAB!$F$14:$F$68,RAB!$C$14:$C$68,C1315)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SUMIFS(RAB!$F$14:$F$68,RAB!$C$14:$C$68,C1316)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SUMIFS(RAB!$F$14:$F$68,RAB!$C$14:$C$68,C1317)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SUMIFS(RAB!$F$14:$F$68,RAB!$C$14:$C$68,C1318)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SUMIFS(RAB!$F$14:$F$68,RAB!$C$14:$C$68,C1319)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SUMIFS(RAB!$F$14:$F$68,RAB!$C$14:$C$68,C1320)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7" priority="5" operator="equal">
      <formula>0</formula>
    </cfRule>
  </conditionalFormatting>
  <conditionalFormatting sqref="A10:L65536">
    <cfRule type="cellIs" dxfId="56" priority="1" operator="equal">
      <formula>0</formula>
    </cfRule>
  </conditionalFormatting>
  <conditionalFormatting sqref="C12:C711">
    <cfRule type="cellIs" dxfId="55" priority="66" stopIfTrue="1" operator="equal">
      <formula>0</formula>
    </cfRule>
  </conditionalFormatting>
  <conditionalFormatting sqref="E712:E65536">
    <cfRule type="cellIs" dxfId="54" priority="16" stopIfTrue="1" operator="equal">
      <formula>0</formula>
    </cfRule>
  </conditionalFormatting>
  <conditionalFormatting sqref="G1:G11 E6:E11 E1:E3 H7 H10:H11 F10:F711 G712:G65536">
    <cfRule type="cellIs" dxfId="53" priority="69" stopIfTrue="1" operator="equal">
      <formula>0</formula>
    </cfRule>
  </conditionalFormatting>
  <conditionalFormatting sqref="G12:H711">
    <cfRule type="cellIs" dxfId="52" priority="12" stopIfTrue="1" operator="equal">
      <formula>0</formula>
    </cfRule>
  </conditionalFormatting>
  <conditionalFormatting sqref="I7:K7">
    <cfRule type="cellIs" dxfId="51" priority="4" stopIfTrue="1" operator="equal">
      <formula>0</formula>
    </cfRule>
  </conditionalFormatting>
  <conditionalFormatting sqref="I10:L711">
    <cfRule type="cellIs" dxfId="50" priority="2" stopIfTrue="1" operator="equal">
      <formula>0</formula>
    </cfRule>
  </conditionalFormatting>
  <conditionalFormatting sqref="L1:L6">
    <cfRule type="cellIs" dxfId="49" priority="10" operator="equal">
      <formula>0</formula>
    </cfRule>
  </conditionalFormatting>
  <conditionalFormatting sqref="M1:IV1048576 A8:G9">
    <cfRule type="cellIs" dxfId="48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0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C1:AD55"/>
  <sheetViews>
    <sheetView showGridLines="0" tabSelected="1" view="pageBreakPreview" topLeftCell="A13" zoomScaleNormal="100" zoomScaleSheetLayoutView="100" workbookViewId="0">
      <selection activeCell="S32" sqref="S32"/>
    </sheetView>
  </sheetViews>
  <sheetFormatPr defaultColWidth="9.140625" defaultRowHeight="12"/>
  <cols>
    <col min="1" max="2" width="1.42578125" style="473" customWidth="1"/>
    <col min="3" max="3" width="7.42578125" style="473" customWidth="1"/>
    <col min="4" max="23" width="5.7109375" style="473" customWidth="1"/>
    <col min="24" max="24" width="6.28515625" style="473" customWidth="1"/>
    <col min="25" max="26" width="5.7109375" style="473" customWidth="1"/>
    <col min="27" max="27" width="6.42578125" style="473" customWidth="1"/>
    <col min="28" max="118" width="5.7109375" style="473" customWidth="1"/>
    <col min="119" max="16384" width="9.140625" style="473"/>
  </cols>
  <sheetData>
    <row r="1" spans="3:30" ht="12.75" thickBot="1"/>
    <row r="2" spans="3:30" ht="12.75" customHeight="1">
      <c r="C2" s="398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697" t="s">
        <v>1409</v>
      </c>
      <c r="X2" s="698"/>
      <c r="Y2" s="698"/>
      <c r="Z2" s="698"/>
      <c r="AA2" s="698"/>
      <c r="AB2" s="698"/>
      <c r="AC2" s="698"/>
      <c r="AD2" s="699"/>
    </row>
    <row r="3" spans="3:30">
      <c r="C3" s="400"/>
      <c r="D3" s="492" t="s">
        <v>1622</v>
      </c>
      <c r="E3" s="492"/>
      <c r="F3" s="493"/>
      <c r="G3" s="492"/>
      <c r="H3" s="492"/>
      <c r="I3" s="492"/>
      <c r="J3" s="492"/>
      <c r="K3" s="493"/>
      <c r="L3" s="493"/>
      <c r="W3" s="700"/>
      <c r="X3" s="701"/>
      <c r="Y3" s="701"/>
      <c r="Z3" s="701"/>
      <c r="AA3" s="701"/>
      <c r="AB3" s="701"/>
      <c r="AC3" s="701"/>
      <c r="AD3" s="702"/>
    </row>
    <row r="4" spans="3:30">
      <c r="C4" s="400"/>
      <c r="D4" s="692"/>
      <c r="E4" s="692"/>
      <c r="F4" s="435" t="s">
        <v>1580</v>
      </c>
      <c r="G4" s="693" t="s">
        <v>1581</v>
      </c>
      <c r="H4" s="694"/>
      <c r="I4" s="693" t="s">
        <v>1582</v>
      </c>
      <c r="J4" s="694"/>
      <c r="K4" s="695" t="s">
        <v>1583</v>
      </c>
      <c r="L4" s="696"/>
      <c r="W4" s="401" t="s">
        <v>1584</v>
      </c>
      <c r="AD4" s="402"/>
    </row>
    <row r="5" spans="3:30">
      <c r="C5" s="400"/>
      <c r="D5" s="692" t="s">
        <v>1585</v>
      </c>
      <c r="E5" s="692"/>
      <c r="F5" s="435"/>
      <c r="G5" s="693"/>
      <c r="H5" s="694"/>
      <c r="I5" s="693"/>
      <c r="J5" s="694"/>
      <c r="K5" s="695"/>
      <c r="L5" s="696"/>
      <c r="W5" s="434" t="s">
        <v>1586</v>
      </c>
      <c r="X5" s="649" t="s">
        <v>1587</v>
      </c>
      <c r="Y5" s="649"/>
      <c r="Z5" s="649"/>
      <c r="AA5" s="649" t="s">
        <v>1588</v>
      </c>
      <c r="AB5" s="649"/>
      <c r="AC5" s="649" t="s">
        <v>1589</v>
      </c>
      <c r="AD5" s="650"/>
    </row>
    <row r="6" spans="3:30">
      <c r="C6" s="400"/>
      <c r="D6" s="692" t="s">
        <v>1590</v>
      </c>
      <c r="E6" s="692"/>
      <c r="F6" s="435"/>
      <c r="G6" s="693"/>
      <c r="H6" s="694"/>
      <c r="I6" s="693"/>
      <c r="J6" s="694"/>
      <c r="K6" s="695"/>
      <c r="L6" s="696"/>
      <c r="W6" s="434">
        <v>1</v>
      </c>
      <c r="X6" s="649" t="s">
        <v>1591</v>
      </c>
      <c r="Y6" s="649"/>
      <c r="Z6" s="649"/>
      <c r="AA6" s="649"/>
      <c r="AB6" s="649"/>
      <c r="AC6" s="649"/>
      <c r="AD6" s="650"/>
    </row>
    <row r="7" spans="3:30">
      <c r="C7" s="400"/>
      <c r="W7" s="434">
        <v>2</v>
      </c>
      <c r="X7" s="649" t="s">
        <v>1592</v>
      </c>
      <c r="Y7" s="649"/>
      <c r="Z7" s="649"/>
      <c r="AA7" s="649"/>
      <c r="AB7" s="649"/>
      <c r="AC7" s="649"/>
      <c r="AD7" s="650"/>
    </row>
    <row r="8" spans="3:30">
      <c r="C8" s="400"/>
      <c r="W8" s="434">
        <v>3</v>
      </c>
      <c r="X8" s="649" t="s">
        <v>1593</v>
      </c>
      <c r="Y8" s="649"/>
      <c r="Z8" s="649"/>
      <c r="AA8" s="649"/>
      <c r="AB8" s="649"/>
      <c r="AC8" s="649"/>
      <c r="AD8" s="650"/>
    </row>
    <row r="9" spans="3:30">
      <c r="C9" s="400"/>
      <c r="W9" s="434">
        <v>4</v>
      </c>
      <c r="X9" s="649" t="s">
        <v>1594</v>
      </c>
      <c r="Y9" s="649"/>
      <c r="Z9" s="649"/>
      <c r="AA9" s="649"/>
      <c r="AB9" s="649"/>
      <c r="AC9" s="649"/>
      <c r="AD9" s="650"/>
    </row>
    <row r="10" spans="3:30">
      <c r="C10" s="400"/>
      <c r="W10" s="434">
        <v>5</v>
      </c>
      <c r="X10" s="649" t="s">
        <v>1595</v>
      </c>
      <c r="Y10" s="649"/>
      <c r="Z10" s="649"/>
      <c r="AA10" s="649"/>
      <c r="AB10" s="649"/>
      <c r="AC10" s="649"/>
      <c r="AD10" s="650"/>
    </row>
    <row r="11" spans="3:30">
      <c r="C11" s="400"/>
      <c r="W11" s="434">
        <v>6</v>
      </c>
      <c r="X11" s="649" t="s">
        <v>1596</v>
      </c>
      <c r="Y11" s="649"/>
      <c r="Z11" s="649"/>
      <c r="AA11" s="649"/>
      <c r="AB11" s="649"/>
      <c r="AC11" s="649"/>
      <c r="AD11" s="650"/>
    </row>
    <row r="12" spans="3:30">
      <c r="C12" s="400"/>
      <c r="W12" s="434">
        <v>7</v>
      </c>
      <c r="X12" s="649" t="s">
        <v>1597</v>
      </c>
      <c r="Y12" s="649"/>
      <c r="Z12" s="649"/>
      <c r="AA12" s="649"/>
      <c r="AB12" s="649"/>
      <c r="AC12" s="649"/>
      <c r="AD12" s="650"/>
    </row>
    <row r="13" spans="3:30" ht="12.75" customHeight="1">
      <c r="C13" s="400"/>
      <c r="W13" s="434">
        <v>8</v>
      </c>
      <c r="X13" s="649" t="s">
        <v>1598</v>
      </c>
      <c r="Y13" s="649"/>
      <c r="Z13" s="649"/>
      <c r="AA13" s="649"/>
      <c r="AB13" s="649"/>
      <c r="AC13" s="649"/>
      <c r="AD13" s="650"/>
    </row>
    <row r="14" spans="3:30">
      <c r="C14" s="400"/>
      <c r="W14" s="434">
        <v>9</v>
      </c>
      <c r="X14" s="649" t="s">
        <v>1599</v>
      </c>
      <c r="Y14" s="649"/>
      <c r="Z14" s="649"/>
      <c r="AA14" s="649"/>
      <c r="AB14" s="649"/>
      <c r="AC14" s="649"/>
      <c r="AD14" s="650"/>
    </row>
    <row r="15" spans="3:30">
      <c r="C15" s="400"/>
      <c r="W15" s="434">
        <v>10</v>
      </c>
      <c r="X15" s="649" t="s">
        <v>1600</v>
      </c>
      <c r="Y15" s="649"/>
      <c r="Z15" s="649"/>
      <c r="AA15" s="649"/>
      <c r="AB15" s="649"/>
      <c r="AC15" s="649"/>
      <c r="AD15" s="650"/>
    </row>
    <row r="16" spans="3:30">
      <c r="C16" s="400"/>
      <c r="W16" s="434">
        <v>11</v>
      </c>
      <c r="X16" s="649" t="s">
        <v>1601</v>
      </c>
      <c r="Y16" s="649"/>
      <c r="Z16" s="649"/>
      <c r="AA16" s="649"/>
      <c r="AB16" s="649"/>
      <c r="AC16" s="649"/>
      <c r="AD16" s="650"/>
    </row>
    <row r="17" spans="3:30">
      <c r="C17" s="400"/>
      <c r="S17" s="403"/>
      <c r="W17" s="434">
        <v>12</v>
      </c>
      <c r="X17" s="649" t="s">
        <v>1602</v>
      </c>
      <c r="Y17" s="649"/>
      <c r="Z17" s="649"/>
      <c r="AA17" s="649"/>
      <c r="AB17" s="649"/>
      <c r="AC17" s="649"/>
      <c r="AD17" s="650"/>
    </row>
    <row r="18" spans="3:30">
      <c r="C18" s="404"/>
      <c r="D18" s="405"/>
      <c r="E18" s="405"/>
      <c r="W18" s="434">
        <v>13</v>
      </c>
      <c r="X18" s="649"/>
      <c r="Y18" s="649"/>
      <c r="Z18" s="649"/>
      <c r="AA18" s="649"/>
      <c r="AB18" s="649"/>
      <c r="AC18" s="649"/>
      <c r="AD18" s="650"/>
    </row>
    <row r="19" spans="3:30">
      <c r="C19" s="400"/>
      <c r="W19" s="432"/>
      <c r="X19" s="681"/>
      <c r="Y19" s="681"/>
      <c r="Z19" s="681"/>
      <c r="AA19" s="681"/>
      <c r="AB19" s="681"/>
      <c r="AC19" s="681"/>
      <c r="AD19" s="682"/>
    </row>
    <row r="20" spans="3:30">
      <c r="C20" s="400"/>
      <c r="W20" s="683" t="s">
        <v>1603</v>
      </c>
      <c r="X20" s="684"/>
      <c r="Y20" s="684"/>
      <c r="Z20" s="684"/>
      <c r="AA20" s="684"/>
      <c r="AB20" s="684"/>
      <c r="AC20" s="684"/>
      <c r="AD20" s="685"/>
    </row>
    <row r="21" spans="3:30">
      <c r="C21" s="400"/>
      <c r="W21" s="686" t="s">
        <v>1604</v>
      </c>
      <c r="X21" s="687"/>
      <c r="Y21" s="687"/>
      <c r="Z21" s="688"/>
      <c r="AA21" s="689" t="s">
        <v>1605</v>
      </c>
      <c r="AB21" s="690"/>
      <c r="AC21" s="690"/>
      <c r="AD21" s="691"/>
    </row>
    <row r="22" spans="3:30">
      <c r="C22" s="400"/>
      <c r="W22" s="665" t="s">
        <v>1649</v>
      </c>
      <c r="X22" s="666"/>
      <c r="Y22" s="406" t="s">
        <v>1028</v>
      </c>
      <c r="Z22" s="407">
        <v>0</v>
      </c>
      <c r="AA22" s="431"/>
      <c r="AB22" s="431"/>
      <c r="AC22" s="430"/>
      <c r="AD22" s="429"/>
    </row>
    <row r="23" spans="3:30">
      <c r="C23" s="400"/>
      <c r="W23" s="661" t="s">
        <v>1629</v>
      </c>
      <c r="X23" s="662"/>
      <c r="Y23" s="406" t="s">
        <v>1028</v>
      </c>
      <c r="Z23" s="407">
        <v>4</v>
      </c>
      <c r="AA23" s="677" t="s">
        <v>1655</v>
      </c>
      <c r="AB23" s="678"/>
      <c r="AC23" s="430" t="s">
        <v>1028</v>
      </c>
      <c r="AD23" s="429">
        <v>1</v>
      </c>
    </row>
    <row r="24" spans="3:30">
      <c r="C24" s="400"/>
      <c r="W24" s="661" t="s">
        <v>1624</v>
      </c>
      <c r="X24" s="662"/>
      <c r="Y24" s="406" t="s">
        <v>1028</v>
      </c>
      <c r="Z24" s="407">
        <v>0</v>
      </c>
      <c r="AA24" s="679" t="s">
        <v>1656</v>
      </c>
      <c r="AB24" s="680"/>
      <c r="AC24" s="430" t="s">
        <v>1028</v>
      </c>
      <c r="AD24" s="429">
        <v>1</v>
      </c>
    </row>
    <row r="25" spans="3:30">
      <c r="C25" s="400"/>
      <c r="W25" s="675" t="s">
        <v>1513</v>
      </c>
      <c r="X25" s="676"/>
      <c r="Y25" s="408" t="s">
        <v>1028</v>
      </c>
      <c r="Z25" s="409">
        <v>0</v>
      </c>
      <c r="AA25" s="677" t="s">
        <v>1625</v>
      </c>
      <c r="AB25" s="678"/>
      <c r="AC25" s="430" t="s">
        <v>1626</v>
      </c>
      <c r="AD25" s="429">
        <v>30</v>
      </c>
    </row>
    <row r="26" spans="3:30">
      <c r="C26" s="400"/>
      <c r="W26" s="675" t="s">
        <v>1663</v>
      </c>
      <c r="X26" s="676"/>
      <c r="Y26" s="406" t="s">
        <v>1626</v>
      </c>
      <c r="Z26" s="407">
        <v>60</v>
      </c>
      <c r="AA26" s="677" t="s">
        <v>1623</v>
      </c>
      <c r="AB26" s="678"/>
      <c r="AC26" s="430" t="s">
        <v>1028</v>
      </c>
      <c r="AD26" s="429">
        <v>0</v>
      </c>
    </row>
    <row r="27" spans="3:30">
      <c r="C27" s="400"/>
      <c r="W27" s="665" t="s">
        <v>1630</v>
      </c>
      <c r="X27" s="666"/>
      <c r="Y27" s="406" t="s">
        <v>1631</v>
      </c>
      <c r="Z27" s="407">
        <v>0</v>
      </c>
      <c r="AA27" s="667"/>
      <c r="AB27" s="668"/>
      <c r="AC27" s="430"/>
      <c r="AD27" s="429"/>
    </row>
    <row r="28" spans="3:30">
      <c r="C28" s="400"/>
      <c r="W28" s="661" t="s">
        <v>1632</v>
      </c>
      <c r="X28" s="662"/>
      <c r="Y28" s="406" t="s">
        <v>1028</v>
      </c>
      <c r="Z28" s="407">
        <v>0</v>
      </c>
      <c r="AA28" s="667"/>
      <c r="AB28" s="668"/>
      <c r="AC28" s="430"/>
      <c r="AD28" s="429"/>
    </row>
    <row r="29" spans="3:30">
      <c r="C29" s="400"/>
      <c r="W29" s="665" t="s">
        <v>1633</v>
      </c>
      <c r="X29" s="674"/>
      <c r="Y29" s="406" t="s">
        <v>1028</v>
      </c>
      <c r="Z29" s="407">
        <v>0</v>
      </c>
      <c r="AA29" s="667"/>
      <c r="AB29" s="668"/>
      <c r="AC29" s="430"/>
      <c r="AD29" s="429"/>
    </row>
    <row r="30" spans="3:30" ht="11.25" customHeight="1">
      <c r="C30" s="400"/>
      <c r="W30" s="665" t="s">
        <v>1634</v>
      </c>
      <c r="X30" s="674"/>
      <c r="Y30" s="406" t="s">
        <v>1028</v>
      </c>
      <c r="Z30" s="407">
        <v>0</v>
      </c>
      <c r="AA30" s="667"/>
      <c r="AB30" s="668"/>
      <c r="AC30" s="430"/>
      <c r="AD30" s="429"/>
    </row>
    <row r="31" spans="3:30">
      <c r="C31" s="400"/>
      <c r="U31" s="410"/>
      <c r="W31" s="665" t="s">
        <v>1635</v>
      </c>
      <c r="X31" s="674"/>
      <c r="Y31" s="406" t="s">
        <v>1028</v>
      </c>
      <c r="Z31" s="407">
        <v>2</v>
      </c>
      <c r="AA31" s="667"/>
      <c r="AB31" s="668"/>
      <c r="AC31" s="430"/>
      <c r="AD31" s="429"/>
    </row>
    <row r="32" spans="3:30">
      <c r="C32" s="400"/>
      <c r="U32" s="410"/>
      <c r="W32" s="665" t="s">
        <v>1636</v>
      </c>
      <c r="X32" s="674"/>
      <c r="Y32" s="406" t="s">
        <v>1028</v>
      </c>
      <c r="Z32" s="407">
        <v>0</v>
      </c>
      <c r="AA32" s="667"/>
      <c r="AB32" s="668"/>
      <c r="AC32" s="430"/>
      <c r="AD32" s="429"/>
    </row>
    <row r="33" spans="3:30">
      <c r="C33" s="400"/>
      <c r="W33" s="675" t="s">
        <v>1637</v>
      </c>
      <c r="X33" s="676"/>
      <c r="Y33" s="406" t="s">
        <v>1028</v>
      </c>
      <c r="Z33" s="409">
        <v>0</v>
      </c>
      <c r="AA33" s="667"/>
      <c r="AB33" s="668"/>
      <c r="AC33" s="430"/>
      <c r="AD33" s="429"/>
    </row>
    <row r="34" spans="3:30">
      <c r="C34" s="400"/>
      <c r="W34" s="665" t="s">
        <v>1638</v>
      </c>
      <c r="X34" s="666"/>
      <c r="Y34" s="406" t="s">
        <v>1028</v>
      </c>
      <c r="Z34" s="407">
        <v>0</v>
      </c>
      <c r="AA34" s="667"/>
      <c r="AB34" s="668"/>
      <c r="AC34" s="430"/>
      <c r="AD34" s="429"/>
    </row>
    <row r="35" spans="3:30">
      <c r="C35" s="400"/>
      <c r="W35" s="665" t="s">
        <v>1639</v>
      </c>
      <c r="X35" s="666"/>
      <c r="Y35" s="406" t="s">
        <v>1028</v>
      </c>
      <c r="Z35" s="407">
        <v>0</v>
      </c>
      <c r="AA35" s="667"/>
      <c r="AB35" s="668"/>
      <c r="AC35" s="430"/>
      <c r="AD35" s="429"/>
    </row>
    <row r="36" spans="3:30">
      <c r="C36" s="400"/>
      <c r="W36" s="669" t="s">
        <v>1640</v>
      </c>
      <c r="X36" s="670"/>
      <c r="Y36" s="406" t="s">
        <v>1626</v>
      </c>
      <c r="Z36" s="409">
        <v>0</v>
      </c>
      <c r="AA36" s="671"/>
      <c r="AB36" s="668"/>
      <c r="AC36" s="430"/>
      <c r="AD36" s="429"/>
    </row>
    <row r="37" spans="3:30" ht="12.75" customHeight="1">
      <c r="C37" s="400"/>
      <c r="W37" s="657" t="s">
        <v>1641</v>
      </c>
      <c r="X37" s="658"/>
      <c r="Y37" s="406" t="s">
        <v>1642</v>
      </c>
      <c r="Z37" s="409">
        <v>3</v>
      </c>
      <c r="AA37" s="672"/>
      <c r="AB37" s="673"/>
      <c r="AC37" s="426"/>
      <c r="AD37" s="425"/>
    </row>
    <row r="38" spans="3:30" ht="12.75" customHeight="1">
      <c r="C38" s="400"/>
      <c r="W38" s="657" t="s">
        <v>1643</v>
      </c>
      <c r="X38" s="658"/>
      <c r="Y38" s="406" t="s">
        <v>1642</v>
      </c>
      <c r="Z38" s="409">
        <v>0</v>
      </c>
      <c r="AA38" s="428"/>
      <c r="AB38" s="427"/>
      <c r="AC38" s="426"/>
      <c r="AD38" s="425"/>
    </row>
    <row r="39" spans="3:30" ht="12" customHeight="1">
      <c r="C39" s="400"/>
      <c r="W39" s="657" t="s">
        <v>1644</v>
      </c>
      <c r="X39" s="658"/>
      <c r="Y39" s="406" t="s">
        <v>1642</v>
      </c>
      <c r="Z39" s="411">
        <v>0</v>
      </c>
      <c r="AA39" s="659"/>
      <c r="AB39" s="660"/>
      <c r="AC39" s="426"/>
      <c r="AD39" s="425"/>
    </row>
    <row r="40" spans="3:30" ht="12" customHeight="1">
      <c r="C40" s="400"/>
      <c r="W40" s="661" t="s">
        <v>1646</v>
      </c>
      <c r="X40" s="662"/>
      <c r="Y40" s="408" t="s">
        <v>1626</v>
      </c>
      <c r="Z40" s="411">
        <v>0</v>
      </c>
      <c r="AA40" s="436"/>
      <c r="AB40" s="424"/>
      <c r="AC40" s="426"/>
      <c r="AD40" s="425"/>
    </row>
    <row r="41" spans="3:30" ht="12" customHeight="1">
      <c r="C41" s="400"/>
      <c r="W41" s="663" t="s">
        <v>1654</v>
      </c>
      <c r="X41" s="664"/>
      <c r="Y41" s="412" t="s">
        <v>1028</v>
      </c>
      <c r="Z41" s="413">
        <v>1</v>
      </c>
      <c r="AA41" s="659"/>
      <c r="AB41" s="660"/>
      <c r="AC41" s="426"/>
      <c r="AD41" s="425"/>
    </row>
    <row r="42" spans="3:30" ht="12" customHeight="1">
      <c r="C42" s="400"/>
      <c r="W42" s="654" t="s">
        <v>1661</v>
      </c>
      <c r="X42" s="655"/>
      <c r="Y42" s="655"/>
      <c r="Z42" s="655"/>
      <c r="AA42" s="655"/>
      <c r="AB42" s="655"/>
      <c r="AC42" s="655"/>
      <c r="AD42" s="656"/>
    </row>
    <row r="43" spans="3:30" ht="12" customHeight="1">
      <c r="C43" s="400"/>
      <c r="S43" s="509"/>
      <c r="T43" s="509"/>
      <c r="U43" s="509"/>
      <c r="V43" s="509"/>
      <c r="W43" s="509"/>
      <c r="X43" s="509"/>
      <c r="Y43" s="415"/>
      <c r="Z43" s="415"/>
      <c r="AA43" s="415"/>
      <c r="AB43" s="415"/>
      <c r="AC43" s="415"/>
      <c r="AD43" s="416"/>
    </row>
    <row r="44" spans="3:30">
      <c r="C44" s="417"/>
      <c r="D44" s="418"/>
      <c r="E44" s="418"/>
      <c r="F44" s="418"/>
      <c r="G44" s="418"/>
      <c r="H44" s="418"/>
      <c r="I44" s="418"/>
      <c r="J44" s="418"/>
      <c r="K44" s="418"/>
      <c r="L44" s="418"/>
      <c r="M44" s="418"/>
      <c r="N44" s="418"/>
      <c r="O44" s="418"/>
      <c r="P44" s="418"/>
      <c r="Q44" s="418"/>
      <c r="R44" s="418"/>
      <c r="S44" s="509"/>
      <c r="T44" s="418"/>
      <c r="U44" s="418"/>
      <c r="V44" s="414"/>
      <c r="W44" s="647" t="s">
        <v>1606</v>
      </c>
      <c r="X44" s="648"/>
      <c r="Y44" s="649"/>
      <c r="Z44" s="649"/>
      <c r="AA44" s="649"/>
      <c r="AB44" s="649"/>
      <c r="AC44" s="649"/>
      <c r="AD44" s="650"/>
    </row>
    <row r="45" spans="3:30">
      <c r="C45" s="417"/>
      <c r="D45" s="418"/>
      <c r="E45" s="418"/>
      <c r="F45" s="418"/>
      <c r="G45" s="418"/>
      <c r="H45" s="418"/>
      <c r="I45" s="418"/>
      <c r="J45" s="418"/>
      <c r="K45" s="418"/>
      <c r="L45" s="418"/>
      <c r="M45" s="418"/>
      <c r="N45" s="418"/>
      <c r="O45" s="418"/>
      <c r="P45" s="418"/>
      <c r="Q45" s="418"/>
      <c r="R45" s="418"/>
      <c r="S45" s="509"/>
      <c r="T45" s="418"/>
      <c r="U45" s="418"/>
      <c r="V45" s="414"/>
      <c r="W45" s="647" t="s">
        <v>1607</v>
      </c>
      <c r="X45" s="648"/>
      <c r="Y45" s="649">
        <v>1</v>
      </c>
      <c r="Z45" s="649"/>
      <c r="AA45" s="649"/>
      <c r="AB45" s="649" t="s">
        <v>1608</v>
      </c>
      <c r="AC45" s="649"/>
      <c r="AD45" s="433" t="s">
        <v>1609</v>
      </c>
    </row>
    <row r="46" spans="3:30">
      <c r="C46" s="417"/>
      <c r="D46" s="418"/>
      <c r="E46" s="418"/>
      <c r="F46" s="418"/>
      <c r="G46" s="418"/>
      <c r="H46" s="418"/>
      <c r="I46" s="418"/>
      <c r="J46" s="418"/>
      <c r="K46" s="418"/>
      <c r="L46" s="418"/>
      <c r="M46" s="418"/>
      <c r="N46" s="418"/>
      <c r="O46" s="418"/>
      <c r="P46" s="418"/>
      <c r="Q46" s="418"/>
      <c r="R46" s="418"/>
      <c r="S46" s="509"/>
      <c r="T46" s="418"/>
      <c r="U46" s="418"/>
      <c r="V46" s="414"/>
      <c r="W46" s="647" t="s">
        <v>1610</v>
      </c>
      <c r="X46" s="648"/>
      <c r="Y46" s="651"/>
      <c r="Z46" s="651"/>
      <c r="AA46" s="651"/>
      <c r="AB46" s="649" t="s">
        <v>1611</v>
      </c>
      <c r="AC46" s="649"/>
      <c r="AD46" s="393"/>
    </row>
    <row r="47" spans="3:30">
      <c r="C47" s="417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509"/>
      <c r="T47" s="418"/>
      <c r="U47" s="418"/>
      <c r="V47" s="414"/>
      <c r="W47" s="652" t="s">
        <v>1612</v>
      </c>
      <c r="X47" s="652"/>
      <c r="Y47" s="652"/>
      <c r="Z47" s="652"/>
      <c r="AA47" s="652"/>
      <c r="AB47" s="652"/>
      <c r="AC47" s="652"/>
      <c r="AD47" s="653"/>
    </row>
    <row r="48" spans="3:30" ht="12.75" customHeight="1">
      <c r="C48" s="417"/>
      <c r="D48" s="418"/>
      <c r="E48" s="418"/>
      <c r="F48" s="418"/>
      <c r="G48" s="418"/>
      <c r="H48" s="418"/>
      <c r="I48" s="418"/>
      <c r="J48" s="418"/>
      <c r="K48" s="418"/>
      <c r="L48" s="418"/>
      <c r="M48" s="418"/>
      <c r="N48" s="418"/>
      <c r="O48" s="418"/>
      <c r="P48" s="418"/>
      <c r="Q48" s="418"/>
      <c r="R48" s="418"/>
      <c r="S48" s="509"/>
      <c r="T48" s="418"/>
      <c r="U48" s="418"/>
      <c r="V48" s="414"/>
      <c r="W48" s="499" t="s">
        <v>1651</v>
      </c>
      <c r="X48" s="499"/>
      <c r="Y48" s="499"/>
      <c r="Z48" s="499"/>
      <c r="AA48" s="499"/>
      <c r="AB48" s="499"/>
      <c r="AC48" s="499"/>
      <c r="AD48" s="500"/>
    </row>
    <row r="49" spans="3:30">
      <c r="C49" s="417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509"/>
      <c r="T49" s="418"/>
      <c r="U49" s="418"/>
      <c r="V49" s="419"/>
      <c r="W49" s="499" t="s">
        <v>1652</v>
      </c>
      <c r="X49" s="499"/>
      <c r="Y49" s="499"/>
      <c r="Z49" s="499"/>
      <c r="AA49" s="499"/>
      <c r="AB49" s="499"/>
      <c r="AC49" s="499"/>
      <c r="AD49" s="500"/>
    </row>
    <row r="50" spans="3:30">
      <c r="C50" s="417"/>
      <c r="D50" s="418"/>
      <c r="E50" s="418"/>
      <c r="F50" s="418"/>
      <c r="G50" s="418"/>
      <c r="H50" s="418"/>
      <c r="I50" s="418"/>
      <c r="J50" s="418"/>
      <c r="K50" s="418"/>
      <c r="L50" s="418"/>
      <c r="M50" s="418"/>
      <c r="N50" s="418"/>
      <c r="O50" s="418"/>
      <c r="P50" s="418"/>
      <c r="Q50" s="418"/>
      <c r="R50" s="418"/>
      <c r="S50" s="509"/>
      <c r="T50" s="418"/>
      <c r="U50" s="418"/>
      <c r="V50" s="419"/>
      <c r="W50" s="499"/>
      <c r="X50" s="499"/>
      <c r="Y50" s="499"/>
      <c r="Z50" s="499"/>
      <c r="AA50" s="499"/>
      <c r="AB50" s="499"/>
      <c r="AC50" s="499"/>
      <c r="AD50" s="500"/>
    </row>
    <row r="51" spans="3:30" ht="19.5" customHeight="1">
      <c r="C51" s="417"/>
      <c r="D51" s="418"/>
      <c r="E51" s="418"/>
      <c r="F51" s="418"/>
      <c r="G51" s="418"/>
      <c r="H51" s="418"/>
      <c r="I51" s="418"/>
      <c r="J51" s="418"/>
      <c r="K51" s="418"/>
      <c r="L51" s="418"/>
      <c r="M51" s="418"/>
      <c r="N51" s="418"/>
      <c r="O51" s="418"/>
      <c r="P51" s="418"/>
      <c r="Q51" s="418"/>
      <c r="R51" s="418"/>
      <c r="S51" s="418"/>
      <c r="T51" s="418"/>
      <c r="U51" s="418"/>
      <c r="V51" s="419"/>
      <c r="W51" s="501"/>
      <c r="X51" s="501"/>
      <c r="Y51" s="501"/>
      <c r="Z51" s="501"/>
      <c r="AA51" s="501"/>
      <c r="AB51" s="501"/>
      <c r="AC51" s="501"/>
      <c r="AD51" s="502"/>
    </row>
    <row r="52" spans="3:30">
      <c r="C52" s="417"/>
      <c r="D52" s="418"/>
      <c r="E52" s="418"/>
      <c r="F52" s="418"/>
      <c r="G52" s="418"/>
      <c r="H52" s="418"/>
      <c r="I52" s="418"/>
      <c r="J52" s="418"/>
      <c r="K52" s="418"/>
      <c r="L52" s="418"/>
      <c r="M52" s="418"/>
      <c r="N52" s="418"/>
      <c r="O52" s="418"/>
      <c r="P52" s="418"/>
      <c r="Q52" s="418"/>
      <c r="R52" s="418"/>
      <c r="S52" s="418"/>
      <c r="T52" s="418"/>
      <c r="U52" s="418"/>
      <c r="V52" s="414"/>
      <c r="W52" s="647" t="s">
        <v>1613</v>
      </c>
      <c r="X52" s="648"/>
      <c r="Y52" s="649" t="s">
        <v>1614</v>
      </c>
      <c r="Z52" s="649"/>
      <c r="AA52" s="649"/>
      <c r="AB52" s="649"/>
      <c r="AC52" s="649"/>
      <c r="AD52" s="650"/>
    </row>
    <row r="53" spans="3:30">
      <c r="C53" s="417"/>
      <c r="D53" s="418"/>
      <c r="E53" s="418"/>
      <c r="F53" s="418"/>
      <c r="G53" s="418"/>
      <c r="H53" s="418"/>
      <c r="I53" s="418"/>
      <c r="J53" s="418"/>
      <c r="K53" s="418"/>
      <c r="L53" s="418"/>
      <c r="M53" s="418"/>
      <c r="N53" s="418"/>
      <c r="O53" s="418"/>
      <c r="P53" s="418"/>
      <c r="Q53" s="418"/>
      <c r="R53" s="418"/>
      <c r="S53" s="418"/>
      <c r="T53" s="418"/>
      <c r="V53" s="414"/>
      <c r="W53" s="647" t="s">
        <v>1615</v>
      </c>
      <c r="X53" s="648"/>
      <c r="Y53" s="649" t="s">
        <v>1645</v>
      </c>
      <c r="Z53" s="649"/>
      <c r="AA53" s="649"/>
      <c r="AB53" s="649"/>
      <c r="AC53" s="649"/>
      <c r="AD53" s="650"/>
    </row>
    <row r="54" spans="3:30">
      <c r="C54" s="417"/>
      <c r="D54" s="418"/>
      <c r="E54" s="418"/>
      <c r="F54" s="418"/>
      <c r="G54" s="418"/>
      <c r="H54" s="418"/>
      <c r="I54" s="418"/>
      <c r="J54" s="418"/>
      <c r="K54" s="418"/>
      <c r="L54" s="418"/>
      <c r="M54" s="418"/>
      <c r="N54" s="418"/>
      <c r="O54" s="418"/>
      <c r="P54" s="418"/>
      <c r="Q54" s="418"/>
      <c r="R54" s="418"/>
      <c r="S54" s="418"/>
      <c r="T54" s="418"/>
      <c r="V54" s="414"/>
      <c r="W54" s="647" t="s">
        <v>1616</v>
      </c>
      <c r="X54" s="648"/>
      <c r="Y54" s="649" t="s">
        <v>1617</v>
      </c>
      <c r="Z54" s="649"/>
      <c r="AA54" s="649"/>
      <c r="AB54" s="649"/>
      <c r="AC54" s="649"/>
      <c r="AD54" s="650"/>
    </row>
    <row r="55" spans="3:30" ht="12.75" thickBot="1">
      <c r="C55" s="420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1"/>
      <c r="S55" s="421"/>
      <c r="T55" s="421"/>
      <c r="U55" s="422"/>
      <c r="V55" s="423"/>
      <c r="W55" s="643" t="s">
        <v>1618</v>
      </c>
      <c r="X55" s="644"/>
      <c r="Y55" s="645" t="s">
        <v>1619</v>
      </c>
      <c r="Z55" s="645"/>
      <c r="AA55" s="645"/>
      <c r="AB55" s="645"/>
      <c r="AC55" s="645"/>
      <c r="AD55" s="646"/>
    </row>
  </sheetData>
  <mergeCells count="120">
    <mergeCell ref="W2:AD3"/>
    <mergeCell ref="D4:E4"/>
    <mergeCell ref="G4:H4"/>
    <mergeCell ref="I4:J4"/>
    <mergeCell ref="K4:L4"/>
    <mergeCell ref="D5:E5"/>
    <mergeCell ref="G5:H5"/>
    <mergeCell ref="I5:J5"/>
    <mergeCell ref="K5:L5"/>
    <mergeCell ref="X5:Z5"/>
    <mergeCell ref="X7:Z7"/>
    <mergeCell ref="AA7:AB7"/>
    <mergeCell ref="AC7:AD7"/>
    <mergeCell ref="X8:Z8"/>
    <mergeCell ref="AA8:AB8"/>
    <mergeCell ref="AC8:AD8"/>
    <mergeCell ref="AA5:AB5"/>
    <mergeCell ref="AC5:AD5"/>
    <mergeCell ref="D6:E6"/>
    <mergeCell ref="G6:H6"/>
    <mergeCell ref="I6:J6"/>
    <mergeCell ref="K6:L6"/>
    <mergeCell ref="X6:Z6"/>
    <mergeCell ref="AA6:AB6"/>
    <mergeCell ref="AC6:AD6"/>
    <mergeCell ref="X11:Z11"/>
    <mergeCell ref="AA11:AB11"/>
    <mergeCell ref="AC11:AD11"/>
    <mergeCell ref="X12:Z12"/>
    <mergeCell ref="AA12:AB12"/>
    <mergeCell ref="AC12:AD12"/>
    <mergeCell ref="X9:Z9"/>
    <mergeCell ref="AA9:AB9"/>
    <mergeCell ref="AC9:AD9"/>
    <mergeCell ref="X10:Z10"/>
    <mergeCell ref="AA10:AB10"/>
    <mergeCell ref="AC10:AD10"/>
    <mergeCell ref="X15:Z15"/>
    <mergeCell ref="AA15:AB15"/>
    <mergeCell ref="AC15:AD15"/>
    <mergeCell ref="X16:Z16"/>
    <mergeCell ref="AA16:AB16"/>
    <mergeCell ref="AC16:AD16"/>
    <mergeCell ref="X13:Z13"/>
    <mergeCell ref="AA13:AB13"/>
    <mergeCell ref="AC13:AD13"/>
    <mergeCell ref="X14:Z14"/>
    <mergeCell ref="AA14:AB14"/>
    <mergeCell ref="AC14:AD14"/>
    <mergeCell ref="X19:Z19"/>
    <mergeCell ref="AA19:AB19"/>
    <mergeCell ref="AC19:AD19"/>
    <mergeCell ref="W20:AD20"/>
    <mergeCell ref="W21:Z21"/>
    <mergeCell ref="AA21:AD21"/>
    <mergeCell ref="X17:Z17"/>
    <mergeCell ref="AA17:AB17"/>
    <mergeCell ref="AC17:AD17"/>
    <mergeCell ref="X18:Z18"/>
    <mergeCell ref="AA18:AB18"/>
    <mergeCell ref="AC18:AD18"/>
    <mergeCell ref="W26:X26"/>
    <mergeCell ref="AA26:AB26"/>
    <mergeCell ref="W27:X27"/>
    <mergeCell ref="AA27:AB27"/>
    <mergeCell ref="W28:X28"/>
    <mergeCell ref="AA28:AB28"/>
    <mergeCell ref="W22:X22"/>
    <mergeCell ref="W23:X23"/>
    <mergeCell ref="AA23:AB23"/>
    <mergeCell ref="W24:X24"/>
    <mergeCell ref="AA24:AB24"/>
    <mergeCell ref="W25:X25"/>
    <mergeCell ref="AA25:AB25"/>
    <mergeCell ref="W32:X32"/>
    <mergeCell ref="AA32:AB32"/>
    <mergeCell ref="W33:X33"/>
    <mergeCell ref="AA33:AB33"/>
    <mergeCell ref="W34:X34"/>
    <mergeCell ref="AA34:AB34"/>
    <mergeCell ref="W29:X29"/>
    <mergeCell ref="AA29:AB29"/>
    <mergeCell ref="W30:X30"/>
    <mergeCell ref="AA30:AB30"/>
    <mergeCell ref="W31:X31"/>
    <mergeCell ref="AA31:AB31"/>
    <mergeCell ref="W38:X38"/>
    <mergeCell ref="W39:X39"/>
    <mergeCell ref="AA39:AB39"/>
    <mergeCell ref="W40:X40"/>
    <mergeCell ref="W41:X41"/>
    <mergeCell ref="AA41:AB41"/>
    <mergeCell ref="W35:X35"/>
    <mergeCell ref="AA35:AB35"/>
    <mergeCell ref="W36:X36"/>
    <mergeCell ref="AA36:AB36"/>
    <mergeCell ref="W37:X37"/>
    <mergeCell ref="AA37:AB37"/>
    <mergeCell ref="W46:X46"/>
    <mergeCell ref="Y46:AA46"/>
    <mergeCell ref="AB46:AC46"/>
    <mergeCell ref="W47:AD47"/>
    <mergeCell ref="W52:X52"/>
    <mergeCell ref="Y52:AA52"/>
    <mergeCell ref="AB52:AD52"/>
    <mergeCell ref="W42:AD42"/>
    <mergeCell ref="W44:X44"/>
    <mergeCell ref="Y44:AD44"/>
    <mergeCell ref="W45:X45"/>
    <mergeCell ref="Y45:AA45"/>
    <mergeCell ref="AB45:AC45"/>
    <mergeCell ref="W55:X55"/>
    <mergeCell ref="Y55:AA55"/>
    <mergeCell ref="AB55:AD55"/>
    <mergeCell ref="W53:X53"/>
    <mergeCell ref="Y53:AA53"/>
    <mergeCell ref="AB53:AD53"/>
    <mergeCell ref="W54:X54"/>
    <mergeCell ref="Y54:AA54"/>
    <mergeCell ref="AB54:AD54"/>
  </mergeCells>
  <phoneticPr fontId="177" type="noConversion"/>
  <printOptions verticalCentered="1"/>
  <pageMargins left="0.5" right="0.25" top="0.25" bottom="0.25" header="0" footer="0"/>
  <pageSetup paperSize="9" scale="78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D120"/>
  <sheetViews>
    <sheetView view="pageBreakPreview" topLeftCell="A7" zoomScale="40" zoomScaleNormal="40" zoomScaleSheetLayoutView="40" workbookViewId="0">
      <selection activeCell="Y42" sqref="Y42"/>
    </sheetView>
  </sheetViews>
  <sheetFormatPr defaultColWidth="9.140625" defaultRowHeight="12.75"/>
  <cols>
    <col min="1" max="1" width="1.7109375" style="478" customWidth="1"/>
    <col min="2" max="2" width="10.7109375" style="478" customWidth="1"/>
    <col min="3" max="3" width="2.42578125" style="478" customWidth="1"/>
    <col min="4" max="20" width="9.140625" style="478"/>
    <col min="21" max="21" width="14.42578125" style="478" customWidth="1"/>
    <col min="22" max="22" width="3.140625" style="478" customWidth="1"/>
    <col min="23" max="26" width="9.140625" style="478"/>
    <col min="27" max="27" width="2.85546875" style="478" customWidth="1"/>
    <col min="28" max="30" width="4.7109375" style="478" customWidth="1"/>
    <col min="31" max="31" width="1.7109375" style="478" customWidth="1"/>
    <col min="32" max="16384" width="9.140625" style="478"/>
  </cols>
  <sheetData>
    <row r="1" spans="1:29">
      <c r="A1" s="438"/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40"/>
    </row>
    <row r="2" spans="1:29">
      <c r="A2" s="441"/>
      <c r="W2" s="442"/>
    </row>
    <row r="3" spans="1:29" ht="12.75" customHeight="1">
      <c r="A3" s="441"/>
      <c r="C3" s="703" t="s">
        <v>1620</v>
      </c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442"/>
      <c r="X3" s="489"/>
      <c r="Y3" s="489"/>
      <c r="Z3" s="489"/>
      <c r="AA3" s="489"/>
      <c r="AB3" s="489"/>
      <c r="AC3" s="479"/>
    </row>
    <row r="4" spans="1:29" ht="18.75" customHeight="1">
      <c r="A4" s="441"/>
      <c r="C4" s="703"/>
      <c r="D4" s="703"/>
      <c r="E4" s="703"/>
      <c r="F4" s="703"/>
      <c r="G4" s="703"/>
      <c r="H4" s="703"/>
      <c r="I4" s="703"/>
      <c r="J4" s="703"/>
      <c r="K4" s="703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442"/>
      <c r="X4" s="489"/>
      <c r="Y4" s="489"/>
      <c r="Z4" s="489"/>
      <c r="AA4" s="489"/>
      <c r="AB4" s="489"/>
      <c r="AC4" s="479"/>
    </row>
    <row r="5" spans="1:29" ht="12.75" customHeight="1">
      <c r="A5" s="441"/>
      <c r="C5" s="480"/>
      <c r="W5" s="442"/>
    </row>
    <row r="6" spans="1:29" ht="12.75" customHeight="1">
      <c r="A6" s="441"/>
      <c r="C6" s="704" t="s">
        <v>1653</v>
      </c>
      <c r="D6" s="704"/>
      <c r="E6" s="704"/>
      <c r="F6" s="704"/>
      <c r="G6" s="704"/>
      <c r="H6" s="704"/>
      <c r="I6" s="704"/>
      <c r="J6" s="704"/>
      <c r="K6" s="704"/>
      <c r="L6" s="704"/>
      <c r="M6" s="704"/>
      <c r="W6" s="442"/>
      <c r="Y6" s="481"/>
      <c r="Z6" s="481"/>
      <c r="AA6" s="481"/>
      <c r="AB6" s="482"/>
      <c r="AC6" s="482"/>
    </row>
    <row r="7" spans="1:29" ht="18" customHeight="1">
      <c r="A7" s="441"/>
      <c r="C7" s="704"/>
      <c r="D7" s="704"/>
      <c r="E7" s="704"/>
      <c r="F7" s="704"/>
      <c r="G7" s="704"/>
      <c r="H7" s="704"/>
      <c r="I7" s="704"/>
      <c r="J7" s="704"/>
      <c r="K7" s="704"/>
      <c r="L7" s="704"/>
      <c r="M7" s="704"/>
      <c r="W7" s="442"/>
      <c r="Y7" s="481"/>
      <c r="Z7" s="481"/>
      <c r="AA7" s="481"/>
      <c r="AB7" s="482"/>
      <c r="AC7" s="482"/>
    </row>
    <row r="8" spans="1:29">
      <c r="A8" s="441"/>
      <c r="W8" s="442"/>
    </row>
    <row r="9" spans="1:29">
      <c r="A9" s="441"/>
      <c r="D9"/>
      <c r="W9" s="442"/>
    </row>
    <row r="10" spans="1:29">
      <c r="A10" s="441"/>
      <c r="W10" s="442"/>
    </row>
    <row r="11" spans="1:29">
      <c r="A11" s="441"/>
      <c r="W11" s="442"/>
    </row>
    <row r="12" spans="1:29">
      <c r="A12" s="441"/>
      <c r="D12" s="483"/>
      <c r="W12" s="442"/>
    </row>
    <row r="13" spans="1:29">
      <c r="A13" s="441"/>
      <c r="W13" s="442"/>
    </row>
    <row r="14" spans="1:29">
      <c r="A14" s="441"/>
      <c r="W14" s="442"/>
    </row>
    <row r="15" spans="1:29">
      <c r="A15" s="441"/>
      <c r="W15" s="442"/>
    </row>
    <row r="16" spans="1:29">
      <c r="A16" s="441"/>
      <c r="W16" s="442"/>
    </row>
    <row r="17" spans="1:23">
      <c r="A17" s="441"/>
      <c r="W17" s="442"/>
    </row>
    <row r="18" spans="1:23">
      <c r="A18" s="441"/>
      <c r="W18" s="442"/>
    </row>
    <row r="19" spans="1:23">
      <c r="A19" s="441"/>
      <c r="W19" s="442"/>
    </row>
    <row r="20" spans="1:23">
      <c r="A20" s="441"/>
      <c r="W20" s="442"/>
    </row>
    <row r="21" spans="1:23">
      <c r="A21" s="441"/>
      <c r="W21" s="442"/>
    </row>
    <row r="22" spans="1:23">
      <c r="A22" s="441"/>
      <c r="W22" s="442"/>
    </row>
    <row r="23" spans="1:23">
      <c r="A23" s="441"/>
      <c r="W23" s="442"/>
    </row>
    <row r="24" spans="1:23">
      <c r="A24" s="441"/>
      <c r="W24" s="442"/>
    </row>
    <row r="25" spans="1:23">
      <c r="A25" s="441"/>
      <c r="W25" s="442"/>
    </row>
    <row r="26" spans="1:23">
      <c r="A26" s="441"/>
      <c r="W26" s="442"/>
    </row>
    <row r="27" spans="1:23">
      <c r="A27" s="441"/>
      <c r="W27" s="442"/>
    </row>
    <row r="28" spans="1:23">
      <c r="A28" s="441"/>
      <c r="W28" s="442"/>
    </row>
    <row r="29" spans="1:23">
      <c r="A29" s="441"/>
      <c r="W29" s="442"/>
    </row>
    <row r="30" spans="1:23">
      <c r="A30" s="441"/>
      <c r="W30" s="442"/>
    </row>
    <row r="31" spans="1:23">
      <c r="A31" s="441"/>
      <c r="W31" s="442"/>
    </row>
    <row r="32" spans="1:23">
      <c r="A32" s="441"/>
      <c r="W32" s="442"/>
    </row>
    <row r="33" spans="1:23">
      <c r="A33" s="441"/>
      <c r="W33" s="442"/>
    </row>
    <row r="34" spans="1:23">
      <c r="A34" s="441"/>
      <c r="W34" s="442"/>
    </row>
    <row r="35" spans="1:23">
      <c r="A35" s="441"/>
      <c r="W35" s="442"/>
    </row>
    <row r="36" spans="1:23">
      <c r="A36" s="441"/>
      <c r="W36" s="442"/>
    </row>
    <row r="37" spans="1:23">
      <c r="A37" s="441"/>
      <c r="W37" s="442"/>
    </row>
    <row r="38" spans="1:23">
      <c r="A38" s="441"/>
      <c r="W38" s="442"/>
    </row>
    <row r="39" spans="1:23">
      <c r="A39" s="441"/>
      <c r="W39" s="442"/>
    </row>
    <row r="40" spans="1:23">
      <c r="A40" s="441"/>
      <c r="W40" s="442"/>
    </row>
    <row r="41" spans="1:23">
      <c r="A41" s="441"/>
      <c r="W41" s="442"/>
    </row>
    <row r="42" spans="1:23">
      <c r="A42" s="441"/>
      <c r="W42" s="442"/>
    </row>
    <row r="43" spans="1:23">
      <c r="A43" s="441"/>
      <c r="W43" s="442"/>
    </row>
    <row r="44" spans="1:23">
      <c r="A44" s="441"/>
      <c r="W44" s="442"/>
    </row>
    <row r="45" spans="1:23">
      <c r="A45" s="441"/>
      <c r="W45" s="442"/>
    </row>
    <row r="46" spans="1:23">
      <c r="A46" s="441"/>
      <c r="W46" s="442"/>
    </row>
    <row r="47" spans="1:23">
      <c r="A47" s="441"/>
      <c r="W47" s="442"/>
    </row>
    <row r="48" spans="1:23">
      <c r="A48" s="441"/>
      <c r="W48" s="442"/>
    </row>
    <row r="49" spans="1:30">
      <c r="A49" s="441"/>
      <c r="W49" s="442"/>
    </row>
    <row r="50" spans="1:30">
      <c r="A50" s="441"/>
      <c r="W50" s="442"/>
    </row>
    <row r="51" spans="1:30">
      <c r="A51" s="441"/>
      <c r="W51" s="442"/>
    </row>
    <row r="52" spans="1:30">
      <c r="A52" s="441"/>
      <c r="W52" s="442"/>
    </row>
    <row r="53" spans="1:30">
      <c r="A53" s="441"/>
      <c r="W53" s="442"/>
    </row>
    <row r="54" spans="1:30">
      <c r="A54" s="441"/>
      <c r="R54" s="484"/>
      <c r="S54" s="484"/>
      <c r="T54" s="484"/>
      <c r="U54" s="485"/>
      <c r="V54" s="485"/>
      <c r="W54" s="443"/>
      <c r="X54" s="485"/>
      <c r="Y54" s="485"/>
      <c r="Z54" s="485"/>
      <c r="AA54" s="485"/>
      <c r="AB54" s="485"/>
      <c r="AC54" s="485"/>
      <c r="AD54" s="485"/>
    </row>
    <row r="55" spans="1:30" ht="13.5" thickBot="1">
      <c r="A55" s="444"/>
      <c r="B55" s="445"/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45"/>
      <c r="O55" s="445"/>
      <c r="P55" s="445"/>
      <c r="Q55" s="445"/>
      <c r="R55" s="490"/>
      <c r="S55" s="491"/>
      <c r="T55" s="491"/>
      <c r="U55" s="446"/>
      <c r="V55" s="447"/>
      <c r="W55" s="448"/>
      <c r="X55" s="485"/>
      <c r="Y55" s="485"/>
      <c r="Z55" s="485"/>
      <c r="AA55" s="486"/>
      <c r="AB55" s="486"/>
      <c r="AC55" s="486"/>
      <c r="AD55" s="486"/>
    </row>
    <row r="56" spans="1:30">
      <c r="U56" s="485"/>
      <c r="V56" s="486"/>
      <c r="W56" s="485"/>
      <c r="X56" s="485"/>
      <c r="Y56" s="485"/>
      <c r="Z56" s="485"/>
      <c r="AA56" s="486"/>
      <c r="AB56" s="485"/>
      <c r="AC56" s="485"/>
      <c r="AD56" s="485"/>
    </row>
    <row r="57" spans="1:30">
      <c r="U57" s="485"/>
      <c r="V57" s="486"/>
      <c r="W57" s="485"/>
      <c r="X57" s="485"/>
      <c r="Y57" s="485"/>
      <c r="Z57" s="485"/>
      <c r="AA57" s="485"/>
      <c r="AB57" s="485"/>
      <c r="AC57" s="485"/>
      <c r="AD57" s="485"/>
    </row>
    <row r="58" spans="1:30">
      <c r="U58" s="485"/>
      <c r="V58" s="486"/>
      <c r="W58" s="485"/>
      <c r="X58" s="485"/>
      <c r="Y58" s="485"/>
      <c r="Z58" s="485"/>
      <c r="AA58" s="485"/>
      <c r="AB58" s="485"/>
      <c r="AC58" s="485"/>
      <c r="AD58" s="485"/>
    </row>
    <row r="59" spans="1:30">
      <c r="U59" s="485"/>
      <c r="V59" s="486"/>
      <c r="W59" s="485"/>
      <c r="X59" s="485"/>
      <c r="Y59" s="485"/>
      <c r="Z59" s="485"/>
      <c r="AA59" s="485"/>
      <c r="AB59" s="485"/>
      <c r="AC59" s="485"/>
      <c r="AD59" s="485"/>
    </row>
    <row r="60" spans="1:30">
      <c r="U60" s="485"/>
      <c r="V60" s="486"/>
      <c r="W60" s="485"/>
      <c r="X60" s="485"/>
      <c r="Y60" s="485"/>
      <c r="Z60" s="485"/>
      <c r="AA60" s="486"/>
      <c r="AB60" s="485"/>
      <c r="AC60" s="485"/>
      <c r="AD60" s="485"/>
    </row>
    <row r="61" spans="1:30">
      <c r="U61" s="485"/>
      <c r="V61" s="486"/>
      <c r="W61" s="485"/>
      <c r="X61" s="485"/>
      <c r="Y61" s="485"/>
      <c r="Z61" s="485"/>
      <c r="AA61" s="485"/>
      <c r="AB61" s="485"/>
      <c r="AC61" s="485"/>
      <c r="AD61" s="485"/>
    </row>
    <row r="62" spans="1:30">
      <c r="U62" s="485"/>
      <c r="V62" s="486"/>
      <c r="W62" s="485"/>
      <c r="X62" s="485"/>
      <c r="Y62" s="485"/>
      <c r="Z62" s="485"/>
      <c r="AA62" s="485"/>
      <c r="AB62" s="485"/>
      <c r="AC62" s="485"/>
      <c r="AD62" s="485"/>
    </row>
    <row r="63" spans="1:30">
      <c r="U63" s="485"/>
      <c r="V63" s="486"/>
      <c r="W63" s="485"/>
      <c r="X63" s="485"/>
      <c r="Y63" s="485"/>
      <c r="Z63" s="485"/>
      <c r="AA63" s="485"/>
      <c r="AB63" s="485"/>
      <c r="AC63" s="485"/>
      <c r="AD63" s="485"/>
    </row>
    <row r="64" spans="1:30">
      <c r="U64" s="485"/>
      <c r="V64" s="486"/>
      <c r="W64" s="485"/>
      <c r="X64" s="485"/>
      <c r="Y64" s="485"/>
      <c r="Z64" s="485"/>
      <c r="AA64" s="485"/>
      <c r="AB64" s="485"/>
      <c r="AC64" s="485"/>
      <c r="AD64" s="485"/>
    </row>
    <row r="65" spans="5:30">
      <c r="U65" s="485"/>
      <c r="V65" s="486"/>
      <c r="W65" s="485"/>
      <c r="X65" s="485"/>
      <c r="Y65" s="485"/>
      <c r="Z65" s="485"/>
      <c r="AA65" s="485"/>
      <c r="AB65" s="485"/>
      <c r="AC65" s="485"/>
      <c r="AD65" s="485"/>
    </row>
    <row r="66" spans="5:30" ht="6" customHeight="1"/>
    <row r="73" spans="5:30">
      <c r="M73" s="487"/>
    </row>
    <row r="74" spans="5:30" ht="15" customHeight="1">
      <c r="E74" s="488"/>
      <c r="M74" s="487"/>
    </row>
    <row r="75" spans="5:30" ht="15" customHeight="1">
      <c r="E75" s="488"/>
      <c r="M75" s="487"/>
    </row>
    <row r="76" spans="5:30" ht="15" customHeight="1">
      <c r="E76" s="488"/>
      <c r="M76" s="487"/>
    </row>
    <row r="77" spans="5:30" ht="15" customHeight="1">
      <c r="E77" s="488"/>
      <c r="M77" s="487"/>
    </row>
    <row r="78" spans="5:30" ht="15" customHeight="1">
      <c r="E78" s="488"/>
      <c r="M78" s="487"/>
    </row>
    <row r="79" spans="5:30" ht="15" customHeight="1">
      <c r="E79" s="488"/>
      <c r="M79" s="487"/>
    </row>
    <row r="80" spans="5:30" ht="15" customHeight="1">
      <c r="E80" s="488"/>
      <c r="M80" s="487"/>
    </row>
    <row r="81" spans="5:13" ht="15" customHeight="1">
      <c r="E81" s="488"/>
      <c r="M81" s="487"/>
    </row>
    <row r="82" spans="5:13" ht="15" customHeight="1">
      <c r="E82" s="488"/>
      <c r="M82" s="487"/>
    </row>
    <row r="83" spans="5:13" ht="15" customHeight="1">
      <c r="E83" s="488"/>
      <c r="M83" s="487"/>
    </row>
    <row r="84" spans="5:13" ht="15" customHeight="1">
      <c r="E84" s="488"/>
      <c r="M84" s="487"/>
    </row>
    <row r="85" spans="5:13" ht="15" customHeight="1">
      <c r="E85" s="488"/>
      <c r="M85" s="487"/>
    </row>
    <row r="86" spans="5:13" ht="15" customHeight="1">
      <c r="E86" s="488"/>
      <c r="M86" s="487"/>
    </row>
    <row r="87" spans="5:13" ht="15" customHeight="1">
      <c r="E87" s="488"/>
      <c r="M87" s="487"/>
    </row>
    <row r="88" spans="5:13" ht="15" customHeight="1">
      <c r="E88" s="488"/>
      <c r="M88" s="487"/>
    </row>
    <row r="89" spans="5:13" ht="15" customHeight="1">
      <c r="E89" s="488"/>
      <c r="M89" s="487"/>
    </row>
    <row r="90" spans="5:13" ht="15" customHeight="1">
      <c r="E90" s="488"/>
      <c r="M90" s="487"/>
    </row>
    <row r="91" spans="5:13" ht="15" customHeight="1">
      <c r="E91" s="488"/>
      <c r="M91" s="487"/>
    </row>
    <row r="92" spans="5:13" ht="15" customHeight="1">
      <c r="E92" s="488"/>
      <c r="M92" s="487"/>
    </row>
    <row r="93" spans="5:13" ht="15" customHeight="1">
      <c r="E93" s="488"/>
      <c r="M93" s="487"/>
    </row>
    <row r="94" spans="5:13" ht="15" customHeight="1">
      <c r="E94" s="488"/>
      <c r="M94" s="487"/>
    </row>
    <row r="95" spans="5:13" ht="15" customHeight="1">
      <c r="E95" s="488"/>
      <c r="M95" s="487"/>
    </row>
    <row r="96" spans="5:13" ht="15" customHeight="1">
      <c r="E96" s="488"/>
    </row>
    <row r="97" spans="5:5" ht="15" customHeight="1">
      <c r="E97" s="488"/>
    </row>
    <row r="98" spans="5:5" ht="15" customHeight="1">
      <c r="E98" s="488"/>
    </row>
    <row r="99" spans="5:5" ht="15" customHeight="1">
      <c r="E99" s="488"/>
    </row>
    <row r="100" spans="5:5" ht="15" customHeight="1">
      <c r="E100" s="488"/>
    </row>
    <row r="101" spans="5:5" ht="15" customHeight="1">
      <c r="E101" s="488"/>
    </row>
    <row r="102" spans="5:5" ht="15" customHeight="1">
      <c r="E102" s="488"/>
    </row>
    <row r="103" spans="5:5" ht="15" customHeight="1">
      <c r="E103" s="488"/>
    </row>
    <row r="104" spans="5:5" ht="15" customHeight="1">
      <c r="E104" s="488"/>
    </row>
    <row r="105" spans="5:5" ht="15" customHeight="1">
      <c r="E105" s="488"/>
    </row>
    <row r="106" spans="5:5" ht="15" customHeight="1">
      <c r="E106" s="488"/>
    </row>
    <row r="107" spans="5:5" ht="15" customHeight="1">
      <c r="E107" s="488"/>
    </row>
    <row r="108" spans="5:5" ht="15" customHeight="1">
      <c r="E108" s="488"/>
    </row>
    <row r="109" spans="5:5" ht="15" customHeight="1">
      <c r="E109" s="488"/>
    </row>
    <row r="110" spans="5:5" ht="15" customHeight="1">
      <c r="E110" s="488"/>
    </row>
    <row r="111" spans="5:5" ht="15" customHeight="1">
      <c r="E111" s="488"/>
    </row>
    <row r="112" spans="5:5" ht="15" customHeight="1">
      <c r="E112" s="488"/>
    </row>
    <row r="113" spans="5:5" ht="15" customHeight="1">
      <c r="E113" s="488"/>
    </row>
    <row r="114" spans="5:5" ht="15" customHeight="1">
      <c r="E114" s="488"/>
    </row>
    <row r="115" spans="5:5" ht="15" customHeight="1">
      <c r="E115" s="488"/>
    </row>
    <row r="116" spans="5:5" ht="15" customHeight="1">
      <c r="E116" s="488"/>
    </row>
    <row r="117" spans="5:5" ht="15" customHeight="1">
      <c r="E117" s="488"/>
    </row>
    <row r="118" spans="5:5" ht="15" customHeight="1">
      <c r="E118" s="488"/>
    </row>
    <row r="119" spans="5:5" ht="15" customHeight="1">
      <c r="E119" s="488"/>
    </row>
    <row r="120" spans="5:5">
      <c r="E120" s="488"/>
    </row>
  </sheetData>
  <mergeCells count="2">
    <mergeCell ref="C3:V4"/>
    <mergeCell ref="C6:M7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AF68"/>
  <sheetViews>
    <sheetView view="pageBreakPreview" topLeftCell="A25" zoomScale="55" zoomScaleNormal="55" zoomScaleSheetLayoutView="55" workbookViewId="0">
      <selection activeCell="AG41" sqref="AG41"/>
    </sheetView>
  </sheetViews>
  <sheetFormatPr defaultColWidth="9.140625" defaultRowHeight="12.75"/>
  <cols>
    <col min="1" max="1" width="1.7109375" style="449" customWidth="1"/>
    <col min="2" max="2" width="1.42578125" style="449" customWidth="1"/>
    <col min="3" max="3" width="10.7109375" style="449" customWidth="1"/>
    <col min="4" max="4" width="2.42578125" style="449" customWidth="1"/>
    <col min="5" max="21" width="9.140625" style="449"/>
    <col min="22" max="22" width="14.42578125" style="449" customWidth="1"/>
    <col min="23" max="23" width="3.140625" style="449" customWidth="1"/>
    <col min="24" max="27" width="9.140625" style="449"/>
    <col min="28" max="28" width="2.85546875" style="449" customWidth="1"/>
    <col min="29" max="31" width="4.7109375" style="449" customWidth="1"/>
    <col min="32" max="32" width="1.7109375" style="449" customWidth="1"/>
    <col min="33" max="16384" width="9.140625" style="449"/>
  </cols>
  <sheetData>
    <row r="1" spans="2:32" ht="13.5" thickBot="1"/>
    <row r="2" spans="2:32" ht="6" customHeight="1" thickBot="1">
      <c r="B2" s="450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1"/>
      <c r="Y2" s="451"/>
      <c r="Z2" s="451"/>
      <c r="AA2" s="451"/>
      <c r="AB2" s="451"/>
      <c r="AC2" s="451"/>
      <c r="AD2" s="451"/>
      <c r="AE2" s="451"/>
      <c r="AF2" s="452"/>
    </row>
    <row r="3" spans="2:32" ht="13.5" thickBot="1">
      <c r="B3" s="453"/>
      <c r="C3" s="450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  <c r="AB3" s="451"/>
      <c r="AC3" s="451"/>
      <c r="AD3" s="451"/>
      <c r="AE3" s="452"/>
      <c r="AF3" s="454"/>
    </row>
    <row r="4" spans="2:32" ht="12.75" customHeight="1">
      <c r="B4" s="453"/>
      <c r="C4" s="453"/>
      <c r="D4" s="705" t="s">
        <v>1621</v>
      </c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U4" s="706"/>
      <c r="V4" s="706"/>
      <c r="W4" s="706"/>
      <c r="X4" s="706"/>
      <c r="Y4" s="706"/>
      <c r="Z4" s="706"/>
      <c r="AA4" s="706"/>
      <c r="AB4" s="706"/>
      <c r="AC4" s="707"/>
      <c r="AD4" s="455"/>
      <c r="AE4" s="454"/>
      <c r="AF4" s="454"/>
    </row>
    <row r="5" spans="2:32" ht="13.5" customHeight="1">
      <c r="B5" s="453"/>
      <c r="C5" s="453"/>
      <c r="D5" s="708"/>
      <c r="E5" s="703"/>
      <c r="F5" s="703"/>
      <c r="G5" s="703"/>
      <c r="H5" s="703"/>
      <c r="I5" s="703"/>
      <c r="J5" s="703"/>
      <c r="K5" s="703"/>
      <c r="L5" s="703"/>
      <c r="M5" s="703"/>
      <c r="N5" s="703"/>
      <c r="O5" s="703"/>
      <c r="P5" s="703"/>
      <c r="Q5" s="703"/>
      <c r="R5" s="703"/>
      <c r="S5" s="703"/>
      <c r="T5" s="703"/>
      <c r="U5" s="703"/>
      <c r="V5" s="703"/>
      <c r="W5" s="703"/>
      <c r="X5" s="703"/>
      <c r="Y5" s="703"/>
      <c r="Z5" s="703"/>
      <c r="AA5" s="703"/>
      <c r="AB5" s="703"/>
      <c r="AC5" s="709"/>
      <c r="AD5" s="455"/>
      <c r="AE5" s="454"/>
      <c r="AF5" s="454"/>
    </row>
    <row r="6" spans="2:32" ht="12.75" customHeight="1">
      <c r="B6" s="453"/>
      <c r="C6" s="453"/>
      <c r="D6" s="708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3"/>
      <c r="X6" s="703"/>
      <c r="Y6" s="703"/>
      <c r="Z6" s="703"/>
      <c r="AA6" s="703"/>
      <c r="AB6" s="703"/>
      <c r="AC6" s="709"/>
      <c r="AE6" s="454"/>
      <c r="AF6" s="454"/>
    </row>
    <row r="7" spans="2:32" ht="12.75" customHeight="1" thickBot="1">
      <c r="B7" s="453"/>
      <c r="C7" s="453"/>
      <c r="D7" s="710"/>
      <c r="E7" s="711"/>
      <c r="F7" s="711"/>
      <c r="G7" s="711"/>
      <c r="H7" s="711"/>
      <c r="I7" s="711"/>
      <c r="J7" s="711"/>
      <c r="K7" s="711"/>
      <c r="L7" s="711"/>
      <c r="M7" s="711"/>
      <c r="N7" s="711"/>
      <c r="O7" s="711"/>
      <c r="P7" s="711"/>
      <c r="Q7" s="711"/>
      <c r="R7" s="711"/>
      <c r="S7" s="711"/>
      <c r="T7" s="711"/>
      <c r="U7" s="711"/>
      <c r="V7" s="711"/>
      <c r="W7" s="711"/>
      <c r="X7" s="711"/>
      <c r="Y7" s="711"/>
      <c r="Z7" s="711"/>
      <c r="AA7" s="711"/>
      <c r="AB7" s="711"/>
      <c r="AC7" s="712"/>
      <c r="AD7" s="457"/>
      <c r="AE7" s="454"/>
      <c r="AF7" s="454"/>
    </row>
    <row r="8" spans="2:32" ht="12.75" customHeight="1">
      <c r="B8" s="453"/>
      <c r="C8" s="453"/>
      <c r="Z8" s="456"/>
      <c r="AA8" s="456"/>
      <c r="AB8" s="456"/>
      <c r="AC8" s="457"/>
      <c r="AD8" s="457"/>
      <c r="AE8" s="454"/>
      <c r="AF8" s="454"/>
    </row>
    <row r="9" spans="2:32" ht="12.75" customHeight="1">
      <c r="B9" s="453"/>
      <c r="C9" s="453"/>
      <c r="AE9" s="454"/>
      <c r="AF9" s="454"/>
    </row>
    <row r="10" spans="2:32" ht="12.75" customHeight="1">
      <c r="B10" s="453"/>
      <c r="C10" s="453"/>
      <c r="AE10" s="454"/>
      <c r="AF10" s="454"/>
    </row>
    <row r="11" spans="2:32">
      <c r="B11" s="453"/>
      <c r="C11" s="453"/>
      <c r="D11" s="459"/>
      <c r="AE11" s="454"/>
      <c r="AF11" s="454"/>
    </row>
    <row r="12" spans="2:32">
      <c r="B12" s="453"/>
      <c r="C12" s="453"/>
      <c r="AE12" s="454"/>
      <c r="AF12" s="454"/>
    </row>
    <row r="13" spans="2:32">
      <c r="B13" s="453"/>
      <c r="C13" s="453"/>
      <c r="AE13" s="454"/>
      <c r="AF13" s="454"/>
    </row>
    <row r="14" spans="2:32">
      <c r="B14" s="453"/>
      <c r="C14" s="453"/>
      <c r="AE14" s="454"/>
      <c r="AF14" s="454"/>
    </row>
    <row r="15" spans="2:32">
      <c r="B15" s="453"/>
      <c r="C15" s="453"/>
      <c r="E15" s="458"/>
      <c r="AE15" s="454"/>
      <c r="AF15" s="454"/>
    </row>
    <row r="16" spans="2:32">
      <c r="B16" s="453"/>
      <c r="C16" s="453"/>
      <c r="AE16" s="454"/>
      <c r="AF16" s="454"/>
    </row>
    <row r="17" spans="2:32">
      <c r="B17" s="453"/>
      <c r="C17" s="453"/>
      <c r="AE17" s="454"/>
      <c r="AF17" s="454"/>
    </row>
    <row r="18" spans="2:32">
      <c r="B18" s="453"/>
      <c r="C18" s="453"/>
      <c r="AE18" s="454"/>
      <c r="AF18" s="454"/>
    </row>
    <row r="19" spans="2:32">
      <c r="B19" s="453"/>
      <c r="C19" s="453"/>
      <c r="AE19" s="454"/>
      <c r="AF19" s="454"/>
    </row>
    <row r="20" spans="2:32">
      <c r="B20" s="453"/>
      <c r="C20" s="453"/>
      <c r="AE20" s="454"/>
      <c r="AF20" s="454"/>
    </row>
    <row r="21" spans="2:32">
      <c r="B21" s="453"/>
      <c r="C21" s="453"/>
      <c r="AE21" s="454"/>
      <c r="AF21" s="454"/>
    </row>
    <row r="22" spans="2:32">
      <c r="B22" s="453"/>
      <c r="C22" s="453"/>
      <c r="AE22" s="454"/>
      <c r="AF22" s="454"/>
    </row>
    <row r="23" spans="2:32">
      <c r="B23" s="453"/>
      <c r="C23" s="453"/>
      <c r="AE23" s="454"/>
      <c r="AF23" s="454"/>
    </row>
    <row r="24" spans="2:32">
      <c r="B24" s="453"/>
      <c r="C24" s="453"/>
      <c r="AE24" s="454"/>
      <c r="AF24" s="454"/>
    </row>
    <row r="25" spans="2:32">
      <c r="B25" s="453"/>
      <c r="C25" s="453"/>
      <c r="AE25" s="454"/>
      <c r="AF25" s="454"/>
    </row>
    <row r="26" spans="2:32">
      <c r="B26" s="453"/>
      <c r="C26" s="453"/>
      <c r="AE26" s="454"/>
      <c r="AF26" s="454"/>
    </row>
    <row r="27" spans="2:32">
      <c r="B27" s="453"/>
      <c r="C27" s="453"/>
      <c r="AE27" s="454"/>
      <c r="AF27" s="454"/>
    </row>
    <row r="28" spans="2:32">
      <c r="B28" s="453"/>
      <c r="C28" s="453"/>
      <c r="AE28" s="454"/>
      <c r="AF28" s="454"/>
    </row>
    <row r="29" spans="2:32">
      <c r="B29" s="453"/>
      <c r="C29" s="453"/>
      <c r="AE29" s="454"/>
      <c r="AF29" s="454"/>
    </row>
    <row r="30" spans="2:32">
      <c r="B30" s="453"/>
      <c r="C30" s="453"/>
      <c r="AE30" s="454"/>
      <c r="AF30" s="454"/>
    </row>
    <row r="31" spans="2:32">
      <c r="B31" s="453"/>
      <c r="C31" s="453"/>
      <c r="AE31" s="454"/>
      <c r="AF31" s="454"/>
    </row>
    <row r="32" spans="2:32">
      <c r="B32" s="453"/>
      <c r="C32" s="453"/>
      <c r="AE32" s="454"/>
      <c r="AF32" s="454"/>
    </row>
    <row r="33" spans="2:32">
      <c r="B33" s="453"/>
      <c r="C33" s="453"/>
      <c r="AE33" s="454"/>
      <c r="AF33" s="454"/>
    </row>
    <row r="34" spans="2:32">
      <c r="B34" s="453"/>
      <c r="C34" s="453"/>
      <c r="AE34" s="454"/>
      <c r="AF34" s="454"/>
    </row>
    <row r="35" spans="2:32">
      <c r="B35" s="453"/>
      <c r="C35" s="453"/>
      <c r="AE35" s="454"/>
      <c r="AF35" s="454"/>
    </row>
    <row r="36" spans="2:32">
      <c r="B36" s="453"/>
      <c r="C36" s="453"/>
      <c r="AE36" s="454"/>
      <c r="AF36" s="454"/>
    </row>
    <row r="37" spans="2:32">
      <c r="B37" s="453"/>
      <c r="C37" s="453"/>
      <c r="AE37" s="454"/>
      <c r="AF37" s="454"/>
    </row>
    <row r="38" spans="2:32">
      <c r="B38" s="453"/>
      <c r="C38" s="453"/>
      <c r="AE38" s="454"/>
      <c r="AF38" s="454"/>
    </row>
    <row r="39" spans="2:32">
      <c r="B39" s="453"/>
      <c r="C39" s="453"/>
      <c r="AE39" s="454"/>
      <c r="AF39" s="454"/>
    </row>
    <row r="40" spans="2:32">
      <c r="B40" s="453"/>
      <c r="C40" s="453"/>
      <c r="AE40" s="454"/>
      <c r="AF40" s="454"/>
    </row>
    <row r="41" spans="2:32">
      <c r="B41" s="453"/>
      <c r="C41" s="453"/>
      <c r="AE41" s="454"/>
      <c r="AF41" s="454"/>
    </row>
    <row r="42" spans="2:32">
      <c r="B42" s="453"/>
      <c r="C42" s="453"/>
      <c r="AE42" s="454"/>
      <c r="AF42" s="454"/>
    </row>
    <row r="43" spans="2:32">
      <c r="B43" s="453"/>
      <c r="C43" s="453"/>
      <c r="AE43" s="454"/>
      <c r="AF43" s="454"/>
    </row>
    <row r="44" spans="2:32">
      <c r="B44" s="453"/>
      <c r="C44" s="453"/>
      <c r="AE44" s="454"/>
      <c r="AF44" s="454"/>
    </row>
    <row r="45" spans="2:32">
      <c r="B45" s="453"/>
      <c r="C45" s="453"/>
      <c r="AE45" s="454"/>
      <c r="AF45" s="454"/>
    </row>
    <row r="46" spans="2:32">
      <c r="B46" s="453"/>
      <c r="C46" s="453"/>
      <c r="AE46" s="454"/>
      <c r="AF46" s="454"/>
    </row>
    <row r="47" spans="2:32">
      <c r="B47" s="453"/>
      <c r="C47" s="453"/>
      <c r="AE47" s="454"/>
      <c r="AF47" s="454"/>
    </row>
    <row r="48" spans="2:32">
      <c r="B48" s="453"/>
      <c r="C48" s="453"/>
      <c r="AE48" s="454"/>
      <c r="AF48" s="454"/>
    </row>
    <row r="49" spans="2:32">
      <c r="B49" s="453"/>
      <c r="C49" s="453"/>
      <c r="AE49" s="454"/>
      <c r="AF49" s="454"/>
    </row>
    <row r="50" spans="2:32">
      <c r="B50" s="453"/>
      <c r="C50" s="453"/>
      <c r="AE50" s="454"/>
      <c r="AF50" s="454"/>
    </row>
    <row r="51" spans="2:32">
      <c r="B51" s="453"/>
      <c r="C51" s="453"/>
      <c r="AE51" s="454"/>
      <c r="AF51" s="454"/>
    </row>
    <row r="52" spans="2:32">
      <c r="B52" s="453"/>
      <c r="C52" s="453"/>
      <c r="AE52" s="454"/>
      <c r="AF52" s="454"/>
    </row>
    <row r="53" spans="2:32">
      <c r="B53" s="453"/>
      <c r="C53" s="453"/>
      <c r="AE53" s="454"/>
      <c r="AF53" s="454"/>
    </row>
    <row r="54" spans="2:32">
      <c r="B54" s="453"/>
      <c r="C54" s="453"/>
      <c r="AE54" s="454"/>
      <c r="AF54" s="454"/>
    </row>
    <row r="55" spans="2:32">
      <c r="B55" s="453"/>
      <c r="C55" s="453"/>
      <c r="AE55" s="454"/>
      <c r="AF55" s="454"/>
    </row>
    <row r="56" spans="2:32">
      <c r="B56" s="453"/>
      <c r="C56" s="453"/>
      <c r="AE56" s="454"/>
      <c r="AF56" s="454"/>
    </row>
    <row r="57" spans="2:32">
      <c r="B57" s="453"/>
      <c r="C57" s="453"/>
      <c r="S57" s="459"/>
      <c r="T57" s="459"/>
      <c r="U57" s="459"/>
      <c r="V57" s="460"/>
      <c r="W57" s="460"/>
      <c r="X57" s="460"/>
      <c r="Y57" s="460"/>
      <c r="Z57" s="460"/>
      <c r="AA57" s="460"/>
      <c r="AB57" s="460"/>
      <c r="AC57" s="460"/>
      <c r="AD57" s="460"/>
      <c r="AE57" s="461"/>
      <c r="AF57" s="454"/>
    </row>
    <row r="58" spans="2:32">
      <c r="B58" s="453"/>
      <c r="C58" s="453"/>
      <c r="S58" s="462"/>
      <c r="T58" s="459"/>
      <c r="U58" s="459"/>
      <c r="V58" s="460"/>
      <c r="W58" s="463"/>
      <c r="X58" s="460"/>
      <c r="Y58" s="460"/>
      <c r="Z58" s="460"/>
      <c r="AA58" s="460"/>
      <c r="AB58" s="463"/>
      <c r="AC58" s="463"/>
      <c r="AD58" s="463"/>
      <c r="AE58" s="464"/>
      <c r="AF58" s="454"/>
    </row>
    <row r="59" spans="2:32">
      <c r="B59" s="453"/>
      <c r="C59" s="453"/>
      <c r="V59" s="460"/>
      <c r="W59" s="463"/>
      <c r="X59" s="460"/>
      <c r="Y59" s="460"/>
      <c r="Z59" s="460"/>
      <c r="AA59" s="460"/>
      <c r="AB59" s="463"/>
      <c r="AC59" s="460"/>
      <c r="AD59" s="460"/>
      <c r="AE59" s="461"/>
      <c r="AF59" s="454"/>
    </row>
    <row r="60" spans="2:32">
      <c r="B60" s="453"/>
      <c r="C60" s="453"/>
      <c r="V60" s="460"/>
      <c r="W60" s="463"/>
      <c r="X60" s="460"/>
      <c r="Y60" s="460"/>
      <c r="Z60" s="460"/>
      <c r="AA60" s="460"/>
      <c r="AB60" s="460"/>
      <c r="AC60" s="460"/>
      <c r="AD60" s="460"/>
      <c r="AE60" s="461"/>
      <c r="AF60" s="454"/>
    </row>
    <row r="61" spans="2:32">
      <c r="B61" s="453"/>
      <c r="C61" s="453"/>
      <c r="V61" s="465"/>
      <c r="W61" s="465"/>
      <c r="X61" s="465"/>
      <c r="Y61" s="465"/>
      <c r="Z61" s="465"/>
      <c r="AA61" s="465"/>
      <c r="AB61" s="465"/>
      <c r="AC61" s="465"/>
      <c r="AD61" s="465"/>
      <c r="AE61" s="466"/>
      <c r="AF61" s="454"/>
    </row>
    <row r="62" spans="2:32">
      <c r="B62" s="453"/>
      <c r="C62" s="453"/>
      <c r="V62" s="460"/>
      <c r="W62" s="460"/>
      <c r="X62" s="460"/>
      <c r="Y62" s="460"/>
      <c r="Z62" s="460"/>
      <c r="AA62" s="460"/>
      <c r="AB62" s="460"/>
      <c r="AC62" s="460"/>
      <c r="AD62" s="460"/>
      <c r="AE62" s="461"/>
      <c r="AF62" s="454"/>
    </row>
    <row r="63" spans="2:32">
      <c r="B63" s="453"/>
      <c r="C63" s="453"/>
      <c r="V63" s="460"/>
      <c r="W63" s="463"/>
      <c r="X63" s="460"/>
      <c r="Y63" s="460"/>
      <c r="Z63" s="460"/>
      <c r="AA63" s="460"/>
      <c r="AB63" s="460"/>
      <c r="AC63" s="460"/>
      <c r="AD63" s="460"/>
      <c r="AE63" s="461"/>
      <c r="AF63" s="454"/>
    </row>
    <row r="64" spans="2:32">
      <c r="B64" s="453"/>
      <c r="C64" s="453"/>
      <c r="V64" s="460"/>
      <c r="W64" s="463"/>
      <c r="X64" s="460"/>
      <c r="Y64" s="460"/>
      <c r="Z64" s="460"/>
      <c r="AA64" s="460"/>
      <c r="AB64" s="460"/>
      <c r="AC64" s="460"/>
      <c r="AD64" s="460"/>
      <c r="AE64" s="461"/>
      <c r="AF64" s="454"/>
    </row>
    <row r="65" spans="2:32">
      <c r="B65" s="453"/>
      <c r="C65" s="453"/>
      <c r="V65" s="460"/>
      <c r="W65" s="463"/>
      <c r="X65" s="460"/>
      <c r="Y65" s="460"/>
      <c r="Z65" s="460"/>
      <c r="AA65" s="460"/>
      <c r="AB65" s="460"/>
      <c r="AC65" s="460"/>
      <c r="AD65" s="460"/>
      <c r="AE65" s="461"/>
      <c r="AF65" s="454"/>
    </row>
    <row r="66" spans="2:32">
      <c r="B66" s="453"/>
      <c r="C66" s="453"/>
      <c r="V66" s="460"/>
      <c r="W66" s="463"/>
      <c r="X66" s="460"/>
      <c r="Y66" s="460"/>
      <c r="Z66" s="460"/>
      <c r="AA66" s="460"/>
      <c r="AB66" s="460"/>
      <c r="AC66" s="460"/>
      <c r="AD66" s="460"/>
      <c r="AE66" s="461"/>
      <c r="AF66" s="454"/>
    </row>
    <row r="67" spans="2:32" ht="13.5" thickBot="1">
      <c r="B67" s="453"/>
      <c r="C67" s="467"/>
      <c r="D67" s="468"/>
      <c r="E67" s="468"/>
      <c r="F67" s="468"/>
      <c r="G67" s="468"/>
      <c r="H67" s="468"/>
      <c r="I67" s="468"/>
      <c r="J67" s="468"/>
      <c r="K67" s="468"/>
      <c r="L67" s="468"/>
      <c r="M67" s="468"/>
      <c r="N67" s="468"/>
      <c r="O67" s="468"/>
      <c r="P67" s="468"/>
      <c r="Q67" s="468"/>
      <c r="R67" s="468"/>
      <c r="S67" s="468"/>
      <c r="T67" s="468"/>
      <c r="U67" s="468"/>
      <c r="V67" s="469"/>
      <c r="W67" s="470"/>
      <c r="X67" s="469"/>
      <c r="Y67" s="469"/>
      <c r="Z67" s="469"/>
      <c r="AA67" s="469"/>
      <c r="AB67" s="469"/>
      <c r="AC67" s="469"/>
      <c r="AD67" s="469"/>
      <c r="AE67" s="471"/>
      <c r="AF67" s="454"/>
    </row>
    <row r="68" spans="2:32" ht="6" customHeight="1" thickBot="1">
      <c r="B68" s="467"/>
      <c r="C68" s="468"/>
      <c r="D68" s="468"/>
      <c r="E68" s="468"/>
      <c r="F68" s="468"/>
      <c r="G68" s="468"/>
      <c r="H68" s="468"/>
      <c r="I68" s="468"/>
      <c r="J68" s="468"/>
      <c r="K68" s="468"/>
      <c r="L68" s="468"/>
      <c r="M68" s="468"/>
      <c r="N68" s="468"/>
      <c r="O68" s="468"/>
      <c r="P68" s="468"/>
      <c r="Q68" s="468"/>
      <c r="R68" s="468"/>
      <c r="S68" s="468"/>
      <c r="T68" s="468"/>
      <c r="U68" s="468"/>
      <c r="V68" s="468"/>
      <c r="W68" s="468"/>
      <c r="X68" s="468"/>
      <c r="Y68" s="468"/>
      <c r="Z68" s="468"/>
      <c r="AA68" s="468"/>
      <c r="AB68" s="468"/>
      <c r="AC68" s="468"/>
      <c r="AD68" s="468"/>
      <c r="AE68" s="468"/>
      <c r="AF68" s="472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2"/>
  <sheetViews>
    <sheetView showGridLines="0" workbookViewId="0"/>
  </sheetViews>
  <sheetFormatPr defaultColWidth="8.85546875"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362">
        <v>1</v>
      </c>
    </row>
    <row r="2" spans="1:11" ht="48" customHeight="1">
      <c r="A2" s="362">
        <v>3</v>
      </c>
    </row>
    <row r="4" spans="1:11" ht="48" customHeight="1">
      <c r="C4" s="362">
        <v>1</v>
      </c>
    </row>
    <row r="5" spans="1:11" ht="48" customHeight="1">
      <c r="C5" s="362">
        <v>3</v>
      </c>
    </row>
    <row r="7" spans="1:11" ht="48" customHeight="1">
      <c r="E7" s="362">
        <v>1</v>
      </c>
    </row>
    <row r="8" spans="1:11" ht="48" customHeight="1">
      <c r="E8" s="362">
        <v>3</v>
      </c>
    </row>
    <row r="10" spans="1:11" ht="48" customHeight="1">
      <c r="G10" s="362">
        <v>3</v>
      </c>
    </row>
    <row r="11" spans="1:11" ht="48" customHeight="1">
      <c r="G11" s="362">
        <v>1</v>
      </c>
    </row>
    <row r="13" spans="1:11" ht="48" customHeight="1">
      <c r="I13" s="362">
        <v>3</v>
      </c>
    </row>
    <row r="14" spans="1:11" ht="48" customHeight="1">
      <c r="I14" s="362">
        <v>1</v>
      </c>
    </row>
    <row r="16" spans="1:11" ht="48" customHeight="1">
      <c r="K16" s="362">
        <v>3</v>
      </c>
    </row>
    <row r="17" spans="11:21" ht="48" customHeight="1">
      <c r="K17" s="362">
        <v>1</v>
      </c>
    </row>
    <row r="19" spans="11:21" ht="48" customHeight="1">
      <c r="M19" s="362">
        <v>3</v>
      </c>
    </row>
    <row r="20" spans="11:21" ht="48" customHeight="1">
      <c r="M20" s="362">
        <v>1</v>
      </c>
    </row>
    <row r="22" spans="11:21" ht="48" customHeight="1">
      <c r="O22" s="362">
        <v>3</v>
      </c>
    </row>
    <row r="23" spans="11:21" ht="48" customHeight="1">
      <c r="O23" s="362">
        <v>1</v>
      </c>
    </row>
    <row r="25" spans="11:21" ht="57" customHeight="1">
      <c r="Q25" s="362">
        <v>3</v>
      </c>
    </row>
    <row r="26" spans="11:21" ht="57" customHeight="1">
      <c r="Q26" s="362">
        <v>1</v>
      </c>
    </row>
    <row r="28" spans="11:21" ht="57" customHeight="1">
      <c r="S28" s="362">
        <v>3</v>
      </c>
    </row>
    <row r="29" spans="11:21" ht="57" customHeight="1">
      <c r="S29" s="362">
        <v>1</v>
      </c>
    </row>
    <row r="31" spans="11:21" ht="57" customHeight="1">
      <c r="U31" s="362">
        <v>3</v>
      </c>
    </row>
    <row r="32" spans="11:21" ht="57" customHeight="1">
      <c r="U32" s="36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42578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0" t="s">
        <v>1097</v>
      </c>
      <c r="C4" s="540"/>
      <c r="D4" s="540"/>
      <c r="E4" s="540"/>
      <c r="F4" s="540"/>
      <c r="G4" s="540"/>
      <c r="H4" s="540"/>
      <c r="I4" s="540"/>
      <c r="J4" s="540"/>
      <c r="K4" s="540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1007</v>
      </c>
      <c r="F6" s="144" t="s">
        <v>9</v>
      </c>
      <c r="G6" s="533" t="str">
        <f>RAB!G6</f>
        <v>PT PANORAMA INDAH FURNITUR</v>
      </c>
      <c r="H6" s="533"/>
      <c r="I6" s="533"/>
      <c r="J6" s="533"/>
      <c r="K6" s="533"/>
      <c r="S6" s="73"/>
      <c r="T6" s="82"/>
      <c r="U6" s="73"/>
    </row>
    <row r="7" spans="1:21">
      <c r="C7" s="31"/>
      <c r="D7" s="25"/>
      <c r="E7" s="106" t="s">
        <v>1008</v>
      </c>
      <c r="F7" s="144" t="s">
        <v>9</v>
      </c>
      <c r="G7" s="106" t="str">
        <f>RAB!G7</f>
        <v>JL. DAPLANG-TANGGUNGHARJO</v>
      </c>
      <c r="H7" s="107"/>
      <c r="S7" s="73"/>
      <c r="T7" s="82"/>
      <c r="U7" s="73"/>
    </row>
    <row r="8" spans="1:21">
      <c r="C8" s="31"/>
      <c r="D8" s="25"/>
      <c r="E8" s="106" t="s">
        <v>1009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1010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41" t="s">
        <v>0</v>
      </c>
      <c r="C11" s="543" t="s">
        <v>1</v>
      </c>
      <c r="D11" s="546" t="s">
        <v>32</v>
      </c>
      <c r="E11" s="546" t="s">
        <v>33</v>
      </c>
      <c r="F11" s="546" t="s">
        <v>2</v>
      </c>
      <c r="G11" s="547" t="s">
        <v>31</v>
      </c>
      <c r="H11" s="546" t="s">
        <v>3</v>
      </c>
      <c r="I11" s="546"/>
      <c r="J11" s="546"/>
      <c r="K11" s="550"/>
      <c r="M11" s="33"/>
      <c r="N11" s="33"/>
      <c r="O11" s="33"/>
      <c r="P11" s="33"/>
      <c r="R11" s="34"/>
      <c r="S11" s="74"/>
      <c r="T11" s="74"/>
    </row>
    <row r="12" spans="1:21" ht="15" customHeight="1">
      <c r="B12" s="542"/>
      <c r="C12" s="544"/>
      <c r="D12" s="536"/>
      <c r="E12" s="536"/>
      <c r="F12" s="536"/>
      <c r="G12" s="548"/>
      <c r="H12" s="538" t="s">
        <v>36</v>
      </c>
      <c r="I12" s="538" t="s">
        <v>5</v>
      </c>
      <c r="J12" s="536" t="s">
        <v>37</v>
      </c>
      <c r="K12" s="537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2"/>
      <c r="C13" s="545"/>
      <c r="D13" s="536"/>
      <c r="E13" s="536"/>
      <c r="F13" s="536"/>
      <c r="G13" s="549"/>
      <c r="H13" s="539"/>
      <c r="I13" s="539"/>
      <c r="J13" s="536"/>
      <c r="K13" s="537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1005</v>
      </c>
      <c r="C15" s="76" t="s">
        <v>1098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34" t="s">
        <v>980</v>
      </c>
      <c r="D38" s="534"/>
      <c r="E38" s="534"/>
      <c r="F38" s="534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35" t="s">
        <v>452</v>
      </c>
      <c r="D39" s="535"/>
      <c r="E39" s="535"/>
      <c r="F39" s="535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24" t="s">
        <v>453</v>
      </c>
      <c r="D40" s="524"/>
      <c r="E40" s="524"/>
      <c r="F40" s="524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27" t="e">
        <f ca="1">"Terbilang : ( "&amp;L42&amp;" Rupiah )"</f>
        <v>#NAME?</v>
      </c>
      <c r="C41" s="528"/>
      <c r="D41" s="528"/>
      <c r="E41" s="528"/>
      <c r="F41" s="528"/>
      <c r="G41" s="528"/>
      <c r="H41" s="528"/>
      <c r="I41" s="528"/>
      <c r="J41" s="528"/>
      <c r="K41" s="529"/>
      <c r="L41" s="44"/>
      <c r="R41" s="58"/>
      <c r="S41" s="58"/>
      <c r="T41" s="58"/>
    </row>
    <row r="42" spans="1:20" s="36" customFormat="1">
      <c r="A42" s="30"/>
      <c r="B42" s="530"/>
      <c r="C42" s="531"/>
      <c r="D42" s="531"/>
      <c r="E42" s="531"/>
      <c r="F42" s="531"/>
      <c r="G42" s="531"/>
      <c r="H42" s="531"/>
      <c r="I42" s="531"/>
      <c r="J42" s="531"/>
      <c r="K42" s="532"/>
      <c r="L42" s="62" t="e">
        <f ca="1">PROPER([89]!terbilang(K40))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25"/>
      <c r="I45" s="525"/>
      <c r="J45" s="526"/>
      <c r="K45" s="526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25"/>
      <c r="I46" s="525"/>
      <c r="J46" s="526"/>
      <c r="K46" s="526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25"/>
      <c r="I47" s="525"/>
      <c r="J47" s="526"/>
      <c r="K47" s="526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25"/>
      <c r="I52" s="525"/>
      <c r="J52" s="526"/>
      <c r="K52" s="526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1108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SUMIFS(RAB!$F$14:$F$68,RAB!$C$14:$C$68,'REKAP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SUMIFS(RAB!$F$14:$F$68,RAB!$C$14:$C$68,'REKAP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SUMIFS(RAB!$F$14:$F$68,RAB!$C$14:$C$68,'REKAP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SUMIFS(RAB!$F$14:$F$68,RAB!$C$14:$C$68,'REKAP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SUMIFS(RAB!$F$14:$F$68,RAB!$C$14:$C$68,'REKAP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SUMIFS(RAB!$F$14:$F$68,RAB!$C$14:$C$68,'REKAP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SUMIFS(RAB!$F$14:$F$68,RAB!$C$14:$C$68,'REKAP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SUMIFS(RAB!$F$14:$F$68,RAB!$C$14:$C$68,'REKAP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SUMIFS(RAB!$F$14:$F$68,RAB!$C$14:$C$68,'REKAP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SUMIFS(RAB!$F$14:$F$68,RAB!$C$14:$C$68,'REKAP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SUMIFS(RAB!$F$14:$F$68,RAB!$C$14:$C$68,'REKAP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SUMIFS(RAB!$F$14:$F$68,RAB!$C$14:$C$68,'REKAP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SUMIFS(RAB!$F$14:$F$68,RAB!$C$14:$C$68,'REKAP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SUMIFS(RAB!$F$14:$F$68,RAB!$C$14:$C$68,'REKAP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SUMIFS(RAB!$F$14:$F$68,RAB!$C$14:$C$68,'REKAP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SUMIFS(RAB!$F$14:$F$68,RAB!$C$14:$C$68,'REKAP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SUMIFS(RAB!$F$14:$F$68,RAB!$C$14:$C$68,'REKAP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SUMIFS(RAB!$F$14:$F$68,RAB!$C$14:$C$68,'REKAP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SUMIFS(RAB!$F$14:$F$68,RAB!$C$14:$C$68,'REKAP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SUMIFS(RAB!$F$14:$F$68,RAB!$C$14:$C$68,'REKAP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1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47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6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100-000000000000}">
      <formula1>$T$1:$T$4</formula1>
    </dataValidation>
    <dataValidation allowBlank="1" showInputMessage="1" showErrorMessage="1" errorTitle="PERINGATAN !!!" error="MDU / UPAH SALAH BOZ...." sqref="M11:P11 H14:K37" xr:uid="{00000000-0002-0000-01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42578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0" t="s">
        <v>1004</v>
      </c>
      <c r="C4" s="540"/>
      <c r="D4" s="540"/>
      <c r="E4" s="540"/>
      <c r="F4" s="540"/>
      <c r="G4" s="540"/>
      <c r="H4" s="540"/>
      <c r="I4" s="540"/>
      <c r="J4" s="540"/>
      <c r="K4" s="540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1007</v>
      </c>
      <c r="F6" s="144" t="s">
        <v>9</v>
      </c>
      <c r="G6" s="533" t="str">
        <f>RAB!G6</f>
        <v>PT PANORAMA INDAH FURNITUR</v>
      </c>
      <c r="H6" s="533"/>
      <c r="I6" s="533"/>
      <c r="J6" s="533"/>
      <c r="K6" s="533"/>
      <c r="S6" s="73"/>
      <c r="T6" s="82"/>
      <c r="U6" s="73"/>
    </row>
    <row r="7" spans="1:21">
      <c r="C7" s="31"/>
      <c r="D7" s="25"/>
      <c r="E7" s="106" t="s">
        <v>1008</v>
      </c>
      <c r="F7" s="144" t="s">
        <v>9</v>
      </c>
      <c r="G7" s="106" t="str">
        <f>RAB!G7</f>
        <v>JL. DAPLANG-TANGGUNGHARJO</v>
      </c>
      <c r="H7" s="107"/>
      <c r="S7" s="73"/>
      <c r="T7" s="82"/>
      <c r="U7" s="73"/>
    </row>
    <row r="8" spans="1:21">
      <c r="C8" s="31"/>
      <c r="D8" s="25"/>
      <c r="E8" s="106" t="s">
        <v>1009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1010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41" t="s">
        <v>0</v>
      </c>
      <c r="C11" s="543" t="s">
        <v>1</v>
      </c>
      <c r="D11" s="546" t="s">
        <v>32</v>
      </c>
      <c r="E11" s="546" t="s">
        <v>33</v>
      </c>
      <c r="F11" s="546" t="s">
        <v>2</v>
      </c>
      <c r="G11" s="547" t="s">
        <v>31</v>
      </c>
      <c r="H11" s="546" t="s">
        <v>3</v>
      </c>
      <c r="I11" s="546"/>
      <c r="J11" s="546"/>
      <c r="K11" s="550"/>
      <c r="M11" s="33"/>
      <c r="N11" s="33"/>
      <c r="O11" s="33"/>
      <c r="P11" s="33"/>
      <c r="R11" s="34"/>
      <c r="S11" s="74"/>
      <c r="T11" s="74"/>
    </row>
    <row r="12" spans="1:21" ht="15" customHeight="1">
      <c r="B12" s="542"/>
      <c r="C12" s="544"/>
      <c r="D12" s="536"/>
      <c r="E12" s="536"/>
      <c r="F12" s="536"/>
      <c r="G12" s="548"/>
      <c r="H12" s="538" t="s">
        <v>36</v>
      </c>
      <c r="I12" s="538" t="s">
        <v>5</v>
      </c>
      <c r="J12" s="536" t="s">
        <v>37</v>
      </c>
      <c r="K12" s="537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2"/>
      <c r="C13" s="545"/>
      <c r="D13" s="536"/>
      <c r="E13" s="536"/>
      <c r="F13" s="536"/>
      <c r="G13" s="549"/>
      <c r="H13" s="539"/>
      <c r="I13" s="539"/>
      <c r="J13" s="536"/>
      <c r="K13" s="537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1005</v>
      </c>
      <c r="C15" s="76" t="s">
        <v>1004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MPB; 1P;230V;5(60)A;1;2W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327600</v>
      </c>
      <c r="H16" s="42">
        <f t="shared" ca="1" si="1"/>
        <v>327600</v>
      </c>
      <c r="I16" s="42">
        <f t="shared" ca="1" si="2"/>
        <v>0</v>
      </c>
      <c r="J16" s="42">
        <f t="shared" ca="1" si="3"/>
        <v>0</v>
      </c>
      <c r="K16" s="43">
        <f t="shared" ca="1" si="0"/>
        <v>327600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MCB 1 Fasa 6 A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Bh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39000</v>
      </c>
      <c r="H17" s="42">
        <f t="shared" ca="1" si="1"/>
        <v>39000</v>
      </c>
      <c r="I17" s="42">
        <f t="shared" ca="1" si="2"/>
        <v>0</v>
      </c>
      <c r="J17" s="42">
        <f t="shared" ca="1" si="3"/>
        <v>0</v>
      </c>
      <c r="K17" s="43">
        <f t="shared" ca="1" si="0"/>
        <v>39000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NFA2X-T 2 x 70 + N 70 mm²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Mtr</v>
      </c>
      <c r="F18" s="101">
        <f t="shared" ca="1" si="6"/>
        <v>60</v>
      </c>
      <c r="G18" s="41">
        <f ca="1">IF(ISERROR(OFFSET('HARGA SATUAN'!$I$6,MATCH(C18,'HARGA SATUAN'!$C$7:$C$1492,0),0)),"",OFFSET('HARGA SATUAN'!$I$6,MATCH(C18,'HARGA SATUAN'!$C$7:$C$1492,0),0))</f>
        <v>53300</v>
      </c>
      <c r="H18" s="42">
        <f t="shared" ca="1" si="1"/>
        <v>3198000</v>
      </c>
      <c r="I18" s="42">
        <f t="shared" ca="1" si="2"/>
        <v>0</v>
      </c>
      <c r="J18" s="42">
        <f t="shared" ca="1" si="3"/>
        <v>0</v>
      </c>
      <c r="K18" s="43">
        <f t="shared" ca="1" si="0"/>
        <v>3198000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NFA2X 2 x 16 mm²</v>
      </c>
      <c r="D19" s="101" t="str">
        <f ca="1">IF(ISERROR(OFFSET('HARGA SATUAN'!$D$6,MATCH(C19,'HARGA SATUAN'!$C$7:$C$1492,0),0)),"",OFFSET('HARGA SATUAN'!$D$6,MATCH(C19,'HARGA SATUAN'!$C$7:$C$1492,0),0))</f>
        <v>MDU-KD</v>
      </c>
      <c r="E19" s="101" t="str">
        <f ca="1">IF(B19="+","Unit",IF(ISERROR(OFFSET('HARGA SATUAN'!$E$6,MATCH(C19,'HARGA SATUAN'!$C$7:$C$1492,0),0)),"",OFFSET('HARGA SATUAN'!$E$6,MATCH(C19,'HARGA SATUAN'!$C$7:$C$1492,0),0)))</f>
        <v>Mtr</v>
      </c>
      <c r="F19" s="101">
        <f t="shared" ca="1" si="6"/>
        <v>35</v>
      </c>
      <c r="G19" s="41">
        <f ca="1">IF(ISERROR(OFFSET('HARGA SATUAN'!$I$6,MATCH(C19,'HARGA SATUAN'!$C$7:$C$1492,0),0)),"",OFFSET('HARGA SATUAN'!$I$6,MATCH(C19,'HARGA SATUAN'!$C$7:$C$1492,0),0))</f>
        <v>6600</v>
      </c>
      <c r="H19" s="42">
        <f t="shared" ca="1" si="1"/>
        <v>231000</v>
      </c>
      <c r="I19" s="42">
        <f t="shared" ca="1" si="2"/>
        <v>0</v>
      </c>
      <c r="J19" s="42">
        <f t="shared" ca="1" si="3"/>
        <v>0</v>
      </c>
      <c r="K19" s="43">
        <f t="shared" ca="1" si="0"/>
        <v>231000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4"/>
        <v/>
      </c>
      <c r="C20" s="109" t="str">
        <f t="shared" ca="1" si="5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6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4"/>
        <v/>
      </c>
      <c r="C21" s="109" t="str">
        <f t="shared" ca="1" si="5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6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6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34" t="s">
        <v>980</v>
      </c>
      <c r="D168" s="534"/>
      <c r="E168" s="534"/>
      <c r="F168" s="534"/>
      <c r="G168" s="77" t="s">
        <v>9</v>
      </c>
      <c r="H168" s="55">
        <f ca="1">SUM(H14:H167)</f>
        <v>3795600</v>
      </c>
      <c r="I168" s="55">
        <f ca="1">SUM(I14:I167)</f>
        <v>0</v>
      </c>
      <c r="J168" s="55">
        <f ca="1">SUM(J14:J167)</f>
        <v>0</v>
      </c>
      <c r="K168" s="55">
        <f ca="1">SUM(K14:K167)</f>
        <v>3795600</v>
      </c>
      <c r="L168" s="44"/>
      <c r="R168" s="99"/>
      <c r="S168" s="99"/>
      <c r="T168" s="99"/>
    </row>
    <row r="169" spans="1:20" s="36" customFormat="1">
      <c r="A169" s="30"/>
      <c r="B169" s="56"/>
      <c r="C169" s="535" t="s">
        <v>452</v>
      </c>
      <c r="D169" s="535"/>
      <c r="E169" s="535"/>
      <c r="F169" s="535"/>
      <c r="G169" s="59" t="s">
        <v>9</v>
      </c>
      <c r="H169" s="60">
        <f ca="1">H168*0.1</f>
        <v>379560</v>
      </c>
      <c r="I169" s="60">
        <f ca="1">I168*0.1</f>
        <v>0</v>
      </c>
      <c r="J169" s="60">
        <f ca="1">J168*0.1</f>
        <v>0</v>
      </c>
      <c r="K169" s="60">
        <f ca="1">K168*0.1</f>
        <v>379560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24" t="s">
        <v>453</v>
      </c>
      <c r="D170" s="524"/>
      <c r="E170" s="524"/>
      <c r="F170" s="524"/>
      <c r="G170" s="61" t="s">
        <v>9</v>
      </c>
      <c r="H170" s="78">
        <f ca="1">SUM(H168:H169)</f>
        <v>4175160</v>
      </c>
      <c r="I170" s="78">
        <f ca="1">SUM(I168:I169)</f>
        <v>0</v>
      </c>
      <c r="J170" s="61">
        <f ca="1">SUM(J168:J169)</f>
        <v>0</v>
      </c>
      <c r="K170" s="61">
        <f ca="1">SUM(K168:K169)</f>
        <v>4175160</v>
      </c>
      <c r="L170" s="44"/>
      <c r="R170" s="99"/>
      <c r="S170" s="99"/>
      <c r="T170" s="99"/>
    </row>
    <row r="171" spans="1:20" s="36" customFormat="1">
      <c r="A171" s="30"/>
      <c r="B171" s="527" t="e">
        <f ca="1">"Terbilang : ( "&amp;L172&amp;" Rupiah )"</f>
        <v>#NAME?</v>
      </c>
      <c r="C171" s="528"/>
      <c r="D171" s="528"/>
      <c r="E171" s="528"/>
      <c r="F171" s="528"/>
      <c r="G171" s="528"/>
      <c r="H171" s="528"/>
      <c r="I171" s="528"/>
      <c r="J171" s="528"/>
      <c r="K171" s="529"/>
      <c r="L171" s="44"/>
      <c r="R171" s="58"/>
      <c r="S171" s="58"/>
      <c r="T171" s="58"/>
    </row>
    <row r="172" spans="1:20" s="36" customFormat="1">
      <c r="A172" s="30"/>
      <c r="B172" s="530"/>
      <c r="C172" s="531"/>
      <c r="D172" s="531"/>
      <c r="E172" s="531"/>
      <c r="F172" s="531"/>
      <c r="G172" s="531"/>
      <c r="H172" s="531"/>
      <c r="I172" s="531"/>
      <c r="J172" s="531"/>
      <c r="K172" s="532"/>
      <c r="L172" s="62" t="e">
        <f ca="1">PROPER([89]!terbilang(K170))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25"/>
      <c r="I175" s="525"/>
      <c r="J175" s="526"/>
      <c r="K175" s="526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25"/>
      <c r="I176" s="525"/>
      <c r="J176" s="526"/>
      <c r="K176" s="526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25"/>
      <c r="I177" s="525"/>
      <c r="J177" s="526"/>
      <c r="K177" s="526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25"/>
      <c r="I182" s="525"/>
      <c r="J182" s="526"/>
      <c r="K182" s="526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1109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SUMIFS(RAB!$F$14:$F$68,RAB!$C$14:$C$68,C224)</f>
        <v>1</v>
      </c>
      <c r="E224" s="24">
        <f ca="1">IF(D224=0,0,1)</f>
        <v>1</v>
      </c>
      <c r="F224" s="24">
        <f ca="1">IF(D224=0,0,SUM($E$223:E224))</f>
        <v>1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SUMIFS(RAB!$F$14:$F$68,RAB!$C$14:$C$68,C225)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SUMIFS(RAB!$F$14:$F$68,RAB!$C$14:$C$68,C226)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SUMIFS(RAB!$F$14:$F$68,RAB!$C$14:$C$68,C227)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SUMIFS(RAB!$F$14:$F$68,RAB!$C$14:$C$68,C228)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SUMIFS(RAB!$F$14:$F$68,RAB!$C$14:$C$68,C229)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SUMIFS(RAB!$F$14:$F$68,RAB!$C$14:$C$68,C230)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SUMIFS(RAB!$F$14:$F$68,RAB!$C$14:$C$68,C231)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SUMIFS(RAB!$F$14:$F$68,RAB!$C$14:$C$68,C232)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SUMIFS(RAB!$F$14:$F$68,RAB!$C$14:$C$68,C233)</f>
        <v>1</v>
      </c>
      <c r="E233" s="24">
        <f t="shared" ca="1" si="21"/>
        <v>1</v>
      </c>
      <c r="F233" s="24">
        <f ca="1">IF(D233=0,0,SUM($E$223:E233))</f>
        <v>2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SUMIFS(RAB!$F$14:$F$68,RAB!$C$14:$C$68,C234)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SUMIFS(RAB!$F$14:$F$68,RAB!$C$14:$C$68,C235)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SUMIFS(RAB!$F$14:$F$68,RAB!$C$14:$C$68,C236)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SUMIFS(RAB!$F$14:$F$68,RAB!$C$14:$C$68,C237)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SUMIFS(RAB!$F$14:$F$68,RAB!$C$14:$C$68,C238)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SUMIFS(RAB!$F$14:$F$68,RAB!$C$14:$C$68,C239)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SUMIFS(RAB!$F$14:$F$68,RAB!$C$14:$C$68,C240)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SUMIFS(RAB!$F$14:$F$68,RAB!$C$14:$C$68,C241)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SUMIFS(RAB!$F$14:$F$68,RAB!$C$14:$C$68,C242)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SUMIFS(RAB!$F$14:$F$68,RAB!$C$14:$C$68,C243)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SUMIFS(RAB!$F$14:$F$68,RAB!$C$14:$C$68,C244)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SUMIFS(RAB!$F$14:$F$68,RAB!$C$14:$C$68,C245)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SUMIFS(RAB!$F$14:$F$68,RAB!$C$14:$C$68,C246)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SUMIFS(RAB!$F$14:$F$68,RAB!$C$14:$C$68,C247)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SUMIFS(RAB!$F$14:$F$68,RAB!$C$14:$C$68,C248)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SUMIFS(RAB!$F$14:$F$68,RAB!$C$14:$C$68,C249)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SUMIFS(RAB!$F$14:$F$68,RAB!$C$14:$C$68,C250)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SUMIFS(RAB!$F$14:$F$68,RAB!$C$14:$C$68,C251)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SUMIFS(RAB!$F$14:$F$68,RAB!$C$14:$C$68,C252)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SUMIFS(RAB!$F$14:$F$68,RAB!$C$14:$C$68,C253)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SUMIFS(RAB!$F$14:$F$68,RAB!$C$14:$C$68,C254)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SUMIFS(RAB!$F$14:$F$68,RAB!$C$14:$C$68,C255)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SUMIFS(RAB!$F$14:$F$68,RAB!$C$14:$C$68,C256)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SUMIFS(RAB!$F$14:$F$68,RAB!$C$14:$C$68,C257)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SUMIFS(RAB!$F$14:$F$68,RAB!$C$14:$C$68,C258)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SUMIFS(RAB!$F$14:$F$68,RAB!$C$14:$C$68,C259)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SUMIFS(RAB!$F$14:$F$68,RAB!$C$14:$C$68,C260)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SUMIFS(RAB!$F$14:$F$68,RAB!$C$14:$C$68,C261)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SUMIFS(RAB!$F$14:$F$68,RAB!$C$14:$C$68,C262)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SUMIFS(RAB!$F$14:$F$68,RAB!$C$14:$C$68,C263)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SUMIFS(RAB!$F$14:$F$68,RAB!$C$14:$C$68,C264)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SUMIFS(RAB!$F$14:$F$68,RAB!$C$14:$C$68,C265)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SUMIFS(RAB!$F$14:$F$68,RAB!$C$14:$C$68,C266)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SUMIFS(RAB!$F$14:$F$68,RAB!$C$14:$C$68,C267)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SUMIFS(RAB!$F$14:$F$68,RAB!$C$14:$C$68,C268)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SUMIFS(RAB!$F$14:$F$68,RAB!$C$14:$C$68,C269)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SUMIFS(RAB!$F$14:$F$68,RAB!$C$14:$C$68,C270)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SUMIFS(RAB!$F$14:$F$68,RAB!$C$14:$C$68,C271)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SUMIFS(RAB!$F$14:$F$68,RAB!$C$14:$C$68,C272)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SUMIFS(RAB!$F$14:$F$68,RAB!$C$14:$C$68,C273)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SUMIFS(RAB!$F$14:$F$68,RAB!$C$14:$C$68,C274)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SUMIFS(RAB!$F$14:$F$68,RAB!$C$14:$C$68,C275)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SUMIFS(RAB!$F$14:$F$68,RAB!$C$14:$C$68,C276)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SUMIFS(RAB!$F$14:$F$68,RAB!$C$14:$C$68,C277)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SUMIFS(RAB!$F$14:$F$68,RAB!$C$14:$C$68,C278)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SUMIFS(RAB!$F$14:$F$68,RAB!$C$14:$C$68,C279)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SUMIFS(RAB!$F$14:$F$68,RAB!$C$14:$C$68,C280)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SUMIFS(RAB!$F$14:$F$68,RAB!$C$14:$C$68,C281)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SUMIFS(RAB!$F$14:$F$68,RAB!$C$14:$C$68,C282)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SUMIFS(RAB!$F$14:$F$68,RAB!$C$14:$C$68,C283)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SUMIFS(RAB!$F$14:$F$68,RAB!$C$14:$C$68,C284)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SUMIFS(RAB!$F$14:$F$68,RAB!$C$14:$C$68,C285)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SUMIFS(RAB!$F$14:$F$68,RAB!$C$14:$C$68,C286)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SUMIFS(RAB!$F$14:$F$68,RAB!$C$14:$C$68,C287)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SUMIFS(RAB!$F$14:$F$68,RAB!$C$14:$C$68,C288)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SUMIFS(RAB!$F$14:$F$68,RAB!$C$14:$C$68,C289)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SUMIFS(RAB!$F$14:$F$68,RAB!$C$14:$C$68,C290)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SUMIFS(RAB!$F$14:$F$68,RAB!$C$14:$C$68,C291)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SUMIFS(RAB!$F$14:$F$68,RAB!$C$14:$C$68,C292)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SUMIFS(RAB!$F$14:$F$68,RAB!$C$14:$C$68,C293)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SUMIFS(RAB!$F$14:$F$68,RAB!$C$14:$C$68,C294)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SUMIFS(RAB!$F$14:$F$68,RAB!$C$14:$C$68,C295)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SUMIFS(RAB!$F$14:$F$68,RAB!$C$14:$C$68,C296)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SUMIFS(RAB!$F$14:$F$68,RAB!$C$14:$C$68,C297)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SUMIFS(RAB!$F$14:$F$68,RAB!$C$14:$C$68,C298)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SUMIFS(RAB!$F$14:$F$68,RAB!$C$14:$C$68,C299)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SUMIFS(RAB!$F$14:$F$68,RAB!$C$14:$C$68,C300)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SUMIFS(RAB!$F$14:$F$68,RAB!$C$14:$C$68,C301)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SUMIFS(RAB!$F$14:$F$68,RAB!$C$14:$C$68,C302)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SUMIFS(RAB!$F$14:$F$68,RAB!$C$14:$C$68,C303)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SUMIFS(RAB!$F$14:$F$68,RAB!$C$14:$C$68,C304)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SUMIFS(RAB!$F$14:$F$68,RAB!$C$14:$C$68,C305)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SUMIFS(RAB!$F$14:$F$68,RAB!$C$14:$C$68,C306)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SUMIFS(RAB!$F$14:$F$68,RAB!$C$14:$C$68,C307)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SUMIFS(RAB!$F$14:$F$68,RAB!$C$14:$C$68,C308)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SUMIFS(RAB!$F$14:$F$68,RAB!$C$14:$C$68,C309)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SUMIFS(RAB!$F$14:$F$68,RAB!$C$14:$C$68,C310)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SUMIFS(RAB!$F$14:$F$68,RAB!$C$14:$C$68,C311)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SUMIFS(RAB!$F$14:$F$68,RAB!$C$14:$C$68,C312)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SUMIFS(RAB!$F$14:$F$68,RAB!$C$14:$C$68,C313)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SUMIFS(RAB!$F$14:$F$68,RAB!$C$14:$C$68,C314)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SUMIFS(RAB!$F$14:$F$68,RAB!$C$14:$C$68,C315)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SUMIFS(RAB!$F$14:$F$68,RAB!$C$14:$C$68,C316)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SUMIFS(RAB!$F$14:$F$68,RAB!$C$14:$C$68,C317)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SUMIFS(RAB!$F$14:$F$68,RAB!$C$14:$C$68,C318)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SUMIFS(RAB!$F$14:$F$68,RAB!$C$14:$C$68,C319)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SUMIFS(RAB!$F$14:$F$68,RAB!$C$14:$C$68,C320)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SUMIFS(RAB!$F$14:$F$68,RAB!$C$14:$C$68,C321)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SUMIFS(RAB!$F$14:$F$68,RAB!$C$14:$C$68,C322)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SUMIFS(RAB!$F$14:$F$68,RAB!$C$14:$C$68,C323)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SUMIFS(RAB!$F$14:$F$68,RAB!$C$14:$C$68,C324)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SUMIFS(RAB!$F$14:$F$68,RAB!$C$14:$C$68,C325)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SUMIFS(RAB!$F$14:$F$68,RAB!$C$14:$C$68,C326)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SUMIFS(RAB!$F$14:$F$68,RAB!$C$14:$C$68,C327)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SUMIFS(RAB!$F$14:$F$68,RAB!$C$14:$C$68,C328)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SUMIFS(RAB!$F$14:$F$68,RAB!$C$14:$C$68,C329)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SUMIFS(RAB!$F$14:$F$68,RAB!$C$14:$C$68,C330)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SUMIFS(RAB!$F$14:$F$68,RAB!$C$14:$C$68,C331)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SUMIFS(RAB!$F$14:$F$68,RAB!$C$14:$C$68,C332)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SUMIFS(RAB!$F$14:$F$68,RAB!$C$14:$C$68,C333)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SUMIFS(RAB!$F$14:$F$68,RAB!$C$14:$C$68,C334)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SUMIFS(RAB!$F$14:$F$68,RAB!$C$14:$C$68,C335)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SUMIFS(RAB!$F$14:$F$68,RAB!$C$14:$C$68,C336)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SUMIFS(RAB!$F$14:$F$68,RAB!$C$14:$C$68,C337)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SUMIFS(RAB!$F$14:$F$68,RAB!$C$14:$C$68,C338)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SUMIFS(RAB!$F$14:$F$68,RAB!$C$14:$C$68,C339)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SUMIFS(RAB!$F$14:$F$68,RAB!$C$14:$C$68,C340)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SUMIFS(RAB!$F$14:$F$68,RAB!$C$14:$C$68,C341)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SUMIFS(RAB!$F$14:$F$68,RAB!$C$14:$C$68,C342)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SUMIFS(RAB!$F$14:$F$68,RAB!$C$14:$C$68,C343)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SUMIFS(RAB!$F$14:$F$68,RAB!$C$14:$C$68,C344)</f>
        <v>60</v>
      </c>
      <c r="E344" s="24">
        <f t="shared" ca="1" si="22"/>
        <v>1</v>
      </c>
      <c r="F344" s="24">
        <f ca="1">IF(D344=0,0,SUM($E$223:E344))</f>
        <v>3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SUMIFS(RAB!$F$14:$F$68,RAB!$C$14:$C$68,C345)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SUMIFS(RAB!$F$14:$F$68,RAB!$C$14:$C$68,C346)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SUMIFS(RAB!$F$14:$F$68,RAB!$C$14:$C$68,C347)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SUMIFS(RAB!$F$14:$F$68,RAB!$C$14:$C$68,C348)</f>
        <v>35</v>
      </c>
      <c r="E348" s="24">
        <f t="shared" ca="1" si="22"/>
        <v>1</v>
      </c>
      <c r="F348" s="24">
        <f ca="1">IF(D348=0,0,SUM($E$223:E348))</f>
        <v>4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SUMIFS(RAB!$F$14:$F$68,RAB!$C$14:$C$68,C349)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SUMIFS(RAB!$F$14:$F$68,RAB!$C$14:$C$68,C350)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SUMIFS(RAB!$F$14:$F$68,RAB!$C$14:$C$68,C351)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SUMIFS(RAB!$F$14:$F$68,RAB!$C$14:$C$68,C352)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SUMIFS(RAB!$F$14:$F$68,RAB!$C$14:$C$68,C353)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SUMIFS(RAB!$F$14:$F$68,RAB!$C$14:$C$68,C354)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SUMIFS(RAB!$F$14:$F$68,RAB!$C$14:$C$68,C355)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SUMIFS(RAB!$F$14:$F$68,RAB!$C$14:$C$68,C356)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SUMIFS(RAB!$F$14:$F$68,RAB!$C$14:$C$68,C357)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SUMIFS(RAB!$F$14:$F$68,RAB!$C$14:$C$68,C358)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SUMIFS(RAB!$F$14:$F$68,RAB!$C$14:$C$68,C359)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SUMIFS(RAB!$F$14:$F$68,RAB!$C$14:$C$68,C360)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SUMIFS(RAB!$F$14:$F$68,RAB!$C$14:$C$68,C361)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SUMIFS(RAB!$F$14:$F$68,RAB!$C$14:$C$68,C362)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SUMIFS(RAB!$F$14:$F$68,RAB!$C$14:$C$68,C363)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SUMIFS(RAB!$F$14:$F$68,RAB!$C$14:$C$68,C364)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SUMIFS(RAB!$F$14:$F$68,RAB!$C$14:$C$68,C365)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SUMIFS(RAB!$F$14:$F$68,RAB!$C$14:$C$68,C366)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SUMIFS(RAB!$F$14:$F$68,RAB!$C$14:$C$68,C367)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SUMIFS(RAB!$F$14:$F$68,RAB!$C$14:$C$68,C368)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SUMIFS(RAB!$F$14:$F$68,RAB!$C$14:$C$68,C369)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SUMIFS(RAB!$F$14:$F$68,RAB!$C$14:$C$68,C370)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SUMIFS(RAB!$F$14:$F$68,RAB!$C$14:$C$68,C371)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SUMIFS(RAB!$F$14:$F$68,RAB!$C$14:$C$68,C372)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SUMIFS(RAB!$F$14:$F$68,RAB!$C$14:$C$68,C373)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2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45" priority="5" operator="equal">
      <formula>0</formula>
    </cfRule>
  </conditionalFormatting>
  <conditionalFormatting sqref="C16:C165">
    <cfRule type="cellIs" dxfId="44" priority="4" stopIfTrue="1" operator="equal">
      <formula>0</formula>
    </cfRule>
  </conditionalFormatting>
  <conditionalFormatting sqref="C16:E165">
    <cfRule type="cellIs" dxfId="43" priority="1" operator="equal">
      <formula>0</formula>
    </cfRule>
  </conditionalFormatting>
  <conditionalFormatting sqref="D224:F373">
    <cfRule type="cellIs" dxfId="42" priority="8" operator="equal">
      <formula>0</formula>
    </cfRule>
  </conditionalFormatting>
  <conditionalFormatting sqref="E1:E3 G1:G115 E6:E15 H12:I12 N13 F14:F15 H14:K115 E166:K166 G166:G223 E167:F167 H167:K167">
    <cfRule type="cellIs" dxfId="41" priority="43" stopIfTrue="1" operator="equal">
      <formula>0</formula>
    </cfRule>
  </conditionalFormatting>
  <conditionalFormatting sqref="E171:E65536">
    <cfRule type="cellIs" dxfId="40" priority="9" stopIfTrue="1" operator="equal">
      <formula>0</formula>
    </cfRule>
  </conditionalFormatting>
  <conditionalFormatting sqref="G224">
    <cfRule type="cellIs" dxfId="39" priority="10" operator="equal">
      <formula>0</formula>
    </cfRule>
  </conditionalFormatting>
  <conditionalFormatting sqref="G225:G65536">
    <cfRule type="cellIs" dxfId="38" priority="14" stopIfTrue="1" operator="equal">
      <formula>0</formula>
    </cfRule>
  </conditionalFormatting>
  <conditionalFormatting sqref="R14:T166 G116:K165">
    <cfRule type="cellIs" dxfId="37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200-000000000000}"/>
    <dataValidation type="list" allowBlank="1" showInputMessage="1" showErrorMessage="1" errorTitle="PERINGATAN!!!" error="HARGA YANG DIPAKAI SALAH...." sqref="O3:P3" xr:uid="{00000000-0002-0000-02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ColWidth="8.85546875" defaultRowHeight="12.75"/>
  <cols>
    <col min="5" max="5" width="12.42578125" customWidth="1"/>
  </cols>
  <sheetData>
    <row r="1" spans="4:4" ht="89.25" customHeight="1"/>
    <row r="3" spans="4:4" ht="50.25" customHeight="1">
      <c r="D3" s="365"/>
    </row>
    <row r="4" spans="4:4" ht="57" customHeight="1">
      <c r="D4" s="365">
        <v>3</v>
      </c>
    </row>
    <row r="5" spans="4:4" ht="57" customHeight="1">
      <c r="D5" s="36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908" activePane="bottomRight" state="frozen"/>
      <selection activeCell="D209" sqref="D209"/>
      <selection pane="topRight" activeCell="D209" sqref="D209"/>
      <selection pane="bottomLeft" activeCell="D209" sqref="D209"/>
      <selection pane="bottomRight" activeCell="C924" sqref="C924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42578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2" t="s">
        <v>31</v>
      </c>
      <c r="C2" s="552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3" t="s">
        <v>13</v>
      </c>
      <c r="C4" s="554" t="s">
        <v>982</v>
      </c>
      <c r="D4" s="554" t="s">
        <v>32</v>
      </c>
      <c r="E4" s="553" t="s">
        <v>33</v>
      </c>
      <c r="F4" s="108" t="s">
        <v>1572</v>
      </c>
      <c r="G4" s="108" t="s">
        <v>1571</v>
      </c>
      <c r="H4" s="551" t="s">
        <v>995</v>
      </c>
      <c r="I4" s="182" t="s">
        <v>469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3"/>
      <c r="C5" s="554"/>
      <c r="D5" s="554"/>
      <c r="E5" s="553"/>
      <c r="F5" s="93"/>
      <c r="G5" s="93"/>
      <c r="H5" s="551"/>
      <c r="I5" s="182" t="s">
        <v>1571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78"/>
      <c r="C6" s="179"/>
      <c r="D6" s="180"/>
      <c r="E6" s="180"/>
      <c r="F6" s="108"/>
      <c r="G6" s="108"/>
      <c r="H6" s="181"/>
      <c r="I6" s="180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83" t="s">
        <v>470</v>
      </c>
      <c r="C8" s="109" t="s">
        <v>471</v>
      </c>
      <c r="D8" s="202"/>
      <c r="E8" s="203"/>
      <c r="F8" s="176">
        <f>(IF(D8="JASA",G8*'[90]DETAIL USULAN'!$K$58,0))+(IF(D8="HDW",G8*'[90]DETAIL USULAN'!$J$58,0))+(IF(D8="MDU",G8*'[90]DETAIL USULAN'!$I$58,0))+(IF(D8="MDU-KD",G8*'[90]DETAIL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83">
        <v>1</v>
      </c>
      <c r="C9" s="109" t="s">
        <v>472</v>
      </c>
      <c r="D9" s="202" t="s">
        <v>34</v>
      </c>
      <c r="E9" s="203" t="s">
        <v>8</v>
      </c>
      <c r="F9" s="204">
        <v>294100</v>
      </c>
      <c r="G9" s="204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83">
        <v>2</v>
      </c>
      <c r="C10" s="109" t="s">
        <v>473</v>
      </c>
      <c r="D10" s="202" t="s">
        <v>35</v>
      </c>
      <c r="E10" s="203" t="s">
        <v>8</v>
      </c>
      <c r="F10" s="204">
        <v>1719200</v>
      </c>
      <c r="G10" s="204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83">
        <v>3</v>
      </c>
      <c r="C11" s="109" t="s">
        <v>474</v>
      </c>
      <c r="D11" s="202" t="s">
        <v>34</v>
      </c>
      <c r="E11" s="203" t="s">
        <v>8</v>
      </c>
      <c r="F11" s="204">
        <v>151000</v>
      </c>
      <c r="G11" s="204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83">
        <v>4</v>
      </c>
      <c r="C12" s="109" t="s">
        <v>1111</v>
      </c>
      <c r="D12" s="202" t="s">
        <v>34</v>
      </c>
      <c r="E12" s="203" t="s">
        <v>8</v>
      </c>
      <c r="F12" s="204">
        <v>1430000</v>
      </c>
      <c r="G12" s="204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83">
        <v>5</v>
      </c>
      <c r="C13" s="109" t="s">
        <v>1110</v>
      </c>
      <c r="D13" s="202" t="s">
        <v>34</v>
      </c>
      <c r="E13" s="203" t="s">
        <v>8</v>
      </c>
      <c r="F13" s="204">
        <v>16495000</v>
      </c>
      <c r="G13" s="204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83">
        <v>6</v>
      </c>
      <c r="C14" s="109" t="s">
        <v>1167</v>
      </c>
      <c r="D14" s="202" t="s">
        <v>34</v>
      </c>
      <c r="E14" s="203" t="s">
        <v>8</v>
      </c>
      <c r="F14" s="204">
        <v>1281430</v>
      </c>
      <c r="G14" s="204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83">
        <v>7</v>
      </c>
      <c r="C15" s="109" t="s">
        <v>1168</v>
      </c>
      <c r="D15" s="202" t="s">
        <v>34</v>
      </c>
      <c r="E15" s="203" t="s">
        <v>8</v>
      </c>
      <c r="F15" s="204">
        <v>1344430</v>
      </c>
      <c r="G15" s="204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83">
        <v>8</v>
      </c>
      <c r="C16" s="109" t="s">
        <v>1166</v>
      </c>
      <c r="D16" s="202" t="s">
        <v>34</v>
      </c>
      <c r="E16" s="203" t="s">
        <v>8</v>
      </c>
      <c r="F16" s="204">
        <v>1350430</v>
      </c>
      <c r="G16" s="204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83">
        <v>9</v>
      </c>
      <c r="C17" s="109" t="s">
        <v>1112</v>
      </c>
      <c r="D17" s="202" t="s">
        <v>35</v>
      </c>
      <c r="E17" s="203" t="s">
        <v>11</v>
      </c>
      <c r="F17" s="204">
        <v>1000000</v>
      </c>
      <c r="G17" s="204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83">
        <v>10</v>
      </c>
      <c r="C18" s="109" t="s">
        <v>475</v>
      </c>
      <c r="D18" s="202" t="s">
        <v>34</v>
      </c>
      <c r="E18" s="203" t="s">
        <v>8</v>
      </c>
      <c r="F18" s="204">
        <v>35000</v>
      </c>
      <c r="G18" s="204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83">
        <v>11</v>
      </c>
      <c r="C19" s="109" t="s">
        <v>476</v>
      </c>
      <c r="D19" s="202" t="s">
        <v>34</v>
      </c>
      <c r="E19" s="203" t="s">
        <v>8</v>
      </c>
      <c r="F19" s="204">
        <v>35000</v>
      </c>
      <c r="G19" s="204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83">
        <v>12</v>
      </c>
      <c r="C20" s="109" t="s">
        <v>477</v>
      </c>
      <c r="D20" s="202" t="s">
        <v>34</v>
      </c>
      <c r="E20" s="203" t="s">
        <v>8</v>
      </c>
      <c r="F20" s="204">
        <v>35000</v>
      </c>
      <c r="G20" s="204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83">
        <v>13</v>
      </c>
      <c r="C21" s="109" t="s">
        <v>478</v>
      </c>
      <c r="D21" s="202" t="s">
        <v>34</v>
      </c>
      <c r="E21" s="203" t="s">
        <v>8</v>
      </c>
      <c r="F21" s="204">
        <v>35000</v>
      </c>
      <c r="G21" s="204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83">
        <v>14</v>
      </c>
      <c r="C22" s="109" t="s">
        <v>479</v>
      </c>
      <c r="D22" s="202" t="s">
        <v>34</v>
      </c>
      <c r="E22" s="203" t="s">
        <v>8</v>
      </c>
      <c r="F22" s="204">
        <v>35000</v>
      </c>
      <c r="G22" s="204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83">
        <v>15</v>
      </c>
      <c r="C23" s="109" t="s">
        <v>480</v>
      </c>
      <c r="D23" s="202" t="s">
        <v>34</v>
      </c>
      <c r="E23" s="203" t="s">
        <v>8</v>
      </c>
      <c r="F23" s="204">
        <v>35000</v>
      </c>
      <c r="G23" s="204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83">
        <v>16</v>
      </c>
      <c r="C24" s="109" t="s">
        <v>481</v>
      </c>
      <c r="D24" s="202" t="s">
        <v>34</v>
      </c>
      <c r="E24" s="203" t="s">
        <v>8</v>
      </c>
      <c r="F24" s="204">
        <v>35000</v>
      </c>
      <c r="G24" s="204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83">
        <v>17</v>
      </c>
      <c r="C25" s="109" t="s">
        <v>482</v>
      </c>
      <c r="D25" s="202" t="s">
        <v>34</v>
      </c>
      <c r="E25" s="203" t="s">
        <v>8</v>
      </c>
      <c r="F25" s="204">
        <v>35000</v>
      </c>
      <c r="G25" s="204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83">
        <v>18</v>
      </c>
      <c r="C26" s="109" t="s">
        <v>483</v>
      </c>
      <c r="D26" s="202" t="s">
        <v>34</v>
      </c>
      <c r="E26" s="203" t="s">
        <v>8</v>
      </c>
      <c r="F26" s="204">
        <v>35000</v>
      </c>
      <c r="G26" s="204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83">
        <v>19</v>
      </c>
      <c r="C27" s="109" t="s">
        <v>484</v>
      </c>
      <c r="D27" s="202" t="s">
        <v>34</v>
      </c>
      <c r="E27" s="203" t="s">
        <v>8</v>
      </c>
      <c r="F27" s="204">
        <v>155100</v>
      </c>
      <c r="G27" s="204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83">
        <v>20</v>
      </c>
      <c r="C28" s="109" t="s">
        <v>485</v>
      </c>
      <c r="D28" s="202" t="s">
        <v>34</v>
      </c>
      <c r="E28" s="203" t="s">
        <v>8</v>
      </c>
      <c r="F28" s="204">
        <v>155100</v>
      </c>
      <c r="G28" s="204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83">
        <v>21</v>
      </c>
      <c r="C29" s="109" t="s">
        <v>486</v>
      </c>
      <c r="D29" s="202" t="s">
        <v>34</v>
      </c>
      <c r="E29" s="203" t="s">
        <v>8</v>
      </c>
      <c r="F29" s="204">
        <v>155100</v>
      </c>
      <c r="G29" s="204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83">
        <v>22</v>
      </c>
      <c r="C30" s="109" t="s">
        <v>487</v>
      </c>
      <c r="D30" s="202" t="s">
        <v>34</v>
      </c>
      <c r="E30" s="203" t="s">
        <v>8</v>
      </c>
      <c r="F30" s="204">
        <v>155100</v>
      </c>
      <c r="G30" s="204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83">
        <v>23</v>
      </c>
      <c r="C31" s="109" t="s">
        <v>488</v>
      </c>
      <c r="D31" s="202" t="s">
        <v>34</v>
      </c>
      <c r="E31" s="203" t="s">
        <v>8</v>
      </c>
      <c r="F31" s="204">
        <v>155100</v>
      </c>
      <c r="G31" s="204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83">
        <v>24</v>
      </c>
      <c r="C32" s="109" t="s">
        <v>489</v>
      </c>
      <c r="D32" s="202" t="s">
        <v>35</v>
      </c>
      <c r="E32" s="203" t="s">
        <v>8</v>
      </c>
      <c r="F32" s="204">
        <v>723500</v>
      </c>
      <c r="G32" s="204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83">
        <v>25</v>
      </c>
      <c r="C33" s="109" t="s">
        <v>490</v>
      </c>
      <c r="D33" s="202" t="s">
        <v>35</v>
      </c>
      <c r="E33" s="203" t="s">
        <v>8</v>
      </c>
      <c r="F33" s="204">
        <v>723500</v>
      </c>
      <c r="G33" s="204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83">
        <v>26</v>
      </c>
      <c r="C34" s="109" t="s">
        <v>491</v>
      </c>
      <c r="D34" s="202" t="s">
        <v>35</v>
      </c>
      <c r="E34" s="203" t="s">
        <v>8</v>
      </c>
      <c r="F34" s="204">
        <v>757500</v>
      </c>
      <c r="G34" s="204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83">
        <v>27</v>
      </c>
      <c r="C35" s="109" t="s">
        <v>492</v>
      </c>
      <c r="D35" s="202" t="s">
        <v>35</v>
      </c>
      <c r="E35" s="203" t="s">
        <v>8</v>
      </c>
      <c r="F35" s="204">
        <v>757500</v>
      </c>
      <c r="G35" s="204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83">
        <v>28</v>
      </c>
      <c r="C36" s="109" t="s">
        <v>1515</v>
      </c>
      <c r="D36" s="202" t="s">
        <v>35</v>
      </c>
      <c r="E36" s="203" t="s">
        <v>8</v>
      </c>
      <c r="F36" s="204">
        <v>733500</v>
      </c>
      <c r="G36" s="204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83">
        <v>29</v>
      </c>
      <c r="C37" s="109" t="s">
        <v>1516</v>
      </c>
      <c r="D37" s="202" t="s">
        <v>35</v>
      </c>
      <c r="E37" s="203" t="s">
        <v>8</v>
      </c>
      <c r="F37" s="204">
        <v>823500</v>
      </c>
      <c r="G37" s="204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83">
        <v>30</v>
      </c>
      <c r="C38" s="109" t="s">
        <v>1517</v>
      </c>
      <c r="D38" s="202" t="s">
        <v>35</v>
      </c>
      <c r="E38" s="203" t="s">
        <v>8</v>
      </c>
      <c r="F38" s="204">
        <v>1156500</v>
      </c>
      <c r="G38" s="204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83">
        <v>31</v>
      </c>
      <c r="C39" s="109" t="s">
        <v>1518</v>
      </c>
      <c r="D39" s="202" t="s">
        <v>35</v>
      </c>
      <c r="E39" s="203" t="s">
        <v>8</v>
      </c>
      <c r="F39" s="204">
        <v>1237500</v>
      </c>
      <c r="G39" s="204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83">
        <v>32</v>
      </c>
      <c r="C40" s="109" t="s">
        <v>1519</v>
      </c>
      <c r="D40" s="202" t="s">
        <v>35</v>
      </c>
      <c r="E40" s="203" t="s">
        <v>8</v>
      </c>
      <c r="F40" s="204">
        <v>1287000</v>
      </c>
      <c r="G40" s="204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83">
        <v>33</v>
      </c>
      <c r="C41" s="109" t="s">
        <v>1520</v>
      </c>
      <c r="D41" s="202" t="s">
        <v>35</v>
      </c>
      <c r="E41" s="203" t="s">
        <v>8</v>
      </c>
      <c r="F41" s="204">
        <v>1336500</v>
      </c>
      <c r="G41" s="204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83">
        <v>34</v>
      </c>
      <c r="C42" s="109" t="s">
        <v>1521</v>
      </c>
      <c r="D42" s="202" t="s">
        <v>35</v>
      </c>
      <c r="E42" s="203" t="s">
        <v>8</v>
      </c>
      <c r="F42" s="204">
        <v>1336500</v>
      </c>
      <c r="G42" s="204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83">
        <v>35</v>
      </c>
      <c r="C43" s="109" t="s">
        <v>1522</v>
      </c>
      <c r="D43" s="202" t="s">
        <v>35</v>
      </c>
      <c r="E43" s="203" t="s">
        <v>8</v>
      </c>
      <c r="F43" s="204">
        <v>2866500</v>
      </c>
      <c r="G43" s="204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83">
        <v>36</v>
      </c>
      <c r="C44" s="109" t="s">
        <v>493</v>
      </c>
      <c r="D44" s="202" t="s">
        <v>35</v>
      </c>
      <c r="E44" s="203" t="s">
        <v>8</v>
      </c>
      <c r="F44" s="204">
        <v>545000</v>
      </c>
      <c r="G44" s="204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83">
        <v>37</v>
      </c>
      <c r="C45" s="109" t="s">
        <v>494</v>
      </c>
      <c r="D45" s="202" t="s">
        <v>35</v>
      </c>
      <c r="E45" s="203" t="s">
        <v>8</v>
      </c>
      <c r="F45" s="204">
        <v>545000</v>
      </c>
      <c r="G45" s="204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83">
        <v>38</v>
      </c>
      <c r="C46" s="109" t="s">
        <v>1293</v>
      </c>
      <c r="D46" s="202" t="s">
        <v>34</v>
      </c>
      <c r="E46" s="203" t="s">
        <v>8</v>
      </c>
      <c r="F46" s="204">
        <v>2250810</v>
      </c>
      <c r="G46" s="204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83">
        <v>39</v>
      </c>
      <c r="C47" s="109" t="s">
        <v>1294</v>
      </c>
      <c r="D47" s="202" t="s">
        <v>34</v>
      </c>
      <c r="E47" s="203" t="s">
        <v>8</v>
      </c>
      <c r="F47" s="204">
        <v>2250810</v>
      </c>
      <c r="G47" s="204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83">
        <v>40</v>
      </c>
      <c r="C48" s="109" t="s">
        <v>1295</v>
      </c>
      <c r="D48" s="202" t="s">
        <v>34</v>
      </c>
      <c r="E48" s="203" t="s">
        <v>8</v>
      </c>
      <c r="F48" s="204">
        <v>2250810</v>
      </c>
      <c r="G48" s="204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83">
        <v>41</v>
      </c>
      <c r="C49" s="109" t="s">
        <v>1296</v>
      </c>
      <c r="D49" s="202" t="s">
        <v>34</v>
      </c>
      <c r="E49" s="203" t="s">
        <v>8</v>
      </c>
      <c r="F49" s="204">
        <v>2250810</v>
      </c>
      <c r="G49" s="204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83">
        <v>42</v>
      </c>
      <c r="C50" s="109" t="s">
        <v>1297</v>
      </c>
      <c r="D50" s="202" t="s">
        <v>34</v>
      </c>
      <c r="E50" s="203" t="s">
        <v>8</v>
      </c>
      <c r="F50" s="204">
        <v>2250810</v>
      </c>
      <c r="G50" s="204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83">
        <v>43</v>
      </c>
      <c r="C51" s="109" t="s">
        <v>1298</v>
      </c>
      <c r="D51" s="202" t="s">
        <v>34</v>
      </c>
      <c r="E51" s="203" t="s">
        <v>8</v>
      </c>
      <c r="F51" s="204">
        <v>2250810</v>
      </c>
      <c r="G51" s="204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83">
        <v>44</v>
      </c>
      <c r="C52" s="109" t="s">
        <v>1299</v>
      </c>
      <c r="D52" s="202" t="s">
        <v>34</v>
      </c>
      <c r="E52" s="203" t="s">
        <v>8</v>
      </c>
      <c r="F52" s="204">
        <v>2250810</v>
      </c>
      <c r="G52" s="204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83">
        <v>45</v>
      </c>
      <c r="C53" s="109" t="s">
        <v>1300</v>
      </c>
      <c r="D53" s="202" t="s">
        <v>34</v>
      </c>
      <c r="E53" s="203" t="s">
        <v>8</v>
      </c>
      <c r="F53" s="204">
        <v>2250810</v>
      </c>
      <c r="G53" s="204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83">
        <v>46</v>
      </c>
      <c r="C54" s="109" t="s">
        <v>1301</v>
      </c>
      <c r="D54" s="202" t="s">
        <v>34</v>
      </c>
      <c r="E54" s="203" t="s">
        <v>8</v>
      </c>
      <c r="F54" s="204">
        <v>2250810</v>
      </c>
      <c r="G54" s="204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83">
        <v>47</v>
      </c>
      <c r="C55" s="109" t="s">
        <v>1302</v>
      </c>
      <c r="D55" s="202" t="s">
        <v>34</v>
      </c>
      <c r="E55" s="203" t="s">
        <v>8</v>
      </c>
      <c r="F55" s="204">
        <v>2250810</v>
      </c>
      <c r="G55" s="204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83">
        <v>48</v>
      </c>
      <c r="C56" s="109" t="s">
        <v>1303</v>
      </c>
      <c r="D56" s="202" t="s">
        <v>34</v>
      </c>
      <c r="E56" s="203" t="s">
        <v>8</v>
      </c>
      <c r="F56" s="204">
        <v>2250810</v>
      </c>
      <c r="G56" s="204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83">
        <v>49</v>
      </c>
      <c r="C57" s="109" t="s">
        <v>1304</v>
      </c>
      <c r="D57" s="202" t="s">
        <v>34</v>
      </c>
      <c r="E57" s="203" t="s">
        <v>8</v>
      </c>
      <c r="F57" s="204">
        <v>2250810</v>
      </c>
      <c r="G57" s="204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83">
        <v>50</v>
      </c>
      <c r="C58" s="109" t="s">
        <v>1305</v>
      </c>
      <c r="D58" s="202" t="s">
        <v>34</v>
      </c>
      <c r="E58" s="203" t="s">
        <v>8</v>
      </c>
      <c r="F58" s="204">
        <v>2250810</v>
      </c>
      <c r="G58" s="204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83">
        <v>51</v>
      </c>
      <c r="C59" s="109" t="s">
        <v>1306</v>
      </c>
      <c r="D59" s="202" t="s">
        <v>34</v>
      </c>
      <c r="E59" s="203" t="s">
        <v>8</v>
      </c>
      <c r="F59" s="204">
        <v>2250810</v>
      </c>
      <c r="G59" s="204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83">
        <v>52</v>
      </c>
      <c r="C60" s="109" t="s">
        <v>1307</v>
      </c>
      <c r="D60" s="202" t="s">
        <v>34</v>
      </c>
      <c r="E60" s="203" t="s">
        <v>8</v>
      </c>
      <c r="F60" s="204">
        <v>2250810</v>
      </c>
      <c r="G60" s="204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83">
        <v>53</v>
      </c>
      <c r="C61" s="109" t="s">
        <v>1308</v>
      </c>
      <c r="D61" s="202" t="s">
        <v>34</v>
      </c>
      <c r="E61" s="203" t="s">
        <v>8</v>
      </c>
      <c r="F61" s="204">
        <v>2250810</v>
      </c>
      <c r="G61" s="204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83">
        <v>54</v>
      </c>
      <c r="C62" s="109" t="s">
        <v>1309</v>
      </c>
      <c r="D62" s="202" t="s">
        <v>34</v>
      </c>
      <c r="E62" s="203" t="s">
        <v>8</v>
      </c>
      <c r="F62" s="204">
        <v>2250810</v>
      </c>
      <c r="G62" s="204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83">
        <v>55</v>
      </c>
      <c r="C63" s="109" t="s">
        <v>1310</v>
      </c>
      <c r="D63" s="202" t="s">
        <v>34</v>
      </c>
      <c r="E63" s="203" t="s">
        <v>8</v>
      </c>
      <c r="F63" s="204">
        <v>2250810</v>
      </c>
      <c r="G63" s="204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83">
        <v>56</v>
      </c>
      <c r="C64" s="109" t="s">
        <v>1311</v>
      </c>
      <c r="D64" s="202" t="s">
        <v>34</v>
      </c>
      <c r="E64" s="203" t="s">
        <v>8</v>
      </c>
      <c r="F64" s="204">
        <v>2250810</v>
      </c>
      <c r="G64" s="204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83">
        <v>57</v>
      </c>
      <c r="C65" s="109" t="s">
        <v>1312</v>
      </c>
      <c r="D65" s="202" t="s">
        <v>34</v>
      </c>
      <c r="E65" s="203" t="s">
        <v>8</v>
      </c>
      <c r="F65" s="204">
        <v>2250810</v>
      </c>
      <c r="G65" s="204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83">
        <v>58</v>
      </c>
      <c r="C66" s="109" t="s">
        <v>1313</v>
      </c>
      <c r="D66" s="202" t="s">
        <v>34</v>
      </c>
      <c r="E66" s="203" t="s">
        <v>8</v>
      </c>
      <c r="F66" s="204">
        <v>7034000</v>
      </c>
      <c r="G66" s="204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83">
        <v>59</v>
      </c>
      <c r="C67" s="109" t="s">
        <v>1314</v>
      </c>
      <c r="D67" s="202" t="s">
        <v>34</v>
      </c>
      <c r="E67" s="203" t="s">
        <v>8</v>
      </c>
      <c r="F67" s="204">
        <v>7034000</v>
      </c>
      <c r="G67" s="204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83">
        <v>60</v>
      </c>
      <c r="C68" s="109" t="s">
        <v>1351</v>
      </c>
      <c r="D68" s="202" t="s">
        <v>34</v>
      </c>
      <c r="E68" s="203" t="s">
        <v>8</v>
      </c>
      <c r="F68" s="204">
        <v>3826640</v>
      </c>
      <c r="G68" s="204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83">
        <v>61</v>
      </c>
      <c r="C69" s="109" t="s">
        <v>1352</v>
      </c>
      <c r="D69" s="202" t="s">
        <v>34</v>
      </c>
      <c r="E69" s="203" t="s">
        <v>8</v>
      </c>
      <c r="F69" s="204">
        <v>3826640</v>
      </c>
      <c r="G69" s="204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83">
        <v>62</v>
      </c>
      <c r="C70" s="109" t="s">
        <v>1353</v>
      </c>
      <c r="D70" s="202" t="s">
        <v>34</v>
      </c>
      <c r="E70" s="203" t="s">
        <v>8</v>
      </c>
      <c r="F70" s="204">
        <v>3826640</v>
      </c>
      <c r="G70" s="204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83">
        <v>63</v>
      </c>
      <c r="C71" s="109" t="s">
        <v>1354</v>
      </c>
      <c r="D71" s="202" t="s">
        <v>34</v>
      </c>
      <c r="E71" s="203" t="s">
        <v>8</v>
      </c>
      <c r="F71" s="204">
        <v>3826640</v>
      </c>
      <c r="G71" s="204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83">
        <v>64</v>
      </c>
      <c r="C72" s="109" t="s">
        <v>1355</v>
      </c>
      <c r="D72" s="202" t="s">
        <v>34</v>
      </c>
      <c r="E72" s="203" t="s">
        <v>8</v>
      </c>
      <c r="F72" s="204">
        <v>3826640</v>
      </c>
      <c r="G72" s="204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83">
        <v>65</v>
      </c>
      <c r="C73" s="109" t="s">
        <v>1356</v>
      </c>
      <c r="D73" s="202" t="s">
        <v>34</v>
      </c>
      <c r="E73" s="203" t="s">
        <v>8</v>
      </c>
      <c r="F73" s="204">
        <v>3826640</v>
      </c>
      <c r="G73" s="204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83">
        <v>66</v>
      </c>
      <c r="C74" s="109" t="s">
        <v>1357</v>
      </c>
      <c r="D74" s="202" t="s">
        <v>34</v>
      </c>
      <c r="E74" s="203" t="s">
        <v>8</v>
      </c>
      <c r="F74" s="204">
        <v>3826640</v>
      </c>
      <c r="G74" s="204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83">
        <v>67</v>
      </c>
      <c r="C75" s="109" t="s">
        <v>1358</v>
      </c>
      <c r="D75" s="202" t="s">
        <v>34</v>
      </c>
      <c r="E75" s="203" t="s">
        <v>8</v>
      </c>
      <c r="F75" s="204">
        <v>3826640</v>
      </c>
      <c r="G75" s="204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83">
        <v>68</v>
      </c>
      <c r="C76" s="109" t="s">
        <v>1359</v>
      </c>
      <c r="D76" s="202" t="s">
        <v>34</v>
      </c>
      <c r="E76" s="203" t="s">
        <v>8</v>
      </c>
      <c r="F76" s="204">
        <v>3826640</v>
      </c>
      <c r="G76" s="204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83">
        <v>69</v>
      </c>
      <c r="C77" s="109" t="s">
        <v>1360</v>
      </c>
      <c r="D77" s="202" t="s">
        <v>34</v>
      </c>
      <c r="E77" s="203" t="s">
        <v>8</v>
      </c>
      <c r="F77" s="204">
        <v>3826640</v>
      </c>
      <c r="G77" s="204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83">
        <v>70</v>
      </c>
      <c r="C78" s="109" t="s">
        <v>1361</v>
      </c>
      <c r="D78" s="202" t="s">
        <v>34</v>
      </c>
      <c r="E78" s="203" t="s">
        <v>8</v>
      </c>
      <c r="F78" s="204">
        <v>3826640</v>
      </c>
      <c r="G78" s="204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83">
        <v>71</v>
      </c>
      <c r="C79" s="109" t="s">
        <v>1362</v>
      </c>
      <c r="D79" s="202" t="s">
        <v>34</v>
      </c>
      <c r="E79" s="203" t="s">
        <v>8</v>
      </c>
      <c r="F79" s="204">
        <v>3826640</v>
      </c>
      <c r="G79" s="204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83">
        <v>72</v>
      </c>
      <c r="C80" s="109" t="s">
        <v>1363</v>
      </c>
      <c r="D80" s="202" t="s">
        <v>34</v>
      </c>
      <c r="E80" s="203" t="s">
        <v>8</v>
      </c>
      <c r="F80" s="204">
        <v>3826640</v>
      </c>
      <c r="G80" s="204">
        <v>7842800</v>
      </c>
      <c r="H80" s="171"/>
      <c r="I80" s="88">
        <f t="shared" si="4"/>
        <v>7842800</v>
      </c>
      <c r="J80" s="163">
        <f t="shared" si="7"/>
        <v>1</v>
      </c>
      <c r="K80" s="190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83">
        <v>73</v>
      </c>
      <c r="C81" s="109" t="s">
        <v>1364</v>
      </c>
      <c r="D81" s="202" t="s">
        <v>34</v>
      </c>
      <c r="E81" s="203" t="s">
        <v>8</v>
      </c>
      <c r="F81" s="204">
        <v>3826640</v>
      </c>
      <c r="G81" s="204">
        <v>7842800</v>
      </c>
      <c r="H81" s="171"/>
      <c r="I81" s="88">
        <f t="shared" si="4"/>
        <v>7842800</v>
      </c>
      <c r="J81" s="163">
        <f t="shared" si="7"/>
        <v>1</v>
      </c>
      <c r="K81" s="190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83">
        <v>74</v>
      </c>
      <c r="C82" s="109" t="s">
        <v>1365</v>
      </c>
      <c r="D82" s="202" t="s">
        <v>34</v>
      </c>
      <c r="E82" s="203" t="s">
        <v>8</v>
      </c>
      <c r="F82" s="204">
        <v>3826640</v>
      </c>
      <c r="G82" s="204">
        <v>7842800</v>
      </c>
      <c r="H82" s="171"/>
      <c r="I82" s="88">
        <f t="shared" si="4"/>
        <v>7842800</v>
      </c>
      <c r="J82" s="163">
        <f t="shared" si="7"/>
        <v>1</v>
      </c>
      <c r="K82" s="190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83">
        <v>75</v>
      </c>
      <c r="C83" s="109" t="s">
        <v>1366</v>
      </c>
      <c r="D83" s="202" t="s">
        <v>34</v>
      </c>
      <c r="E83" s="203" t="s">
        <v>8</v>
      </c>
      <c r="F83" s="204">
        <v>3826640</v>
      </c>
      <c r="G83" s="204">
        <v>7842800</v>
      </c>
      <c r="H83" s="171"/>
      <c r="I83" s="88">
        <f t="shared" si="4"/>
        <v>7842800</v>
      </c>
      <c r="J83" s="163">
        <f t="shared" si="7"/>
        <v>1</v>
      </c>
      <c r="K83" s="190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83">
        <v>76</v>
      </c>
      <c r="C84" s="109" t="s">
        <v>1315</v>
      </c>
      <c r="D84" s="202" t="s">
        <v>34</v>
      </c>
      <c r="E84" s="203" t="s">
        <v>8</v>
      </c>
      <c r="F84" s="204">
        <v>3551000</v>
      </c>
      <c r="G84" s="204">
        <v>5811500</v>
      </c>
      <c r="H84" s="171"/>
      <c r="I84" s="88">
        <f t="shared" si="4"/>
        <v>5811500</v>
      </c>
      <c r="J84" s="163">
        <f t="shared" si="7"/>
        <v>1</v>
      </c>
      <c r="K84" s="190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83">
        <v>77</v>
      </c>
      <c r="C85" s="109" t="s">
        <v>1316</v>
      </c>
      <c r="D85" s="202" t="s">
        <v>34</v>
      </c>
      <c r="E85" s="203" t="s">
        <v>8</v>
      </c>
      <c r="F85" s="204">
        <v>4585000</v>
      </c>
      <c r="G85" s="204">
        <v>7805600</v>
      </c>
      <c r="H85" s="171"/>
      <c r="I85" s="88">
        <f t="shared" si="4"/>
        <v>7805600</v>
      </c>
      <c r="J85" s="163">
        <f t="shared" si="7"/>
        <v>1</v>
      </c>
      <c r="K85" s="190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83"/>
      <c r="C86" s="109"/>
      <c r="D86" s="202" t="s">
        <v>38</v>
      </c>
      <c r="E86" s="203"/>
      <c r="F86" s="204"/>
      <c r="G86" s="204"/>
      <c r="H86" s="171"/>
      <c r="I86" s="88">
        <f t="shared" si="4"/>
        <v>0</v>
      </c>
      <c r="J86" s="163">
        <f t="shared" si="7"/>
        <v>0</v>
      </c>
      <c r="K86" s="190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83" t="s">
        <v>495</v>
      </c>
      <c r="C87" s="109" t="s">
        <v>496</v>
      </c>
      <c r="D87" s="202" t="s">
        <v>38</v>
      </c>
      <c r="E87" s="203"/>
      <c r="F87" s="204"/>
      <c r="G87" s="204"/>
      <c r="H87" s="171"/>
      <c r="I87" s="88">
        <f t="shared" si="4"/>
        <v>0</v>
      </c>
      <c r="J87" s="163">
        <f t="shared" si="7"/>
        <v>0</v>
      </c>
      <c r="K87" s="190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497</v>
      </c>
      <c r="D88" s="202" t="s">
        <v>34</v>
      </c>
      <c r="E88" s="203" t="s">
        <v>11</v>
      </c>
      <c r="F88" s="204">
        <v>2980000</v>
      </c>
      <c r="G88" s="204">
        <v>3564900</v>
      </c>
      <c r="H88" s="171"/>
      <c r="I88" s="88">
        <f t="shared" si="4"/>
        <v>3564900</v>
      </c>
      <c r="J88" s="163">
        <f t="shared" si="7"/>
        <v>1</v>
      </c>
      <c r="K88" s="190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498</v>
      </c>
      <c r="D89" s="202" t="s">
        <v>34</v>
      </c>
      <c r="E89" s="203" t="s">
        <v>11</v>
      </c>
      <c r="F89" s="204">
        <v>2980000</v>
      </c>
      <c r="G89" s="204">
        <v>3564900</v>
      </c>
      <c r="H89" s="171"/>
      <c r="I89" s="88">
        <f t="shared" si="4"/>
        <v>3564900</v>
      </c>
      <c r="J89" s="163">
        <f t="shared" si="7"/>
        <v>1</v>
      </c>
      <c r="K89" s="190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499</v>
      </c>
      <c r="D90" s="202" t="s">
        <v>34</v>
      </c>
      <c r="E90" s="203" t="s">
        <v>11</v>
      </c>
      <c r="F90" s="204">
        <v>2980000</v>
      </c>
      <c r="G90" s="204">
        <v>3564900</v>
      </c>
      <c r="H90" s="171"/>
      <c r="I90" s="88">
        <f t="shared" si="4"/>
        <v>3564900</v>
      </c>
      <c r="J90" s="163">
        <f t="shared" si="7"/>
        <v>1</v>
      </c>
      <c r="K90" s="190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500</v>
      </c>
      <c r="D91" s="202" t="s">
        <v>34</v>
      </c>
      <c r="E91" s="203" t="s">
        <v>11</v>
      </c>
      <c r="F91" s="204">
        <v>2980000</v>
      </c>
      <c r="G91" s="204">
        <v>3564900</v>
      </c>
      <c r="H91" s="171"/>
      <c r="I91" s="88">
        <f t="shared" si="4"/>
        <v>3564900</v>
      </c>
      <c r="J91" s="163">
        <f t="shared" si="7"/>
        <v>1</v>
      </c>
      <c r="K91" s="190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501</v>
      </c>
      <c r="D92" s="202" t="s">
        <v>34</v>
      </c>
      <c r="E92" s="203" t="s">
        <v>11</v>
      </c>
      <c r="F92" s="204">
        <v>2980000</v>
      </c>
      <c r="G92" s="204">
        <v>3564900</v>
      </c>
      <c r="H92" s="171"/>
      <c r="I92" s="88">
        <f t="shared" si="4"/>
        <v>3564900</v>
      </c>
      <c r="J92" s="163">
        <f t="shared" si="7"/>
        <v>1</v>
      </c>
      <c r="K92" s="190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502</v>
      </c>
      <c r="D93" s="202" t="s">
        <v>34</v>
      </c>
      <c r="E93" s="203" t="s">
        <v>11</v>
      </c>
      <c r="F93" s="204">
        <v>2980000</v>
      </c>
      <c r="G93" s="204">
        <v>3564900</v>
      </c>
      <c r="H93" s="171"/>
      <c r="I93" s="88">
        <f t="shared" si="4"/>
        <v>3564900</v>
      </c>
      <c r="J93" s="163">
        <f t="shared" si="7"/>
        <v>1</v>
      </c>
      <c r="K93" s="190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503</v>
      </c>
      <c r="D94" s="202" t="s">
        <v>34</v>
      </c>
      <c r="E94" s="203" t="s">
        <v>11</v>
      </c>
      <c r="F94" s="204">
        <v>2980000</v>
      </c>
      <c r="G94" s="204">
        <v>3564900</v>
      </c>
      <c r="H94" s="171"/>
      <c r="I94" s="88">
        <f t="shared" si="4"/>
        <v>3564900</v>
      </c>
      <c r="J94" s="163">
        <f t="shared" si="7"/>
        <v>1</v>
      </c>
      <c r="K94" s="190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504</v>
      </c>
      <c r="D95" s="202" t="s">
        <v>34</v>
      </c>
      <c r="E95" s="203" t="s">
        <v>11</v>
      </c>
      <c r="F95" s="204">
        <v>2980000</v>
      </c>
      <c r="G95" s="204">
        <v>3564900</v>
      </c>
      <c r="H95" s="171"/>
      <c r="I95" s="88">
        <f t="shared" si="4"/>
        <v>3564900</v>
      </c>
      <c r="J95" s="163">
        <f t="shared" si="7"/>
        <v>1</v>
      </c>
      <c r="K95" s="190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505</v>
      </c>
      <c r="D96" s="202" t="s">
        <v>34</v>
      </c>
      <c r="E96" s="203" t="s">
        <v>11</v>
      </c>
      <c r="F96" s="204">
        <v>12249100</v>
      </c>
      <c r="G96" s="204">
        <v>13644300</v>
      </c>
      <c r="H96" s="171"/>
      <c r="I96" s="88">
        <f t="shared" si="4"/>
        <v>13644300</v>
      </c>
      <c r="J96" s="163">
        <f t="shared" si="7"/>
        <v>1</v>
      </c>
      <c r="K96" s="190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506</v>
      </c>
      <c r="D97" s="202" t="s">
        <v>34</v>
      </c>
      <c r="E97" s="203" t="s">
        <v>11</v>
      </c>
      <c r="F97" s="204">
        <v>12249100</v>
      </c>
      <c r="G97" s="204">
        <v>13644300</v>
      </c>
      <c r="H97" s="171"/>
      <c r="I97" s="88">
        <f t="shared" si="4"/>
        <v>13644300</v>
      </c>
      <c r="J97" s="163">
        <f t="shared" si="7"/>
        <v>1</v>
      </c>
      <c r="K97" s="190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507</v>
      </c>
      <c r="D98" s="202" t="s">
        <v>34</v>
      </c>
      <c r="E98" s="203" t="s">
        <v>11</v>
      </c>
      <c r="F98" s="204">
        <v>12764100</v>
      </c>
      <c r="G98" s="204">
        <v>14217900</v>
      </c>
      <c r="H98" s="171"/>
      <c r="I98" s="88">
        <f t="shared" si="4"/>
        <v>14217900</v>
      </c>
      <c r="J98" s="163">
        <f t="shared" si="7"/>
        <v>1</v>
      </c>
      <c r="K98" s="190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508</v>
      </c>
      <c r="D99" s="202" t="s">
        <v>34</v>
      </c>
      <c r="E99" s="203" t="s">
        <v>11</v>
      </c>
      <c r="F99" s="204">
        <v>12764100</v>
      </c>
      <c r="G99" s="204">
        <v>14217900</v>
      </c>
      <c r="H99" s="171"/>
      <c r="I99" s="88">
        <f t="shared" si="4"/>
        <v>14217900</v>
      </c>
      <c r="J99" s="163">
        <f t="shared" si="7"/>
        <v>1</v>
      </c>
      <c r="K99" s="190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509</v>
      </c>
      <c r="D100" s="202" t="s">
        <v>34</v>
      </c>
      <c r="E100" s="203" t="s">
        <v>11</v>
      </c>
      <c r="F100" s="204">
        <v>13444100</v>
      </c>
      <c r="G100" s="204">
        <v>14975400</v>
      </c>
      <c r="H100" s="171"/>
      <c r="I100" s="88">
        <f t="shared" si="4"/>
        <v>14975400</v>
      </c>
      <c r="J100" s="163">
        <f t="shared" si="7"/>
        <v>1</v>
      </c>
      <c r="K100" s="190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510</v>
      </c>
      <c r="D101" s="202" t="s">
        <v>34</v>
      </c>
      <c r="E101" s="203" t="s">
        <v>11</v>
      </c>
      <c r="F101" s="204">
        <v>13444100</v>
      </c>
      <c r="G101" s="204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190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511</v>
      </c>
      <c r="D102" s="202" t="s">
        <v>34</v>
      </c>
      <c r="E102" s="203" t="s">
        <v>11</v>
      </c>
      <c r="F102" s="204">
        <v>13444100</v>
      </c>
      <c r="G102" s="204">
        <v>14975400</v>
      </c>
      <c r="H102" s="171"/>
      <c r="I102" s="88">
        <f t="shared" si="11"/>
        <v>14975400</v>
      </c>
      <c r="J102" s="163">
        <f t="shared" si="7"/>
        <v>1</v>
      </c>
      <c r="K102" s="190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512</v>
      </c>
      <c r="D103" s="202" t="s">
        <v>34</v>
      </c>
      <c r="E103" s="203" t="s">
        <v>11</v>
      </c>
      <c r="F103" s="204">
        <v>14119100</v>
      </c>
      <c r="G103" s="204">
        <v>15727300</v>
      </c>
      <c r="H103" s="171"/>
      <c r="I103" s="88">
        <f t="shared" si="11"/>
        <v>15727300</v>
      </c>
      <c r="J103" s="163">
        <f t="shared" si="7"/>
        <v>1</v>
      </c>
      <c r="K103" s="190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513</v>
      </c>
      <c r="D104" s="202" t="s">
        <v>34</v>
      </c>
      <c r="E104" s="203" t="s">
        <v>11</v>
      </c>
      <c r="F104" s="204">
        <v>3050000</v>
      </c>
      <c r="G104" s="204">
        <v>3050000</v>
      </c>
      <c r="H104" s="171"/>
      <c r="I104" s="88">
        <f t="shared" si="11"/>
        <v>3050000</v>
      </c>
      <c r="J104" s="163">
        <f t="shared" si="7"/>
        <v>1</v>
      </c>
      <c r="K104" s="190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133</v>
      </c>
      <c r="D105" s="202" t="s">
        <v>35</v>
      </c>
      <c r="E105" s="203" t="s">
        <v>14</v>
      </c>
      <c r="F105" s="204">
        <v>61350.369301283834</v>
      </c>
      <c r="G105" s="204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190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134</v>
      </c>
      <c r="D106" s="202" t="s">
        <v>35</v>
      </c>
      <c r="E106" s="203" t="s">
        <v>14</v>
      </c>
      <c r="F106" s="204">
        <v>297606.44984038931</v>
      </c>
      <c r="G106" s="204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190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39</v>
      </c>
      <c r="D107" s="202" t="s">
        <v>35</v>
      </c>
      <c r="E107" s="203" t="s">
        <v>8</v>
      </c>
      <c r="F107" s="204">
        <v>63410.286500000002</v>
      </c>
      <c r="G107" s="204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190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40</v>
      </c>
      <c r="D108" s="202" t="s">
        <v>35</v>
      </c>
      <c r="E108" s="203" t="s">
        <v>8</v>
      </c>
      <c r="F108" s="204">
        <v>259574.27222222224</v>
      </c>
      <c r="G108" s="204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190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41</v>
      </c>
      <c r="D109" s="202" t="s">
        <v>35</v>
      </c>
      <c r="E109" s="203" t="s">
        <v>8</v>
      </c>
      <c r="F109" s="204">
        <v>5918293.4066666672</v>
      </c>
      <c r="G109" s="204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42</v>
      </c>
      <c r="D110" s="202" t="s">
        <v>35</v>
      </c>
      <c r="E110" s="203" t="s">
        <v>8</v>
      </c>
      <c r="F110" s="204">
        <v>7304865.0047999993</v>
      </c>
      <c r="G110" s="204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29</v>
      </c>
      <c r="D111" s="202" t="s">
        <v>35</v>
      </c>
      <c r="E111" s="203" t="s">
        <v>8</v>
      </c>
      <c r="F111" s="204">
        <v>7575415.5605333354</v>
      </c>
      <c r="G111" s="204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43</v>
      </c>
      <c r="D112" s="202" t="s">
        <v>35</v>
      </c>
      <c r="E112" s="203" t="s">
        <v>8</v>
      </c>
      <c r="F112" s="204">
        <v>7034314.449066666</v>
      </c>
      <c r="G112" s="204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83"/>
      <c r="C113" s="109"/>
      <c r="D113" s="202" t="s">
        <v>38</v>
      </c>
      <c r="E113" s="203"/>
      <c r="F113" s="204"/>
      <c r="G113" s="204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83" t="s">
        <v>514</v>
      </c>
      <c r="C114" s="109" t="s">
        <v>1164</v>
      </c>
      <c r="D114" s="202" t="s">
        <v>38</v>
      </c>
      <c r="E114" s="203"/>
      <c r="F114" s="204"/>
      <c r="G114" s="204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83">
        <v>1</v>
      </c>
      <c r="C115" s="109" t="s">
        <v>1165</v>
      </c>
      <c r="D115" s="202" t="s">
        <v>35</v>
      </c>
      <c r="E115" s="203" t="s">
        <v>11</v>
      </c>
      <c r="F115" s="204"/>
      <c r="G115" s="204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83">
        <v>2</v>
      </c>
      <c r="C116" s="109" t="s">
        <v>983</v>
      </c>
      <c r="D116" s="202" t="s">
        <v>34</v>
      </c>
      <c r="E116" s="203" t="s">
        <v>515</v>
      </c>
      <c r="F116" s="204">
        <v>16002920</v>
      </c>
      <c r="G116" s="204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83">
        <v>3</v>
      </c>
      <c r="C117" s="185" t="s">
        <v>984</v>
      </c>
      <c r="D117" s="202" t="s">
        <v>34</v>
      </c>
      <c r="E117" s="203" t="s">
        <v>515</v>
      </c>
      <c r="F117" s="204">
        <v>18311920</v>
      </c>
      <c r="G117" s="204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83">
        <v>4</v>
      </c>
      <c r="C118" s="109" t="s">
        <v>985</v>
      </c>
      <c r="D118" s="202" t="s">
        <v>34</v>
      </c>
      <c r="E118" s="203" t="s">
        <v>515</v>
      </c>
      <c r="F118" s="204">
        <v>79514150</v>
      </c>
      <c r="G118" s="204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83">
        <v>5</v>
      </c>
      <c r="C119" s="109" t="s">
        <v>986</v>
      </c>
      <c r="D119" s="202" t="s">
        <v>34</v>
      </c>
      <c r="E119" s="203" t="s">
        <v>515</v>
      </c>
      <c r="F119" s="204">
        <v>46492920</v>
      </c>
      <c r="G119" s="204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83">
        <v>6</v>
      </c>
      <c r="C120" s="109" t="s">
        <v>987</v>
      </c>
      <c r="D120" s="202" t="s">
        <v>34</v>
      </c>
      <c r="E120" s="203" t="s">
        <v>515</v>
      </c>
      <c r="F120" s="204">
        <v>229416150</v>
      </c>
      <c r="G120" s="204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83">
        <v>7</v>
      </c>
      <c r="C121" s="109" t="s">
        <v>1163</v>
      </c>
      <c r="D121" s="202" t="s">
        <v>34</v>
      </c>
      <c r="E121" s="203" t="s">
        <v>515</v>
      </c>
      <c r="F121" s="204">
        <v>46425420</v>
      </c>
      <c r="G121" s="204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83"/>
      <c r="C122" s="184" t="s">
        <v>1367</v>
      </c>
      <c r="D122" s="202" t="s">
        <v>38</v>
      </c>
      <c r="E122" s="203"/>
      <c r="F122" s="204"/>
      <c r="G122" s="204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83">
        <v>8</v>
      </c>
      <c r="C123" s="185" t="s">
        <v>1368</v>
      </c>
      <c r="D123" s="202" t="s">
        <v>34</v>
      </c>
      <c r="E123" s="203" t="s">
        <v>515</v>
      </c>
      <c r="F123" s="204">
        <v>241300000</v>
      </c>
      <c r="G123" s="204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83">
        <v>9</v>
      </c>
      <c r="C124" s="185" t="s">
        <v>1369</v>
      </c>
      <c r="D124" s="202" t="s">
        <v>34</v>
      </c>
      <c r="E124" s="203" t="s">
        <v>11</v>
      </c>
      <c r="F124" s="204">
        <v>42499000</v>
      </c>
      <c r="G124" s="204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83"/>
      <c r="C125" s="109"/>
      <c r="D125" s="202"/>
      <c r="E125" s="203"/>
      <c r="F125" s="204"/>
      <c r="G125" s="204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83" t="s">
        <v>516</v>
      </c>
      <c r="C126" s="109" t="s">
        <v>517</v>
      </c>
      <c r="D126" s="202" t="s">
        <v>38</v>
      </c>
      <c r="E126" s="203"/>
      <c r="F126" s="204"/>
      <c r="G126" s="204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83">
        <v>1</v>
      </c>
      <c r="C127" s="109" t="s">
        <v>518</v>
      </c>
      <c r="D127" s="202" t="s">
        <v>34</v>
      </c>
      <c r="E127" s="203" t="s">
        <v>515</v>
      </c>
      <c r="F127" s="204">
        <v>126104830</v>
      </c>
      <c r="G127" s="204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83">
        <v>2</v>
      </c>
      <c r="C128" s="109" t="s">
        <v>519</v>
      </c>
      <c r="D128" s="202" t="s">
        <v>34</v>
      </c>
      <c r="E128" s="203" t="s">
        <v>515</v>
      </c>
      <c r="F128" s="204">
        <v>191704830</v>
      </c>
      <c r="G128" s="204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83">
        <v>3</v>
      </c>
      <c r="C129" s="109" t="s">
        <v>1113</v>
      </c>
      <c r="D129" s="202" t="s">
        <v>35</v>
      </c>
      <c r="E129" s="203" t="s">
        <v>515</v>
      </c>
      <c r="F129" s="204">
        <v>79200000</v>
      </c>
      <c r="G129" s="204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83">
        <v>4</v>
      </c>
      <c r="C130" s="109" t="s">
        <v>1114</v>
      </c>
      <c r="D130" s="202" t="s">
        <v>35</v>
      </c>
      <c r="E130" s="203" t="s">
        <v>11</v>
      </c>
      <c r="F130" s="204">
        <v>5975000</v>
      </c>
      <c r="G130" s="204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83">
        <v>5</v>
      </c>
      <c r="C131" s="109" t="s">
        <v>1115</v>
      </c>
      <c r="D131" s="202" t="s">
        <v>35</v>
      </c>
      <c r="E131" s="203" t="s">
        <v>14</v>
      </c>
      <c r="F131" s="204">
        <v>12500000</v>
      </c>
      <c r="G131" s="204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83"/>
      <c r="C132" s="109"/>
      <c r="D132" s="202" t="s">
        <v>38</v>
      </c>
      <c r="E132" s="203"/>
      <c r="F132" s="204"/>
      <c r="G132" s="204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83" t="s">
        <v>520</v>
      </c>
      <c r="C133" s="109" t="s">
        <v>521</v>
      </c>
      <c r="D133" s="202" t="s">
        <v>38</v>
      </c>
      <c r="E133" s="203"/>
      <c r="F133" s="204"/>
      <c r="G133" s="204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83">
        <v>1</v>
      </c>
      <c r="C134" s="109" t="s">
        <v>522</v>
      </c>
      <c r="D134" s="202" t="s">
        <v>34</v>
      </c>
      <c r="E134" s="203" t="s">
        <v>8</v>
      </c>
      <c r="F134" s="204">
        <v>24998100</v>
      </c>
      <c r="G134" s="204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83">
        <v>2</v>
      </c>
      <c r="C135" s="109" t="s">
        <v>1116</v>
      </c>
      <c r="D135" s="202" t="s">
        <v>34</v>
      </c>
      <c r="E135" s="203" t="s">
        <v>8</v>
      </c>
      <c r="F135" s="204">
        <v>26746100</v>
      </c>
      <c r="G135" s="204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83">
        <v>3</v>
      </c>
      <c r="C136" s="109" t="s">
        <v>1117</v>
      </c>
      <c r="D136" s="202" t="s">
        <v>34</v>
      </c>
      <c r="E136" s="203" t="s">
        <v>8</v>
      </c>
      <c r="F136" s="204">
        <v>38097500</v>
      </c>
      <c r="G136" s="204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83">
        <v>4</v>
      </c>
      <c r="C137" s="109" t="s">
        <v>1118</v>
      </c>
      <c r="D137" s="202" t="s">
        <v>34</v>
      </c>
      <c r="E137" s="203" t="s">
        <v>8</v>
      </c>
      <c r="F137" s="204">
        <v>46697500</v>
      </c>
      <c r="G137" s="204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83">
        <v>5</v>
      </c>
      <c r="C138" s="109" t="s">
        <v>1119</v>
      </c>
      <c r="D138" s="202" t="s">
        <v>34</v>
      </c>
      <c r="E138" s="203" t="s">
        <v>8</v>
      </c>
      <c r="F138" s="204">
        <v>21530100</v>
      </c>
      <c r="G138" s="204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83">
        <v>6</v>
      </c>
      <c r="C139" s="109" t="s">
        <v>1120</v>
      </c>
      <c r="D139" s="202" t="s">
        <v>34</v>
      </c>
      <c r="E139" s="203" t="s">
        <v>8</v>
      </c>
      <c r="F139" s="204">
        <v>31630800</v>
      </c>
      <c r="G139" s="204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83">
        <v>7</v>
      </c>
      <c r="C140" s="109" t="s">
        <v>1121</v>
      </c>
      <c r="D140" s="202" t="s">
        <v>34</v>
      </c>
      <c r="E140" s="203" t="s">
        <v>8</v>
      </c>
      <c r="F140" s="204">
        <v>32680800</v>
      </c>
      <c r="G140" s="204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83">
        <v>8</v>
      </c>
      <c r="C141" s="109" t="s">
        <v>1122</v>
      </c>
      <c r="D141" s="202" t="s">
        <v>34</v>
      </c>
      <c r="E141" s="203" t="s">
        <v>8</v>
      </c>
      <c r="F141" s="204">
        <v>37313100</v>
      </c>
      <c r="G141" s="204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83">
        <v>9</v>
      </c>
      <c r="C142" s="109" t="s">
        <v>1427</v>
      </c>
      <c r="D142" s="202" t="s">
        <v>34</v>
      </c>
      <c r="E142" s="203" t="s">
        <v>8</v>
      </c>
      <c r="F142" s="204">
        <v>63057400</v>
      </c>
      <c r="G142" s="204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83">
        <v>10</v>
      </c>
      <c r="C143" s="109" t="s">
        <v>1523</v>
      </c>
      <c r="D143" s="202" t="s">
        <v>34</v>
      </c>
      <c r="E143" s="203" t="s">
        <v>8</v>
      </c>
      <c r="F143" s="204">
        <v>87094400</v>
      </c>
      <c r="G143" s="204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83">
        <v>11</v>
      </c>
      <c r="C144" s="109" t="s">
        <v>1013</v>
      </c>
      <c r="D144" s="202" t="s">
        <v>34</v>
      </c>
      <c r="E144" s="203" t="s">
        <v>8</v>
      </c>
      <c r="F144" s="204">
        <v>10270090</v>
      </c>
      <c r="G144" s="204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83">
        <v>12</v>
      </c>
      <c r="C145" s="109" t="s">
        <v>1014</v>
      </c>
      <c r="D145" s="202" t="s">
        <v>34</v>
      </c>
      <c r="E145" s="203" t="s">
        <v>8</v>
      </c>
      <c r="F145" s="204">
        <v>8972560</v>
      </c>
      <c r="G145" s="204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83">
        <v>13</v>
      </c>
      <c r="C146" s="109" t="s">
        <v>1015</v>
      </c>
      <c r="D146" s="202" t="s">
        <v>34</v>
      </c>
      <c r="E146" s="203" t="s">
        <v>8</v>
      </c>
      <c r="F146" s="204">
        <v>10973865</v>
      </c>
      <c r="G146" s="204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83">
        <v>14</v>
      </c>
      <c r="C147" s="109" t="s">
        <v>1016</v>
      </c>
      <c r="D147" s="202" t="s">
        <v>34</v>
      </c>
      <c r="E147" s="203" t="s">
        <v>8</v>
      </c>
      <c r="F147" s="204">
        <v>12622540</v>
      </c>
      <c r="G147" s="204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83">
        <v>15</v>
      </c>
      <c r="C148" s="184" t="s">
        <v>1524</v>
      </c>
      <c r="D148" s="202" t="s">
        <v>34</v>
      </c>
      <c r="E148" s="203" t="s">
        <v>11</v>
      </c>
      <c r="F148" s="204">
        <v>15724250</v>
      </c>
      <c r="G148" s="204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83"/>
      <c r="C149" s="184"/>
      <c r="D149" s="202"/>
      <c r="E149" s="203"/>
      <c r="F149" s="204"/>
      <c r="G149" s="204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83" t="s">
        <v>523</v>
      </c>
      <c r="C150" s="109" t="s">
        <v>524</v>
      </c>
      <c r="D150" s="202" t="s">
        <v>38</v>
      </c>
      <c r="E150" s="203"/>
      <c r="F150" s="204"/>
      <c r="G150" s="204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83">
        <v>1</v>
      </c>
      <c r="C151" s="109" t="s">
        <v>525</v>
      </c>
      <c r="D151" s="202" t="s">
        <v>34</v>
      </c>
      <c r="E151" s="203" t="s">
        <v>8</v>
      </c>
      <c r="F151" s="204">
        <v>848250</v>
      </c>
      <c r="G151" s="204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83">
        <v>2</v>
      </c>
      <c r="C152" s="109" t="s">
        <v>44</v>
      </c>
      <c r="D152" s="202" t="s">
        <v>35</v>
      </c>
      <c r="E152" s="203" t="s">
        <v>8</v>
      </c>
      <c r="F152" s="204">
        <v>17500</v>
      </c>
      <c r="G152" s="204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83">
        <v>3</v>
      </c>
      <c r="C153" s="109" t="s">
        <v>526</v>
      </c>
      <c r="D153" s="202" t="s">
        <v>35</v>
      </c>
      <c r="E153" s="203" t="s">
        <v>8</v>
      </c>
      <c r="F153" s="204">
        <v>17500</v>
      </c>
      <c r="G153" s="204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83">
        <v>4</v>
      </c>
      <c r="C154" s="109" t="s">
        <v>527</v>
      </c>
      <c r="D154" s="202" t="s">
        <v>35</v>
      </c>
      <c r="E154" s="203" t="s">
        <v>8</v>
      </c>
      <c r="F154" s="204">
        <v>17500</v>
      </c>
      <c r="G154" s="204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83">
        <v>5</v>
      </c>
      <c r="C155" s="109" t="s">
        <v>45</v>
      </c>
      <c r="D155" s="202" t="s">
        <v>35</v>
      </c>
      <c r="E155" s="203" t="s">
        <v>8</v>
      </c>
      <c r="F155" s="204">
        <v>18000</v>
      </c>
      <c r="G155" s="204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83">
        <v>6</v>
      </c>
      <c r="C156" s="109" t="s">
        <v>46</v>
      </c>
      <c r="D156" s="202" t="s">
        <v>35</v>
      </c>
      <c r="E156" s="203" t="s">
        <v>8</v>
      </c>
      <c r="F156" s="204">
        <v>18000</v>
      </c>
      <c r="G156" s="204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83">
        <v>7</v>
      </c>
      <c r="C157" s="109" t="s">
        <v>47</v>
      </c>
      <c r="D157" s="202" t="s">
        <v>35</v>
      </c>
      <c r="E157" s="203" t="s">
        <v>8</v>
      </c>
      <c r="F157" s="204">
        <v>18000</v>
      </c>
      <c r="G157" s="204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83">
        <v>8</v>
      </c>
      <c r="C158" s="109" t="s">
        <v>528</v>
      </c>
      <c r="D158" s="202" t="s">
        <v>35</v>
      </c>
      <c r="E158" s="203" t="s">
        <v>8</v>
      </c>
      <c r="F158" s="204">
        <v>18000</v>
      </c>
      <c r="G158" s="204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83">
        <v>9</v>
      </c>
      <c r="C159" s="109" t="s">
        <v>48</v>
      </c>
      <c r="D159" s="202" t="s">
        <v>35</v>
      </c>
      <c r="E159" s="203" t="s">
        <v>8</v>
      </c>
      <c r="F159" s="204">
        <v>18000</v>
      </c>
      <c r="G159" s="204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83">
        <v>10</v>
      </c>
      <c r="C160" s="109" t="s">
        <v>49</v>
      </c>
      <c r="D160" s="202" t="s">
        <v>35</v>
      </c>
      <c r="E160" s="203" t="s">
        <v>8</v>
      </c>
      <c r="F160" s="204">
        <v>20000</v>
      </c>
      <c r="G160" s="204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83">
        <v>11</v>
      </c>
      <c r="C161" s="109" t="s">
        <v>50</v>
      </c>
      <c r="D161" s="202" t="s">
        <v>35</v>
      </c>
      <c r="E161" s="203" t="s">
        <v>8</v>
      </c>
      <c r="F161" s="204">
        <v>23000</v>
      </c>
      <c r="G161" s="204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83">
        <v>12</v>
      </c>
      <c r="C162" s="109" t="s">
        <v>51</v>
      </c>
      <c r="D162" s="202" t="s">
        <v>35</v>
      </c>
      <c r="E162" s="203" t="s">
        <v>8</v>
      </c>
      <c r="F162" s="204">
        <v>23700</v>
      </c>
      <c r="G162" s="204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83">
        <v>13</v>
      </c>
      <c r="C163" s="109" t="s">
        <v>52</v>
      </c>
      <c r="D163" s="202" t="s">
        <v>35</v>
      </c>
      <c r="E163" s="203" t="s">
        <v>8</v>
      </c>
      <c r="F163" s="204">
        <v>32500</v>
      </c>
      <c r="G163" s="204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83">
        <v>14</v>
      </c>
      <c r="C164" s="109" t="s">
        <v>53</v>
      </c>
      <c r="D164" s="202" t="s">
        <v>35</v>
      </c>
      <c r="E164" s="203" t="s">
        <v>8</v>
      </c>
      <c r="F164" s="204">
        <v>32500</v>
      </c>
      <c r="G164" s="204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83">
        <v>15</v>
      </c>
      <c r="C165" s="109" t="s">
        <v>1370</v>
      </c>
      <c r="D165" s="202" t="s">
        <v>35</v>
      </c>
      <c r="E165" s="203" t="s">
        <v>8</v>
      </c>
      <c r="F165" s="204">
        <v>32500</v>
      </c>
      <c r="G165" s="204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83">
        <v>16</v>
      </c>
      <c r="C166" s="109" t="s">
        <v>1371</v>
      </c>
      <c r="D166" s="202" t="s">
        <v>35</v>
      </c>
      <c r="E166" s="203" t="s">
        <v>8</v>
      </c>
      <c r="F166" s="204">
        <v>32500</v>
      </c>
      <c r="G166" s="204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83">
        <v>17</v>
      </c>
      <c r="C167" s="109" t="s">
        <v>529</v>
      </c>
      <c r="D167" s="202" t="s">
        <v>35</v>
      </c>
      <c r="E167" s="203" t="s">
        <v>8</v>
      </c>
      <c r="F167" s="204">
        <v>35700</v>
      </c>
      <c r="G167" s="204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83">
        <v>18</v>
      </c>
      <c r="C168" s="109" t="s">
        <v>530</v>
      </c>
      <c r="D168" s="202" t="s">
        <v>35</v>
      </c>
      <c r="E168" s="203" t="s">
        <v>8</v>
      </c>
      <c r="F168" s="204">
        <v>38700</v>
      </c>
      <c r="G168" s="204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83">
        <v>19</v>
      </c>
      <c r="C169" s="109" t="s">
        <v>531</v>
      </c>
      <c r="D169" s="202" t="s">
        <v>35</v>
      </c>
      <c r="E169" s="203" t="s">
        <v>8</v>
      </c>
      <c r="F169" s="204">
        <v>38700</v>
      </c>
      <c r="G169" s="204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83">
        <v>20</v>
      </c>
      <c r="C170" s="109" t="s">
        <v>532</v>
      </c>
      <c r="D170" s="202" t="s">
        <v>35</v>
      </c>
      <c r="E170" s="203" t="s">
        <v>8</v>
      </c>
      <c r="F170" s="204">
        <v>38700</v>
      </c>
      <c r="G170" s="204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83">
        <v>21</v>
      </c>
      <c r="C171" s="109" t="s">
        <v>533</v>
      </c>
      <c r="D171" s="202" t="s">
        <v>35</v>
      </c>
      <c r="E171" s="203" t="s">
        <v>8</v>
      </c>
      <c r="F171" s="204">
        <v>38700</v>
      </c>
      <c r="G171" s="204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83">
        <v>22</v>
      </c>
      <c r="C172" s="109" t="s">
        <v>534</v>
      </c>
      <c r="D172" s="202" t="s">
        <v>35</v>
      </c>
      <c r="E172" s="203" t="s">
        <v>8</v>
      </c>
      <c r="F172" s="204">
        <v>51000</v>
      </c>
      <c r="G172" s="204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83">
        <v>23</v>
      </c>
      <c r="C173" s="109" t="s">
        <v>535</v>
      </c>
      <c r="D173" s="202" t="s">
        <v>35</v>
      </c>
      <c r="E173" s="203" t="s">
        <v>8</v>
      </c>
      <c r="F173" s="204">
        <v>94200</v>
      </c>
      <c r="G173" s="204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83">
        <v>24</v>
      </c>
      <c r="C174" s="109" t="s">
        <v>536</v>
      </c>
      <c r="D174" s="202" t="s">
        <v>35</v>
      </c>
      <c r="E174" s="203" t="s">
        <v>8</v>
      </c>
      <c r="F174" s="204">
        <v>119300</v>
      </c>
      <c r="G174" s="204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83">
        <v>25</v>
      </c>
      <c r="C175" s="109" t="s">
        <v>537</v>
      </c>
      <c r="D175" s="202" t="s">
        <v>35</v>
      </c>
      <c r="E175" s="203" t="s">
        <v>8</v>
      </c>
      <c r="F175" s="204">
        <v>432900</v>
      </c>
      <c r="G175" s="204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83">
        <v>26</v>
      </c>
      <c r="C176" s="109" t="s">
        <v>538</v>
      </c>
      <c r="D176" s="202" t="s">
        <v>35</v>
      </c>
      <c r="E176" s="203" t="s">
        <v>8</v>
      </c>
      <c r="F176" s="204">
        <v>56700</v>
      </c>
      <c r="G176" s="204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83">
        <v>27</v>
      </c>
      <c r="C177" s="109" t="s">
        <v>539</v>
      </c>
      <c r="D177" s="202" t="s">
        <v>35</v>
      </c>
      <c r="E177" s="203" t="s">
        <v>8</v>
      </c>
      <c r="F177" s="204">
        <v>68300</v>
      </c>
      <c r="G177" s="204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83">
        <v>28</v>
      </c>
      <c r="C178" s="109" t="s">
        <v>540</v>
      </c>
      <c r="D178" s="202" t="s">
        <v>35</v>
      </c>
      <c r="E178" s="203" t="s">
        <v>8</v>
      </c>
      <c r="F178" s="204">
        <v>116200</v>
      </c>
      <c r="G178" s="204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83">
        <v>29</v>
      </c>
      <c r="C179" s="109" t="s">
        <v>541</v>
      </c>
      <c r="D179" s="202" t="s">
        <v>35</v>
      </c>
      <c r="E179" s="203" t="s">
        <v>8</v>
      </c>
      <c r="F179" s="204">
        <v>183000</v>
      </c>
      <c r="G179" s="204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83">
        <v>30</v>
      </c>
      <c r="C180" s="109" t="s">
        <v>542</v>
      </c>
      <c r="D180" s="202" t="s">
        <v>35</v>
      </c>
      <c r="E180" s="203" t="s">
        <v>8</v>
      </c>
      <c r="F180" s="204">
        <v>271100</v>
      </c>
      <c r="G180" s="204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83">
        <v>31</v>
      </c>
      <c r="C181" s="109" t="s">
        <v>543</v>
      </c>
      <c r="D181" s="202" t="s">
        <v>35</v>
      </c>
      <c r="E181" s="203" t="s">
        <v>8</v>
      </c>
      <c r="F181" s="204">
        <v>669000</v>
      </c>
      <c r="G181" s="204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83">
        <v>32</v>
      </c>
      <c r="C182" s="109" t="s">
        <v>54</v>
      </c>
      <c r="D182" s="202" t="s">
        <v>35</v>
      </c>
      <c r="E182" s="203" t="s">
        <v>8</v>
      </c>
      <c r="F182" s="204">
        <v>37900</v>
      </c>
      <c r="G182" s="204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83"/>
      <c r="C183" s="109" t="s">
        <v>38</v>
      </c>
      <c r="D183" s="202" t="s">
        <v>38</v>
      </c>
      <c r="E183" s="203"/>
      <c r="F183" s="204"/>
      <c r="G183" s="204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83" t="s">
        <v>544</v>
      </c>
      <c r="C184" s="109" t="s">
        <v>1123</v>
      </c>
      <c r="D184" s="202" t="s">
        <v>38</v>
      </c>
      <c r="E184" s="203"/>
      <c r="F184" s="204"/>
      <c r="G184" s="204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83">
        <v>1</v>
      </c>
      <c r="C185" s="109" t="s">
        <v>545</v>
      </c>
      <c r="D185" s="202" t="s">
        <v>35</v>
      </c>
      <c r="E185" s="203" t="s">
        <v>14</v>
      </c>
      <c r="F185" s="204">
        <v>22250000</v>
      </c>
      <c r="G185" s="204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83">
        <v>2</v>
      </c>
      <c r="C186" s="109" t="s">
        <v>546</v>
      </c>
      <c r="D186" s="202" t="s">
        <v>34</v>
      </c>
      <c r="E186" s="203" t="s">
        <v>14</v>
      </c>
      <c r="F186" s="204">
        <v>80895000</v>
      </c>
      <c r="G186" s="204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83">
        <v>3</v>
      </c>
      <c r="C187" s="109" t="s">
        <v>1003</v>
      </c>
      <c r="D187" s="202" t="s">
        <v>34</v>
      </c>
      <c r="E187" s="203" t="s">
        <v>14</v>
      </c>
      <c r="F187" s="204">
        <v>157800000</v>
      </c>
      <c r="G187" s="204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83">
        <v>4</v>
      </c>
      <c r="C188" s="109" t="s">
        <v>1525</v>
      </c>
      <c r="D188" s="202" t="s">
        <v>34</v>
      </c>
      <c r="E188" s="203" t="s">
        <v>14</v>
      </c>
      <c r="F188" s="204">
        <v>8595700</v>
      </c>
      <c r="G188" s="204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83">
        <v>5</v>
      </c>
      <c r="C189" s="109" t="s">
        <v>1526</v>
      </c>
      <c r="D189" s="202" t="s">
        <v>34</v>
      </c>
      <c r="E189" s="203" t="s">
        <v>14</v>
      </c>
      <c r="F189" s="204">
        <v>8595700</v>
      </c>
      <c r="G189" s="204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83"/>
      <c r="C190" s="109"/>
      <c r="D190" s="202"/>
      <c r="E190" s="203"/>
      <c r="F190" s="204"/>
      <c r="G190" s="204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83" t="s">
        <v>547</v>
      </c>
      <c r="C191" s="109" t="s">
        <v>548</v>
      </c>
      <c r="D191" s="202" t="s">
        <v>38</v>
      </c>
      <c r="E191" s="203"/>
      <c r="F191" s="204"/>
      <c r="G191" s="204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549</v>
      </c>
      <c r="D192" s="202" t="s">
        <v>34</v>
      </c>
      <c r="E192" s="203" t="s">
        <v>8</v>
      </c>
      <c r="F192" s="204">
        <v>648050</v>
      </c>
      <c r="G192" s="204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550</v>
      </c>
      <c r="D193" s="202" t="s">
        <v>34</v>
      </c>
      <c r="E193" s="203" t="s">
        <v>8</v>
      </c>
      <c r="F193" s="204">
        <v>674300</v>
      </c>
      <c r="G193" s="204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97</v>
      </c>
      <c r="D194" s="202" t="s">
        <v>35</v>
      </c>
      <c r="E194" s="203" t="s">
        <v>8</v>
      </c>
      <c r="F194" s="204">
        <v>42100</v>
      </c>
      <c r="G194" s="204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98</v>
      </c>
      <c r="D195" s="202" t="s">
        <v>35</v>
      </c>
      <c r="E195" s="203" t="s">
        <v>8</v>
      </c>
      <c r="F195" s="204">
        <v>42100</v>
      </c>
      <c r="G195" s="204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1017</v>
      </c>
      <c r="D196" s="202" t="s">
        <v>35</v>
      </c>
      <c r="E196" s="203" t="s">
        <v>8</v>
      </c>
      <c r="F196" s="204">
        <v>3800000</v>
      </c>
      <c r="G196" s="204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83"/>
      <c r="C197" s="109"/>
      <c r="D197" s="202" t="s">
        <v>38</v>
      </c>
      <c r="E197" s="203"/>
      <c r="F197" s="204"/>
      <c r="G197" s="204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83" t="s">
        <v>10</v>
      </c>
      <c r="C198" s="109" t="s">
        <v>572</v>
      </c>
      <c r="D198" s="202" t="s">
        <v>38</v>
      </c>
      <c r="E198" s="203"/>
      <c r="F198" s="204"/>
      <c r="G198" s="204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573</v>
      </c>
      <c r="D199" s="202" t="s">
        <v>35</v>
      </c>
      <c r="E199" s="203" t="s">
        <v>14</v>
      </c>
      <c r="F199" s="204">
        <v>280800000</v>
      </c>
      <c r="G199" s="204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99</v>
      </c>
      <c r="D200" s="202" t="s">
        <v>35</v>
      </c>
      <c r="E200" s="203" t="s">
        <v>8</v>
      </c>
      <c r="F200" s="204">
        <v>34688200</v>
      </c>
      <c r="G200" s="204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100</v>
      </c>
      <c r="D201" s="202" t="s">
        <v>35</v>
      </c>
      <c r="E201" s="203" t="s">
        <v>8</v>
      </c>
      <c r="F201" s="204">
        <v>24774500</v>
      </c>
      <c r="G201" s="204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83"/>
      <c r="C202" s="109" t="s">
        <v>38</v>
      </c>
      <c r="D202" s="202" t="s">
        <v>38</v>
      </c>
      <c r="E202" s="203"/>
      <c r="F202" s="204"/>
      <c r="G202" s="204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83" t="s">
        <v>552</v>
      </c>
      <c r="C203" s="109" t="s">
        <v>551</v>
      </c>
      <c r="D203" s="202" t="s">
        <v>38</v>
      </c>
      <c r="E203" s="203"/>
      <c r="F203" s="204"/>
      <c r="G203" s="204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83">
        <v>1</v>
      </c>
      <c r="C204" s="109" t="s">
        <v>91</v>
      </c>
      <c r="D204" s="202" t="s">
        <v>35</v>
      </c>
      <c r="E204" s="203" t="s">
        <v>90</v>
      </c>
      <c r="F204" s="204">
        <v>3036730</v>
      </c>
      <c r="G204" s="204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83">
        <v>2</v>
      </c>
      <c r="C205" s="109" t="s">
        <v>92</v>
      </c>
      <c r="D205" s="202" t="s">
        <v>35</v>
      </c>
      <c r="E205" s="205" t="s">
        <v>90</v>
      </c>
      <c r="F205" s="204">
        <v>4137730</v>
      </c>
      <c r="G205" s="204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83">
        <v>3</v>
      </c>
      <c r="C206" s="109" t="s">
        <v>93</v>
      </c>
      <c r="D206" s="202" t="s">
        <v>35</v>
      </c>
      <c r="E206" s="203" t="s">
        <v>90</v>
      </c>
      <c r="F206" s="204">
        <v>5206920</v>
      </c>
      <c r="G206" s="204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83">
        <v>4</v>
      </c>
      <c r="C207" s="109" t="s">
        <v>94</v>
      </c>
      <c r="D207" s="202" t="s">
        <v>35</v>
      </c>
      <c r="E207" s="203" t="s">
        <v>90</v>
      </c>
      <c r="F207" s="204">
        <v>5453270</v>
      </c>
      <c r="G207" s="204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83">
        <v>5</v>
      </c>
      <c r="C208" s="109" t="s">
        <v>95</v>
      </c>
      <c r="D208" s="202" t="s">
        <v>35</v>
      </c>
      <c r="E208" s="203" t="s">
        <v>90</v>
      </c>
      <c r="F208" s="204">
        <v>6453770</v>
      </c>
      <c r="G208" s="204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83">
        <v>6</v>
      </c>
      <c r="C209" s="109" t="s">
        <v>96</v>
      </c>
      <c r="D209" s="202" t="s">
        <v>35</v>
      </c>
      <c r="E209" s="203" t="s">
        <v>90</v>
      </c>
      <c r="F209" s="204">
        <v>7728790</v>
      </c>
      <c r="G209" s="204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83">
        <v>7</v>
      </c>
      <c r="C210" s="109" t="s">
        <v>6</v>
      </c>
      <c r="D210" s="202" t="s">
        <v>37</v>
      </c>
      <c r="E210" s="203" t="s">
        <v>90</v>
      </c>
      <c r="F210" s="204">
        <v>10066.666666666668</v>
      </c>
      <c r="G210" s="204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83">
        <v>8</v>
      </c>
      <c r="C211" s="109" t="s">
        <v>451</v>
      </c>
      <c r="D211" s="202" t="s">
        <v>35</v>
      </c>
      <c r="E211" s="203" t="s">
        <v>14</v>
      </c>
      <c r="F211" s="204">
        <v>200000</v>
      </c>
      <c r="G211" s="204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83"/>
      <c r="C212" s="109" t="s">
        <v>38</v>
      </c>
      <c r="D212" s="202" t="s">
        <v>38</v>
      </c>
      <c r="E212" s="203"/>
      <c r="F212" s="204"/>
      <c r="G212" s="204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83" t="s">
        <v>554</v>
      </c>
      <c r="C213" s="109" t="s">
        <v>553</v>
      </c>
      <c r="D213" s="202" t="s">
        <v>38</v>
      </c>
      <c r="E213" s="203"/>
      <c r="F213" s="204"/>
      <c r="G213" s="204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83">
        <v>2</v>
      </c>
      <c r="C214" s="109" t="s">
        <v>1527</v>
      </c>
      <c r="D214" s="202" t="s">
        <v>34</v>
      </c>
      <c r="E214" s="203" t="s">
        <v>8</v>
      </c>
      <c r="F214" s="204">
        <v>217470</v>
      </c>
      <c r="G214" s="204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83">
        <v>3</v>
      </c>
      <c r="C215" s="109" t="s">
        <v>1099</v>
      </c>
      <c r="D215" s="202" t="s">
        <v>34</v>
      </c>
      <c r="E215" s="203" t="s">
        <v>8</v>
      </c>
      <c r="F215" s="204">
        <v>212320</v>
      </c>
      <c r="G215" s="204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83">
        <v>4</v>
      </c>
      <c r="C216" s="109" t="s">
        <v>1528</v>
      </c>
      <c r="D216" s="202" t="s">
        <v>34</v>
      </c>
      <c r="E216" s="203" t="s">
        <v>14</v>
      </c>
      <c r="F216" s="204">
        <v>394550</v>
      </c>
      <c r="G216" s="204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83">
        <v>7</v>
      </c>
      <c r="C217" s="109" t="s">
        <v>1529</v>
      </c>
      <c r="D217" s="202" t="s">
        <v>34</v>
      </c>
      <c r="E217" s="203" t="s">
        <v>14</v>
      </c>
      <c r="F217" s="204">
        <v>220800</v>
      </c>
      <c r="G217" s="204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83"/>
      <c r="C218" s="109"/>
      <c r="D218" s="202"/>
      <c r="E218" s="203"/>
      <c r="F218" s="204"/>
      <c r="G218" s="204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83" t="s">
        <v>556</v>
      </c>
      <c r="C219" s="109" t="s">
        <v>555</v>
      </c>
      <c r="D219" s="202" t="s">
        <v>38</v>
      </c>
      <c r="E219" s="203"/>
      <c r="F219" s="204"/>
      <c r="G219" s="204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83">
        <v>1</v>
      </c>
      <c r="C220" s="109" t="s">
        <v>55</v>
      </c>
      <c r="D220" s="202" t="s">
        <v>34</v>
      </c>
      <c r="E220" s="203" t="s">
        <v>7</v>
      </c>
      <c r="F220" s="204">
        <v>9831</v>
      </c>
      <c r="G220" s="204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83">
        <v>2</v>
      </c>
      <c r="C221" s="109" t="s">
        <v>56</v>
      </c>
      <c r="D221" s="202" t="s">
        <v>34</v>
      </c>
      <c r="E221" s="203" t="s">
        <v>7</v>
      </c>
      <c r="F221" s="204">
        <v>19368</v>
      </c>
      <c r="G221" s="204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83">
        <v>3</v>
      </c>
      <c r="C222" s="109" t="s">
        <v>57</v>
      </c>
      <c r="D222" s="202" t="s">
        <v>34</v>
      </c>
      <c r="E222" s="203" t="s">
        <v>7</v>
      </c>
      <c r="F222" s="204">
        <v>32428</v>
      </c>
      <c r="G222" s="204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83">
        <v>4</v>
      </c>
      <c r="C223" s="109" t="s">
        <v>58</v>
      </c>
      <c r="D223" s="202" t="s">
        <v>34</v>
      </c>
      <c r="E223" s="203" t="s">
        <v>7</v>
      </c>
      <c r="F223" s="204">
        <v>13740</v>
      </c>
      <c r="G223" s="204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83">
        <v>5</v>
      </c>
      <c r="C224" s="109" t="s">
        <v>59</v>
      </c>
      <c r="D224" s="202" t="s">
        <v>34</v>
      </c>
      <c r="E224" s="203" t="s">
        <v>7</v>
      </c>
      <c r="F224" s="204">
        <v>24590</v>
      </c>
      <c r="G224" s="204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83">
        <v>6</v>
      </c>
      <c r="C225" s="109" t="s">
        <v>60</v>
      </c>
      <c r="D225" s="202" t="s">
        <v>34</v>
      </c>
      <c r="E225" s="203" t="s">
        <v>7</v>
      </c>
      <c r="F225" s="204">
        <v>39175</v>
      </c>
      <c r="G225" s="204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83"/>
      <c r="C226" s="109"/>
      <c r="D226" s="202" t="s">
        <v>38</v>
      </c>
      <c r="E226" s="203"/>
      <c r="F226" s="204"/>
      <c r="G226" s="204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83" t="s">
        <v>569</v>
      </c>
      <c r="C227" s="109" t="s">
        <v>557</v>
      </c>
      <c r="D227" s="202" t="s">
        <v>38</v>
      </c>
      <c r="E227" s="203"/>
      <c r="F227" s="204"/>
      <c r="G227" s="204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83">
        <v>1</v>
      </c>
      <c r="C228" s="109" t="s">
        <v>1372</v>
      </c>
      <c r="D228" s="202" t="s">
        <v>34</v>
      </c>
      <c r="E228" s="203" t="s">
        <v>7</v>
      </c>
      <c r="F228" s="204">
        <v>47850</v>
      </c>
      <c r="G228" s="204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83">
        <v>2</v>
      </c>
      <c r="C229" s="109" t="s">
        <v>1373</v>
      </c>
      <c r="D229" s="202" t="s">
        <v>34</v>
      </c>
      <c r="E229" s="203" t="s">
        <v>7</v>
      </c>
      <c r="F229" s="204">
        <v>27280</v>
      </c>
      <c r="G229" s="204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83">
        <v>3</v>
      </c>
      <c r="C230" s="109" t="s">
        <v>1428</v>
      </c>
      <c r="D230" s="202" t="s">
        <v>34</v>
      </c>
      <c r="E230" s="203" t="s">
        <v>7</v>
      </c>
      <c r="F230" s="204">
        <v>48905</v>
      </c>
      <c r="G230" s="204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83">
        <v>4</v>
      </c>
      <c r="C231" s="109" t="s">
        <v>63</v>
      </c>
      <c r="D231" s="202" t="s">
        <v>34</v>
      </c>
      <c r="E231" s="203" t="s">
        <v>7</v>
      </c>
      <c r="F231" s="204">
        <v>3780</v>
      </c>
      <c r="G231" s="204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83">
        <v>5</v>
      </c>
      <c r="C232" s="109" t="s">
        <v>64</v>
      </c>
      <c r="D232" s="202" t="s">
        <v>34</v>
      </c>
      <c r="E232" s="203" t="s">
        <v>7</v>
      </c>
      <c r="F232" s="204">
        <v>5890</v>
      </c>
      <c r="G232" s="204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83">
        <v>6</v>
      </c>
      <c r="C233" s="109" t="s">
        <v>65</v>
      </c>
      <c r="D233" s="202" t="s">
        <v>35</v>
      </c>
      <c r="E233" s="203" t="s">
        <v>7</v>
      </c>
      <c r="F233" s="204">
        <v>8900</v>
      </c>
      <c r="G233" s="204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83">
        <v>7</v>
      </c>
      <c r="C234" s="109" t="s">
        <v>66</v>
      </c>
      <c r="D234" s="202" t="s">
        <v>35</v>
      </c>
      <c r="E234" s="203" t="s">
        <v>7</v>
      </c>
      <c r="F234" s="204">
        <v>10000</v>
      </c>
      <c r="G234" s="204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83">
        <v>8</v>
      </c>
      <c r="C235" s="109" t="s">
        <v>67</v>
      </c>
      <c r="D235" s="202" t="s">
        <v>34</v>
      </c>
      <c r="E235" s="203" t="s">
        <v>7</v>
      </c>
      <c r="F235" s="204">
        <v>12120</v>
      </c>
      <c r="G235" s="204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83">
        <v>9</v>
      </c>
      <c r="C236" s="109" t="s">
        <v>68</v>
      </c>
      <c r="D236" s="202" t="s">
        <v>35</v>
      </c>
      <c r="E236" s="203" t="s">
        <v>7</v>
      </c>
      <c r="F236" s="204">
        <v>23600</v>
      </c>
      <c r="G236" s="204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83">
        <v>10</v>
      </c>
      <c r="C237" s="109" t="s">
        <v>69</v>
      </c>
      <c r="D237" s="202" t="s">
        <v>34</v>
      </c>
      <c r="E237" s="203" t="s">
        <v>7</v>
      </c>
      <c r="F237" s="204">
        <v>290975</v>
      </c>
      <c r="G237" s="204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83">
        <v>11</v>
      </c>
      <c r="C238" s="109" t="s">
        <v>1429</v>
      </c>
      <c r="D238" s="202" t="s">
        <v>35</v>
      </c>
      <c r="E238" s="203" t="s">
        <v>7</v>
      </c>
      <c r="F238" s="204">
        <v>62800</v>
      </c>
      <c r="G238" s="204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83">
        <v>12</v>
      </c>
      <c r="C239" s="109" t="s">
        <v>558</v>
      </c>
      <c r="D239" s="202" t="s">
        <v>35</v>
      </c>
      <c r="E239" s="203" t="s">
        <v>7</v>
      </c>
      <c r="F239" s="204">
        <v>107300</v>
      </c>
      <c r="G239" s="204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83">
        <v>13</v>
      </c>
      <c r="C240" s="109" t="s">
        <v>559</v>
      </c>
      <c r="D240" s="202" t="s">
        <v>35</v>
      </c>
      <c r="E240" s="203" t="s">
        <v>7</v>
      </c>
      <c r="F240" s="204">
        <v>468300</v>
      </c>
      <c r="G240" s="204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83">
        <v>14</v>
      </c>
      <c r="C241" s="109" t="s">
        <v>560</v>
      </c>
      <c r="D241" s="202" t="s">
        <v>35</v>
      </c>
      <c r="E241" s="203" t="s">
        <v>7</v>
      </c>
      <c r="F241" s="204">
        <v>633500</v>
      </c>
      <c r="G241" s="204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83">
        <v>15</v>
      </c>
      <c r="C242" s="109" t="s">
        <v>561</v>
      </c>
      <c r="D242" s="202" t="s">
        <v>35</v>
      </c>
      <c r="E242" s="203" t="s">
        <v>7</v>
      </c>
      <c r="F242" s="204">
        <v>983500</v>
      </c>
      <c r="G242" s="204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83">
        <v>16</v>
      </c>
      <c r="C243" s="109" t="s">
        <v>70</v>
      </c>
      <c r="D243" s="202" t="s">
        <v>34</v>
      </c>
      <c r="E243" s="203" t="s">
        <v>7</v>
      </c>
      <c r="F243" s="204">
        <v>84991</v>
      </c>
      <c r="G243" s="204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83">
        <v>17</v>
      </c>
      <c r="C244" s="109" t="s">
        <v>71</v>
      </c>
      <c r="D244" s="202" t="s">
        <v>34</v>
      </c>
      <c r="E244" s="203" t="s">
        <v>7</v>
      </c>
      <c r="F244" s="204">
        <v>125850</v>
      </c>
      <c r="G244" s="204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83">
        <v>18</v>
      </c>
      <c r="C245" s="109" t="s">
        <v>72</v>
      </c>
      <c r="D245" s="202" t="s">
        <v>34</v>
      </c>
      <c r="E245" s="203" t="s">
        <v>7</v>
      </c>
      <c r="F245" s="204">
        <v>196270</v>
      </c>
      <c r="G245" s="204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83">
        <v>19</v>
      </c>
      <c r="C246" s="109" t="s">
        <v>73</v>
      </c>
      <c r="D246" s="202" t="s">
        <v>34</v>
      </c>
      <c r="E246" s="203" t="s">
        <v>7</v>
      </c>
      <c r="F246" s="204">
        <v>318390</v>
      </c>
      <c r="G246" s="204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83">
        <v>20</v>
      </c>
      <c r="C247" s="109" t="s">
        <v>562</v>
      </c>
      <c r="D247" s="202" t="s">
        <v>35</v>
      </c>
      <c r="E247" s="203" t="s">
        <v>7</v>
      </c>
      <c r="F247" s="204">
        <v>121560.8</v>
      </c>
      <c r="G247" s="204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83">
        <v>21</v>
      </c>
      <c r="C248" s="109" t="s">
        <v>563</v>
      </c>
      <c r="D248" s="202" t="s">
        <v>35</v>
      </c>
      <c r="E248" s="203" t="s">
        <v>7</v>
      </c>
      <c r="F248" s="204">
        <v>164883</v>
      </c>
      <c r="G248" s="204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83">
        <v>22</v>
      </c>
      <c r="C249" s="109" t="s">
        <v>564</v>
      </c>
      <c r="D249" s="202" t="s">
        <v>34</v>
      </c>
      <c r="E249" s="203" t="s">
        <v>7</v>
      </c>
      <c r="F249" s="204">
        <v>378330</v>
      </c>
      <c r="G249" s="204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83">
        <v>23</v>
      </c>
      <c r="C250" s="109" t="s">
        <v>565</v>
      </c>
      <c r="D250" s="202" t="s">
        <v>35</v>
      </c>
      <c r="E250" s="203" t="s">
        <v>7</v>
      </c>
      <c r="F250" s="204">
        <v>417044.06800000003</v>
      </c>
      <c r="G250" s="204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83">
        <v>24</v>
      </c>
      <c r="C251" s="109" t="s">
        <v>74</v>
      </c>
      <c r="D251" s="202" t="s">
        <v>35</v>
      </c>
      <c r="E251" s="203" t="s">
        <v>7</v>
      </c>
      <c r="F251" s="204">
        <v>82600</v>
      </c>
      <c r="G251" s="204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83">
        <v>25</v>
      </c>
      <c r="C252" s="109" t="s">
        <v>75</v>
      </c>
      <c r="D252" s="202" t="s">
        <v>35</v>
      </c>
      <c r="E252" s="203" t="s">
        <v>7</v>
      </c>
      <c r="F252" s="204">
        <v>116300</v>
      </c>
      <c r="G252" s="204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83">
        <v>26</v>
      </c>
      <c r="C253" s="109" t="s">
        <v>76</v>
      </c>
      <c r="D253" s="202" t="s">
        <v>35</v>
      </c>
      <c r="E253" s="203" t="s">
        <v>7</v>
      </c>
      <c r="F253" s="204">
        <v>139900</v>
      </c>
      <c r="G253" s="204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83">
        <v>27</v>
      </c>
      <c r="C254" s="109" t="s">
        <v>77</v>
      </c>
      <c r="D254" s="202" t="s">
        <v>35</v>
      </c>
      <c r="E254" s="203" t="s">
        <v>7</v>
      </c>
      <c r="F254" s="204">
        <v>154600</v>
      </c>
      <c r="G254" s="204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83">
        <v>28</v>
      </c>
      <c r="C255" s="109" t="s">
        <v>566</v>
      </c>
      <c r="D255" s="202" t="s">
        <v>35</v>
      </c>
      <c r="E255" s="203" t="s">
        <v>7</v>
      </c>
      <c r="F255" s="204">
        <v>103500</v>
      </c>
      <c r="G255" s="204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83">
        <v>29</v>
      </c>
      <c r="C256" s="109" t="s">
        <v>567</v>
      </c>
      <c r="D256" s="202" t="s">
        <v>35</v>
      </c>
      <c r="E256" s="203" t="s">
        <v>7</v>
      </c>
      <c r="F256" s="204">
        <v>106000</v>
      </c>
      <c r="G256" s="204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83">
        <v>30</v>
      </c>
      <c r="C257" s="109" t="s">
        <v>80</v>
      </c>
      <c r="D257" s="202" t="s">
        <v>35</v>
      </c>
      <c r="E257" s="203" t="s">
        <v>7</v>
      </c>
      <c r="F257" s="204">
        <v>135900</v>
      </c>
      <c r="G257" s="204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83">
        <v>31</v>
      </c>
      <c r="C258" s="109" t="s">
        <v>81</v>
      </c>
      <c r="D258" s="202" t="s">
        <v>35</v>
      </c>
      <c r="E258" s="203" t="s">
        <v>7</v>
      </c>
      <c r="F258" s="204">
        <v>160100</v>
      </c>
      <c r="G258" s="204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83">
        <v>32</v>
      </c>
      <c r="C259" s="109" t="s">
        <v>568</v>
      </c>
      <c r="D259" s="202" t="s">
        <v>34</v>
      </c>
      <c r="E259" s="203" t="s">
        <v>7</v>
      </c>
      <c r="F259" s="204">
        <v>362130</v>
      </c>
      <c r="G259" s="204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83">
        <v>33</v>
      </c>
      <c r="C260" s="109" t="s">
        <v>78</v>
      </c>
      <c r="D260" s="202" t="s">
        <v>34</v>
      </c>
      <c r="E260" s="203" t="s">
        <v>7</v>
      </c>
      <c r="F260" s="204">
        <v>418580</v>
      </c>
      <c r="G260" s="204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83">
        <v>34</v>
      </c>
      <c r="C261" s="109" t="s">
        <v>79</v>
      </c>
      <c r="D261" s="202" t="s">
        <v>34</v>
      </c>
      <c r="E261" s="203" t="s">
        <v>7</v>
      </c>
      <c r="F261" s="204">
        <v>447280</v>
      </c>
      <c r="G261" s="204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83">
        <v>35</v>
      </c>
      <c r="C262" s="109" t="s">
        <v>82</v>
      </c>
      <c r="D262" s="202" t="s">
        <v>35</v>
      </c>
      <c r="E262" s="203" t="s">
        <v>7</v>
      </c>
      <c r="F262" s="204">
        <v>3200</v>
      </c>
      <c r="G262" s="204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83">
        <v>36</v>
      </c>
      <c r="C263" s="109" t="s">
        <v>83</v>
      </c>
      <c r="D263" s="202" t="s">
        <v>35</v>
      </c>
      <c r="E263" s="203" t="s">
        <v>7</v>
      </c>
      <c r="F263" s="204">
        <v>4100</v>
      </c>
      <c r="G263" s="204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83">
        <v>37</v>
      </c>
      <c r="C264" s="109" t="s">
        <v>84</v>
      </c>
      <c r="D264" s="202" t="s">
        <v>35</v>
      </c>
      <c r="E264" s="203" t="s">
        <v>7</v>
      </c>
      <c r="F264" s="204">
        <v>6500</v>
      </c>
      <c r="G264" s="204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83">
        <v>38</v>
      </c>
      <c r="C265" s="109" t="s">
        <v>85</v>
      </c>
      <c r="D265" s="202" t="s">
        <v>35</v>
      </c>
      <c r="E265" s="203" t="s">
        <v>7</v>
      </c>
      <c r="F265" s="204">
        <v>11400</v>
      </c>
      <c r="G265" s="204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83">
        <v>39</v>
      </c>
      <c r="C266" s="109" t="s">
        <v>86</v>
      </c>
      <c r="D266" s="202" t="s">
        <v>35</v>
      </c>
      <c r="E266" s="203" t="s">
        <v>7</v>
      </c>
      <c r="F266" s="204">
        <v>16700</v>
      </c>
      <c r="G266" s="204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83">
        <v>40</v>
      </c>
      <c r="C267" s="109" t="s">
        <v>87</v>
      </c>
      <c r="D267" s="202" t="s">
        <v>35</v>
      </c>
      <c r="E267" s="203" t="s">
        <v>7</v>
      </c>
      <c r="F267" s="204">
        <v>9600</v>
      </c>
      <c r="G267" s="204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83">
        <v>41</v>
      </c>
      <c r="C268" s="109" t="s">
        <v>454</v>
      </c>
      <c r="D268" s="202" t="s">
        <v>35</v>
      </c>
      <c r="E268" s="203" t="s">
        <v>7</v>
      </c>
      <c r="F268" s="204">
        <v>11700</v>
      </c>
      <c r="G268" s="204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83">
        <v>42</v>
      </c>
      <c r="C269" s="109" t="s">
        <v>88</v>
      </c>
      <c r="D269" s="202" t="s">
        <v>35</v>
      </c>
      <c r="E269" s="203" t="s">
        <v>7</v>
      </c>
      <c r="F269" s="204">
        <v>13300</v>
      </c>
      <c r="G269" s="204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83">
        <v>43</v>
      </c>
      <c r="C270" s="109" t="s">
        <v>89</v>
      </c>
      <c r="D270" s="202" t="s">
        <v>35</v>
      </c>
      <c r="E270" s="203" t="s">
        <v>7</v>
      </c>
      <c r="F270" s="204">
        <v>17000</v>
      </c>
      <c r="G270" s="204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83">
        <v>44</v>
      </c>
      <c r="C271" s="109" t="s">
        <v>61</v>
      </c>
      <c r="D271" s="202" t="s">
        <v>34</v>
      </c>
      <c r="E271" s="203" t="s">
        <v>7</v>
      </c>
      <c r="F271" s="204">
        <v>297630</v>
      </c>
      <c r="G271" s="204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83">
        <v>45</v>
      </c>
      <c r="C272" s="109" t="s">
        <v>62</v>
      </c>
      <c r="D272" s="202" t="s">
        <v>34</v>
      </c>
      <c r="E272" s="203" t="s">
        <v>7</v>
      </c>
      <c r="F272" s="204">
        <v>361430</v>
      </c>
      <c r="G272" s="204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83"/>
      <c r="C273" s="109"/>
      <c r="D273" s="202" t="s">
        <v>38</v>
      </c>
      <c r="E273" s="203"/>
      <c r="F273" s="204"/>
      <c r="G273" s="204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83" t="s">
        <v>571</v>
      </c>
      <c r="C274" s="109" t="s">
        <v>570</v>
      </c>
      <c r="D274" s="202" t="s">
        <v>38</v>
      </c>
      <c r="E274" s="203"/>
      <c r="F274" s="204"/>
      <c r="G274" s="204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83">
        <v>1</v>
      </c>
      <c r="C275" s="109" t="s">
        <v>1530</v>
      </c>
      <c r="D275" s="202" t="s">
        <v>35</v>
      </c>
      <c r="E275" s="203" t="s">
        <v>8</v>
      </c>
      <c r="F275" s="204">
        <v>34700</v>
      </c>
      <c r="G275" s="204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83">
        <v>2</v>
      </c>
      <c r="C276" s="109" t="s">
        <v>1531</v>
      </c>
      <c r="D276" s="202" t="s">
        <v>35</v>
      </c>
      <c r="E276" s="203" t="s">
        <v>8</v>
      </c>
      <c r="F276" s="204">
        <v>40300</v>
      </c>
      <c r="G276" s="204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83">
        <v>3</v>
      </c>
      <c r="C277" s="109" t="s">
        <v>1532</v>
      </c>
      <c r="D277" s="202" t="s">
        <v>35</v>
      </c>
      <c r="E277" s="203" t="s">
        <v>8</v>
      </c>
      <c r="F277" s="204">
        <v>44000</v>
      </c>
      <c r="G277" s="204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83">
        <v>4</v>
      </c>
      <c r="C278" s="109" t="s">
        <v>1533</v>
      </c>
      <c r="D278" s="202" t="s">
        <v>35</v>
      </c>
      <c r="E278" s="203" t="s">
        <v>8</v>
      </c>
      <c r="F278" s="204">
        <v>57700</v>
      </c>
      <c r="G278" s="204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83">
        <v>5</v>
      </c>
      <c r="C279" s="109" t="s">
        <v>1534</v>
      </c>
      <c r="D279" s="202" t="s">
        <v>35</v>
      </c>
      <c r="E279" s="203" t="s">
        <v>8</v>
      </c>
      <c r="F279" s="204">
        <v>83000</v>
      </c>
      <c r="G279" s="204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83">
        <v>6</v>
      </c>
      <c r="C280" s="109" t="s">
        <v>1535</v>
      </c>
      <c r="D280" s="202" t="s">
        <v>35</v>
      </c>
      <c r="E280" s="203" t="s">
        <v>8</v>
      </c>
      <c r="F280" s="204">
        <v>90450</v>
      </c>
      <c r="G280" s="204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83">
        <v>7</v>
      </c>
      <c r="C281" s="109" t="s">
        <v>1536</v>
      </c>
      <c r="D281" s="202" t="s">
        <v>35</v>
      </c>
      <c r="E281" s="203" t="s">
        <v>8</v>
      </c>
      <c r="F281" s="204">
        <v>106000</v>
      </c>
      <c r="G281" s="204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83">
        <v>8</v>
      </c>
      <c r="C282" s="109" t="s">
        <v>1537</v>
      </c>
      <c r="D282" s="202" t="s">
        <v>35</v>
      </c>
      <c r="E282" s="203" t="s">
        <v>8</v>
      </c>
      <c r="F282" s="204">
        <v>115650</v>
      </c>
      <c r="G282" s="204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83">
        <v>9</v>
      </c>
      <c r="C283" s="109" t="s">
        <v>1538</v>
      </c>
      <c r="D283" s="202" t="s">
        <v>35</v>
      </c>
      <c r="E283" s="203" t="s">
        <v>8</v>
      </c>
      <c r="F283" s="204">
        <v>159200</v>
      </c>
      <c r="G283" s="204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83">
        <v>10</v>
      </c>
      <c r="C284" s="109" t="s">
        <v>1539</v>
      </c>
      <c r="D284" s="202" t="s">
        <v>35</v>
      </c>
      <c r="E284" s="203" t="s">
        <v>8</v>
      </c>
      <c r="F284" s="204">
        <v>49900</v>
      </c>
      <c r="G284" s="204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83">
        <v>11</v>
      </c>
      <c r="C285" s="109" t="s">
        <v>1540</v>
      </c>
      <c r="D285" s="202" t="s">
        <v>35</v>
      </c>
      <c r="E285" s="203" t="s">
        <v>8</v>
      </c>
      <c r="F285" s="204">
        <v>62200</v>
      </c>
      <c r="G285" s="204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83">
        <v>12</v>
      </c>
      <c r="C286" s="109" t="s">
        <v>1541</v>
      </c>
      <c r="D286" s="202" t="s">
        <v>35</v>
      </c>
      <c r="E286" s="203" t="s">
        <v>8</v>
      </c>
      <c r="F286" s="204">
        <v>65800</v>
      </c>
      <c r="G286" s="204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83">
        <v>13</v>
      </c>
      <c r="C287" s="109" t="s">
        <v>1542</v>
      </c>
      <c r="D287" s="202" t="s">
        <v>35</v>
      </c>
      <c r="E287" s="203" t="s">
        <v>8</v>
      </c>
      <c r="F287" s="204">
        <v>69100</v>
      </c>
      <c r="G287" s="204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83">
        <v>14</v>
      </c>
      <c r="C288" s="109" t="s">
        <v>1543</v>
      </c>
      <c r="D288" s="202" t="s">
        <v>35</v>
      </c>
      <c r="E288" s="203" t="s">
        <v>8</v>
      </c>
      <c r="F288" s="204">
        <v>87100</v>
      </c>
      <c r="G288" s="204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83">
        <v>15</v>
      </c>
      <c r="C289" s="109" t="s">
        <v>1544</v>
      </c>
      <c r="D289" s="202" t="s">
        <v>35</v>
      </c>
      <c r="E289" s="203" t="s">
        <v>8</v>
      </c>
      <c r="F289" s="204">
        <v>98500</v>
      </c>
      <c r="G289" s="204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83">
        <v>16</v>
      </c>
      <c r="C290" s="109" t="s">
        <v>1545</v>
      </c>
      <c r="D290" s="202" t="s">
        <v>35</v>
      </c>
      <c r="E290" s="203" t="s">
        <v>8</v>
      </c>
      <c r="F290" s="204">
        <v>137700</v>
      </c>
      <c r="G290" s="204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83">
        <v>17</v>
      </c>
      <c r="C291" s="109" t="s">
        <v>1546</v>
      </c>
      <c r="D291" s="202" t="s">
        <v>35</v>
      </c>
      <c r="E291" s="203" t="s">
        <v>8</v>
      </c>
      <c r="F291" s="204">
        <v>124300</v>
      </c>
      <c r="G291" s="204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83">
        <v>18</v>
      </c>
      <c r="C292" s="109" t="s">
        <v>1547</v>
      </c>
      <c r="D292" s="202" t="s">
        <v>35</v>
      </c>
      <c r="E292" s="203" t="s">
        <v>8</v>
      </c>
      <c r="F292" s="204">
        <v>114000</v>
      </c>
      <c r="G292" s="204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83">
        <v>19</v>
      </c>
      <c r="C293" s="109" t="s">
        <v>1548</v>
      </c>
      <c r="D293" s="202" t="s">
        <v>35</v>
      </c>
      <c r="E293" s="203" t="s">
        <v>8</v>
      </c>
      <c r="F293" s="204">
        <v>146000</v>
      </c>
      <c r="G293" s="204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83">
        <v>20</v>
      </c>
      <c r="C294" s="109" t="s">
        <v>1549</v>
      </c>
      <c r="D294" s="202" t="s">
        <v>35</v>
      </c>
      <c r="E294" s="203" t="s">
        <v>8</v>
      </c>
      <c r="F294" s="204">
        <v>156000</v>
      </c>
      <c r="G294" s="204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83">
        <v>21</v>
      </c>
      <c r="C295" s="109" t="s">
        <v>1550</v>
      </c>
      <c r="D295" s="202" t="s">
        <v>35</v>
      </c>
      <c r="E295" s="203" t="s">
        <v>8</v>
      </c>
      <c r="F295" s="204">
        <v>17200</v>
      </c>
      <c r="G295" s="204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83">
        <v>22</v>
      </c>
      <c r="C296" s="109" t="s">
        <v>1551</v>
      </c>
      <c r="D296" s="202" t="s">
        <v>35</v>
      </c>
      <c r="E296" s="203" t="s">
        <v>8</v>
      </c>
      <c r="F296" s="204">
        <v>21900</v>
      </c>
      <c r="G296" s="204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83">
        <v>23</v>
      </c>
      <c r="C297" s="109" t="s">
        <v>1552</v>
      </c>
      <c r="D297" s="202" t="s">
        <v>35</v>
      </c>
      <c r="E297" s="203" t="s">
        <v>8</v>
      </c>
      <c r="F297" s="204">
        <v>21900</v>
      </c>
      <c r="G297" s="204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83">
        <v>24</v>
      </c>
      <c r="C298" s="109" t="s">
        <v>1553</v>
      </c>
      <c r="D298" s="202" t="s">
        <v>35</v>
      </c>
      <c r="E298" s="203" t="s">
        <v>8</v>
      </c>
      <c r="F298" s="204">
        <v>23500</v>
      </c>
      <c r="G298" s="204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83">
        <v>25</v>
      </c>
      <c r="C299" s="109" t="s">
        <v>1554</v>
      </c>
      <c r="D299" s="202" t="s">
        <v>35</v>
      </c>
      <c r="E299" s="203" t="s">
        <v>8</v>
      </c>
      <c r="F299" s="204">
        <v>26100</v>
      </c>
      <c r="G299" s="204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83">
        <v>26</v>
      </c>
      <c r="C300" s="109" t="s">
        <v>1555</v>
      </c>
      <c r="D300" s="202" t="s">
        <v>35</v>
      </c>
      <c r="E300" s="203" t="s">
        <v>8</v>
      </c>
      <c r="F300" s="204">
        <v>35500</v>
      </c>
      <c r="G300" s="204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83">
        <v>27</v>
      </c>
      <c r="C301" s="109" t="s">
        <v>1556</v>
      </c>
      <c r="D301" s="202" t="s">
        <v>35</v>
      </c>
      <c r="E301" s="203" t="s">
        <v>8</v>
      </c>
      <c r="F301" s="204">
        <v>46200</v>
      </c>
      <c r="G301" s="204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83">
        <v>28</v>
      </c>
      <c r="C302" s="109" t="s">
        <v>1557</v>
      </c>
      <c r="D302" s="202" t="s">
        <v>35</v>
      </c>
      <c r="E302" s="203" t="s">
        <v>8</v>
      </c>
      <c r="F302" s="204">
        <v>68700</v>
      </c>
      <c r="G302" s="204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83">
        <v>29</v>
      </c>
      <c r="C303" s="109" t="s">
        <v>1558</v>
      </c>
      <c r="D303" s="202" t="s">
        <v>35</v>
      </c>
      <c r="E303" s="203" t="s">
        <v>8</v>
      </c>
      <c r="F303" s="204">
        <v>76800</v>
      </c>
      <c r="G303" s="204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83">
        <v>30</v>
      </c>
      <c r="C304" s="109" t="s">
        <v>1559</v>
      </c>
      <c r="D304" s="202" t="s">
        <v>35</v>
      </c>
      <c r="E304" s="203" t="s">
        <v>8</v>
      </c>
      <c r="F304" s="204">
        <v>23000</v>
      </c>
      <c r="G304" s="204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83">
        <v>31</v>
      </c>
      <c r="C305" s="109" t="s">
        <v>1560</v>
      </c>
      <c r="D305" s="202" t="s">
        <v>35</v>
      </c>
      <c r="E305" s="203" t="s">
        <v>8</v>
      </c>
      <c r="F305" s="204">
        <v>25700</v>
      </c>
      <c r="G305" s="204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83">
        <v>32</v>
      </c>
      <c r="C306" s="109" t="s">
        <v>1561</v>
      </c>
      <c r="D306" s="202" t="s">
        <v>35</v>
      </c>
      <c r="E306" s="203" t="s">
        <v>8</v>
      </c>
      <c r="F306" s="204">
        <v>38100</v>
      </c>
      <c r="G306" s="204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83">
        <v>33</v>
      </c>
      <c r="C307" s="109" t="s">
        <v>1562</v>
      </c>
      <c r="D307" s="202" t="s">
        <v>35</v>
      </c>
      <c r="E307" s="203" t="s">
        <v>8</v>
      </c>
      <c r="F307" s="204">
        <v>48000</v>
      </c>
      <c r="G307" s="204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83">
        <v>34</v>
      </c>
      <c r="C308" s="109" t="s">
        <v>1563</v>
      </c>
      <c r="D308" s="202" t="s">
        <v>35</v>
      </c>
      <c r="E308" s="203" t="s">
        <v>8</v>
      </c>
      <c r="F308" s="204">
        <v>60000</v>
      </c>
      <c r="G308" s="204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83">
        <v>35</v>
      </c>
      <c r="C309" s="109" t="s">
        <v>1564</v>
      </c>
      <c r="D309" s="202" t="s">
        <v>35</v>
      </c>
      <c r="E309" s="203" t="s">
        <v>8</v>
      </c>
      <c r="F309" s="204">
        <v>79000</v>
      </c>
      <c r="G309" s="204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83">
        <v>36</v>
      </c>
      <c r="C310" s="109" t="s">
        <v>1565</v>
      </c>
      <c r="D310" s="202" t="s">
        <v>35</v>
      </c>
      <c r="E310" s="203" t="s">
        <v>8</v>
      </c>
      <c r="F310" s="204">
        <v>99600</v>
      </c>
      <c r="G310" s="204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83">
        <v>37</v>
      </c>
      <c r="C311" s="109" t="s">
        <v>1566</v>
      </c>
      <c r="D311" s="202" t="s">
        <v>35</v>
      </c>
      <c r="E311" s="203" t="s">
        <v>8</v>
      </c>
      <c r="F311" s="204">
        <v>170800</v>
      </c>
      <c r="G311" s="204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83">
        <v>38</v>
      </c>
      <c r="C312" s="109" t="s">
        <v>1430</v>
      </c>
      <c r="D312" s="202" t="s">
        <v>35</v>
      </c>
      <c r="E312" s="203" t="s">
        <v>8</v>
      </c>
      <c r="F312" s="204">
        <v>197400</v>
      </c>
      <c r="G312" s="204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83">
        <v>39</v>
      </c>
      <c r="C313" s="109" t="s">
        <v>1431</v>
      </c>
      <c r="D313" s="202" t="s">
        <v>35</v>
      </c>
      <c r="E313" s="203" t="s">
        <v>8</v>
      </c>
      <c r="F313" s="204">
        <v>158100</v>
      </c>
      <c r="G313" s="204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83"/>
      <c r="C314" s="109" t="s">
        <v>38</v>
      </c>
      <c r="D314" s="202" t="s">
        <v>38</v>
      </c>
      <c r="E314" s="203"/>
      <c r="F314" s="204"/>
      <c r="G314" s="204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83" t="s">
        <v>574</v>
      </c>
      <c r="C315" s="109" t="s">
        <v>575</v>
      </c>
      <c r="D315" s="202" t="s">
        <v>38</v>
      </c>
      <c r="E315" s="203"/>
      <c r="F315" s="204"/>
      <c r="G315" s="204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101</v>
      </c>
      <c r="D316" s="202" t="s">
        <v>35</v>
      </c>
      <c r="E316" s="203" t="s">
        <v>102</v>
      </c>
      <c r="F316" s="204">
        <v>125000</v>
      </c>
      <c r="G316" s="204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103</v>
      </c>
      <c r="D317" s="202" t="s">
        <v>35</v>
      </c>
      <c r="E317" s="203" t="s">
        <v>104</v>
      </c>
      <c r="F317" s="204">
        <v>74000</v>
      </c>
      <c r="G317" s="204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1126</v>
      </c>
      <c r="D318" s="202" t="s">
        <v>35</v>
      </c>
      <c r="E318" s="203" t="s">
        <v>8</v>
      </c>
      <c r="F318" s="204">
        <v>4500</v>
      </c>
      <c r="G318" s="204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1124</v>
      </c>
      <c r="D319" s="202" t="s">
        <v>35</v>
      </c>
      <c r="E319" s="203" t="s">
        <v>14</v>
      </c>
      <c r="F319" s="204">
        <v>3888</v>
      </c>
      <c r="G319" s="204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1125</v>
      </c>
      <c r="D320" s="202" t="s">
        <v>35</v>
      </c>
      <c r="E320" s="203" t="s">
        <v>14</v>
      </c>
      <c r="F320" s="204">
        <v>2900</v>
      </c>
      <c r="G320" s="204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105</v>
      </c>
      <c r="D321" s="202" t="s">
        <v>35</v>
      </c>
      <c r="E321" s="203" t="s">
        <v>14</v>
      </c>
      <c r="F321" s="204">
        <v>11500</v>
      </c>
      <c r="G321" s="204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106</v>
      </c>
      <c r="D322" s="202" t="s">
        <v>35</v>
      </c>
      <c r="E322" s="203" t="s">
        <v>14</v>
      </c>
      <c r="F322" s="204">
        <v>6100</v>
      </c>
      <c r="G322" s="204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107</v>
      </c>
      <c r="D323" s="202" t="s">
        <v>35</v>
      </c>
      <c r="E323" s="203" t="s">
        <v>8</v>
      </c>
      <c r="F323" s="204">
        <v>58600</v>
      </c>
      <c r="G323" s="204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576</v>
      </c>
      <c r="D324" s="202" t="s">
        <v>35</v>
      </c>
      <c r="E324" s="203" t="s">
        <v>14</v>
      </c>
      <c r="F324" s="204">
        <v>15400</v>
      </c>
      <c r="G324" s="204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108</v>
      </c>
      <c r="D325" s="202" t="s">
        <v>35</v>
      </c>
      <c r="E325" s="203" t="s">
        <v>14</v>
      </c>
      <c r="F325" s="204">
        <v>5300</v>
      </c>
      <c r="G325" s="204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109</v>
      </c>
      <c r="D326" s="202" t="s">
        <v>35</v>
      </c>
      <c r="E326" s="203" t="s">
        <v>14</v>
      </c>
      <c r="F326" s="204">
        <v>8900</v>
      </c>
      <c r="G326" s="204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110</v>
      </c>
      <c r="D327" s="202" t="s">
        <v>35</v>
      </c>
      <c r="E327" s="203" t="s">
        <v>14</v>
      </c>
      <c r="F327" s="204">
        <v>15800</v>
      </c>
      <c r="G327" s="204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111</v>
      </c>
      <c r="D328" s="202" t="s">
        <v>35</v>
      </c>
      <c r="E328" s="203" t="s">
        <v>14</v>
      </c>
      <c r="F328" s="204">
        <v>13800</v>
      </c>
      <c r="G328" s="204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1432</v>
      </c>
      <c r="D329" s="202" t="s">
        <v>35</v>
      </c>
      <c r="E329" s="203" t="s">
        <v>14</v>
      </c>
      <c r="F329" s="204">
        <v>18080</v>
      </c>
      <c r="G329" s="204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1433</v>
      </c>
      <c r="D330" s="202" t="s">
        <v>35</v>
      </c>
      <c r="E330" s="203" t="s">
        <v>14</v>
      </c>
      <c r="F330" s="204">
        <v>19700</v>
      </c>
      <c r="G330" s="204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1434</v>
      </c>
      <c r="D331" s="202" t="s">
        <v>35</v>
      </c>
      <c r="E331" s="203" t="s">
        <v>14</v>
      </c>
      <c r="F331" s="204">
        <v>23000</v>
      </c>
      <c r="G331" s="204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1435</v>
      </c>
      <c r="D332" s="202" t="s">
        <v>35</v>
      </c>
      <c r="E332" s="203" t="s">
        <v>14</v>
      </c>
      <c r="F332" s="204">
        <v>38400</v>
      </c>
      <c r="G332" s="204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112</v>
      </c>
      <c r="D333" s="202" t="s">
        <v>35</v>
      </c>
      <c r="E333" s="203" t="s">
        <v>14</v>
      </c>
      <c r="F333" s="204">
        <v>22900</v>
      </c>
      <c r="G333" s="204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113</v>
      </c>
      <c r="D334" s="202" t="s">
        <v>35</v>
      </c>
      <c r="E334" s="203" t="s">
        <v>14</v>
      </c>
      <c r="F334" s="204">
        <v>25000</v>
      </c>
      <c r="G334" s="204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114</v>
      </c>
      <c r="D335" s="202" t="s">
        <v>35</v>
      </c>
      <c r="E335" s="203" t="s">
        <v>14</v>
      </c>
      <c r="F335" s="204">
        <v>25000</v>
      </c>
      <c r="G335" s="204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116</v>
      </c>
      <c r="D336" s="202" t="s">
        <v>35</v>
      </c>
      <c r="E336" s="203" t="s">
        <v>14</v>
      </c>
      <c r="F336" s="204">
        <v>18400</v>
      </c>
      <c r="G336" s="204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115</v>
      </c>
      <c r="D337" s="202" t="s">
        <v>35</v>
      </c>
      <c r="E337" s="203" t="s">
        <v>14</v>
      </c>
      <c r="F337" s="204">
        <v>18400</v>
      </c>
      <c r="G337" s="204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117</v>
      </c>
      <c r="D338" s="202" t="s">
        <v>35</v>
      </c>
      <c r="E338" s="203" t="s">
        <v>14</v>
      </c>
      <c r="F338" s="204">
        <v>18400</v>
      </c>
      <c r="G338" s="204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118</v>
      </c>
      <c r="D339" s="202" t="s">
        <v>35</v>
      </c>
      <c r="E339" s="203" t="s">
        <v>14</v>
      </c>
      <c r="F339" s="204">
        <v>61300</v>
      </c>
      <c r="G339" s="204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455</v>
      </c>
      <c r="D340" s="202" t="s">
        <v>35</v>
      </c>
      <c r="E340" s="203" t="s">
        <v>14</v>
      </c>
      <c r="F340" s="204">
        <v>61300</v>
      </c>
      <c r="G340" s="204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119</v>
      </c>
      <c r="D341" s="202" t="s">
        <v>35</v>
      </c>
      <c r="E341" s="203" t="s">
        <v>14</v>
      </c>
      <c r="F341" s="204">
        <v>61300</v>
      </c>
      <c r="G341" s="204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120</v>
      </c>
      <c r="D342" s="202" t="s">
        <v>35</v>
      </c>
      <c r="E342" s="203" t="s">
        <v>14</v>
      </c>
      <c r="F342" s="204">
        <v>64500</v>
      </c>
      <c r="G342" s="204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121</v>
      </c>
      <c r="D343" s="202" t="s">
        <v>35</v>
      </c>
      <c r="E343" s="203" t="s">
        <v>14</v>
      </c>
      <c r="F343" s="204">
        <v>69000</v>
      </c>
      <c r="G343" s="204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122</v>
      </c>
      <c r="D344" s="202" t="s">
        <v>35</v>
      </c>
      <c r="E344" s="203" t="s">
        <v>14</v>
      </c>
      <c r="F344" s="204">
        <v>82500</v>
      </c>
      <c r="G344" s="204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123</v>
      </c>
      <c r="D345" s="202" t="s">
        <v>35</v>
      </c>
      <c r="E345" s="203" t="s">
        <v>14</v>
      </c>
      <c r="F345" s="204">
        <v>79800</v>
      </c>
      <c r="G345" s="204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124</v>
      </c>
      <c r="D346" s="202" t="s">
        <v>35</v>
      </c>
      <c r="E346" s="203" t="s">
        <v>14</v>
      </c>
      <c r="F346" s="204">
        <v>72100</v>
      </c>
      <c r="G346" s="204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125</v>
      </c>
      <c r="D347" s="202" t="s">
        <v>35</v>
      </c>
      <c r="E347" s="203" t="s">
        <v>14</v>
      </c>
      <c r="F347" s="204">
        <v>86800</v>
      </c>
      <c r="G347" s="204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126</v>
      </c>
      <c r="D348" s="202" t="s">
        <v>35</v>
      </c>
      <c r="E348" s="203" t="s">
        <v>14</v>
      </c>
      <c r="F348" s="204">
        <v>105600</v>
      </c>
      <c r="G348" s="204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1374</v>
      </c>
      <c r="D349" s="202" t="s">
        <v>35</v>
      </c>
      <c r="E349" s="203" t="s">
        <v>14</v>
      </c>
      <c r="F349" s="204">
        <v>491900</v>
      </c>
      <c r="G349" s="204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127</v>
      </c>
      <c r="D350" s="202" t="s">
        <v>35</v>
      </c>
      <c r="E350" s="203" t="s">
        <v>14</v>
      </c>
      <c r="F350" s="204">
        <v>29555</v>
      </c>
      <c r="G350" s="204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456</v>
      </c>
      <c r="D351" s="202" t="s">
        <v>35</v>
      </c>
      <c r="E351" s="203" t="s">
        <v>14</v>
      </c>
      <c r="F351" s="204">
        <v>37200</v>
      </c>
      <c r="G351" s="204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128</v>
      </c>
      <c r="D352" s="202" t="s">
        <v>35</v>
      </c>
      <c r="E352" s="203" t="s">
        <v>14</v>
      </c>
      <c r="F352" s="204">
        <v>29600</v>
      </c>
      <c r="G352" s="204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129</v>
      </c>
      <c r="D353" s="202" t="s">
        <v>35</v>
      </c>
      <c r="E353" s="203" t="s">
        <v>14</v>
      </c>
      <c r="F353" s="204">
        <v>37144</v>
      </c>
      <c r="G353" s="204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130</v>
      </c>
      <c r="D354" s="202" t="s">
        <v>35</v>
      </c>
      <c r="E354" s="203" t="s">
        <v>14</v>
      </c>
      <c r="F354" s="204">
        <v>5700</v>
      </c>
      <c r="G354" s="204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131</v>
      </c>
      <c r="D355" s="202" t="s">
        <v>35</v>
      </c>
      <c r="E355" s="203" t="s">
        <v>14</v>
      </c>
      <c r="F355" s="204">
        <v>5700</v>
      </c>
      <c r="G355" s="204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132</v>
      </c>
      <c r="D356" s="202" t="s">
        <v>35</v>
      </c>
      <c r="E356" s="203" t="s">
        <v>14</v>
      </c>
      <c r="F356" s="204">
        <v>10700</v>
      </c>
      <c r="G356" s="204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135</v>
      </c>
      <c r="D357" s="202" t="s">
        <v>35</v>
      </c>
      <c r="E357" s="203" t="s">
        <v>14</v>
      </c>
      <c r="F357" s="204">
        <v>6200</v>
      </c>
      <c r="G357" s="204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136</v>
      </c>
      <c r="D358" s="202" t="s">
        <v>35</v>
      </c>
      <c r="E358" s="203" t="s">
        <v>90</v>
      </c>
      <c r="F358" s="204">
        <v>446100</v>
      </c>
      <c r="G358" s="204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577</v>
      </c>
      <c r="D359" s="202" t="s">
        <v>35</v>
      </c>
      <c r="E359" s="203" t="s">
        <v>90</v>
      </c>
      <c r="F359" s="204">
        <v>45796</v>
      </c>
      <c r="G359" s="204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83"/>
      <c r="C360" s="109" t="s">
        <v>38</v>
      </c>
      <c r="D360" s="202" t="s">
        <v>38</v>
      </c>
      <c r="E360" s="203"/>
      <c r="F360" s="204"/>
      <c r="G360" s="204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83" t="s">
        <v>578</v>
      </c>
      <c r="C361" s="109" t="s">
        <v>579</v>
      </c>
      <c r="D361" s="202" t="s">
        <v>38</v>
      </c>
      <c r="E361" s="203"/>
      <c r="F361" s="204"/>
      <c r="G361" s="204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137</v>
      </c>
      <c r="D362" s="202" t="s">
        <v>35</v>
      </c>
      <c r="E362" s="203" t="s">
        <v>14</v>
      </c>
      <c r="F362" s="204">
        <v>37000</v>
      </c>
      <c r="G362" s="204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138</v>
      </c>
      <c r="D363" s="202" t="s">
        <v>35</v>
      </c>
      <c r="E363" s="203" t="s">
        <v>14</v>
      </c>
      <c r="F363" s="204">
        <v>55500</v>
      </c>
      <c r="G363" s="204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139</v>
      </c>
      <c r="D364" s="202" t="s">
        <v>35</v>
      </c>
      <c r="E364" s="203" t="s">
        <v>14</v>
      </c>
      <c r="F364" s="204">
        <v>67800</v>
      </c>
      <c r="G364" s="204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140</v>
      </c>
      <c r="D365" s="202" t="s">
        <v>35</v>
      </c>
      <c r="E365" s="203" t="s">
        <v>14</v>
      </c>
      <c r="F365" s="204">
        <v>98600</v>
      </c>
      <c r="G365" s="204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141</v>
      </c>
      <c r="D366" s="202" t="s">
        <v>35</v>
      </c>
      <c r="E366" s="203" t="s">
        <v>14</v>
      </c>
      <c r="F366" s="204">
        <v>135199</v>
      </c>
      <c r="G366" s="204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142</v>
      </c>
      <c r="D367" s="202" t="s">
        <v>35</v>
      </c>
      <c r="E367" s="203" t="s">
        <v>7</v>
      </c>
      <c r="F367" s="204">
        <v>7789</v>
      </c>
      <c r="G367" s="204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20</v>
      </c>
      <c r="D368" s="202" t="s">
        <v>35</v>
      </c>
      <c r="E368" s="203" t="s">
        <v>8</v>
      </c>
      <c r="F368" s="204">
        <v>47459</v>
      </c>
      <c r="G368" s="204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143</v>
      </c>
      <c r="D369" s="202" t="s">
        <v>35</v>
      </c>
      <c r="E369" s="203" t="s">
        <v>8</v>
      </c>
      <c r="F369" s="204">
        <v>112500</v>
      </c>
      <c r="G369" s="204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144</v>
      </c>
      <c r="D370" s="202" t="s">
        <v>35</v>
      </c>
      <c r="E370" s="203" t="s">
        <v>8</v>
      </c>
      <c r="F370" s="204">
        <v>35800</v>
      </c>
      <c r="G370" s="204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145</v>
      </c>
      <c r="D371" s="202" t="s">
        <v>35</v>
      </c>
      <c r="E371" s="203" t="s">
        <v>8</v>
      </c>
      <c r="F371" s="204">
        <v>36000</v>
      </c>
      <c r="G371" s="204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146</v>
      </c>
      <c r="D372" s="202" t="s">
        <v>35</v>
      </c>
      <c r="E372" s="203" t="s">
        <v>8</v>
      </c>
      <c r="F372" s="204">
        <v>36000</v>
      </c>
      <c r="G372" s="204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147</v>
      </c>
      <c r="D373" s="202" t="s">
        <v>35</v>
      </c>
      <c r="E373" s="203" t="s">
        <v>8</v>
      </c>
      <c r="F373" s="204">
        <v>40000</v>
      </c>
      <c r="G373" s="204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148</v>
      </c>
      <c r="D374" s="202" t="s">
        <v>35</v>
      </c>
      <c r="E374" s="203" t="s">
        <v>8</v>
      </c>
      <c r="F374" s="204">
        <v>55000</v>
      </c>
      <c r="G374" s="204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149</v>
      </c>
      <c r="D375" s="202" t="s">
        <v>35</v>
      </c>
      <c r="E375" s="203" t="s">
        <v>8</v>
      </c>
      <c r="F375" s="204">
        <v>45500</v>
      </c>
      <c r="G375" s="204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150</v>
      </c>
      <c r="D376" s="202" t="s">
        <v>35</v>
      </c>
      <c r="E376" s="203" t="s">
        <v>8</v>
      </c>
      <c r="F376" s="204">
        <v>45500</v>
      </c>
      <c r="G376" s="204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151</v>
      </c>
      <c r="D377" s="202" t="s">
        <v>35</v>
      </c>
      <c r="E377" s="203" t="s">
        <v>8</v>
      </c>
      <c r="F377" s="204">
        <v>45500</v>
      </c>
      <c r="G377" s="204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152</v>
      </c>
      <c r="D378" s="202" t="s">
        <v>35</v>
      </c>
      <c r="E378" s="203" t="s">
        <v>8</v>
      </c>
      <c r="F378" s="204">
        <v>45500</v>
      </c>
      <c r="G378" s="204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153</v>
      </c>
      <c r="D379" s="202" t="s">
        <v>35</v>
      </c>
      <c r="E379" s="203" t="s">
        <v>8</v>
      </c>
      <c r="F379" s="204">
        <v>7938</v>
      </c>
      <c r="G379" s="204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154</v>
      </c>
      <c r="D380" s="202" t="s">
        <v>35</v>
      </c>
      <c r="E380" s="203" t="s">
        <v>8</v>
      </c>
      <c r="F380" s="204">
        <v>30000</v>
      </c>
      <c r="G380" s="204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18</v>
      </c>
      <c r="D381" s="202" t="s">
        <v>35</v>
      </c>
      <c r="E381" s="203" t="s">
        <v>8</v>
      </c>
      <c r="F381" s="204">
        <v>26500</v>
      </c>
      <c r="G381" s="204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155</v>
      </c>
      <c r="D382" s="202" t="s">
        <v>35</v>
      </c>
      <c r="E382" s="203" t="s">
        <v>8</v>
      </c>
      <c r="F382" s="204">
        <v>26500</v>
      </c>
      <c r="G382" s="204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156</v>
      </c>
      <c r="D383" s="202" t="s">
        <v>35</v>
      </c>
      <c r="E383" s="203" t="s">
        <v>8</v>
      </c>
      <c r="F383" s="204">
        <v>26500</v>
      </c>
      <c r="G383" s="204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157</v>
      </c>
      <c r="D384" s="202" t="s">
        <v>35</v>
      </c>
      <c r="E384" s="203" t="s">
        <v>8</v>
      </c>
      <c r="F384" s="204">
        <v>26500</v>
      </c>
      <c r="G384" s="204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158</v>
      </c>
      <c r="D385" s="202" t="s">
        <v>35</v>
      </c>
      <c r="E385" s="203" t="s">
        <v>8</v>
      </c>
      <c r="F385" s="204">
        <v>33600</v>
      </c>
      <c r="G385" s="204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159</v>
      </c>
      <c r="D386" s="202" t="s">
        <v>35</v>
      </c>
      <c r="E386" s="203" t="s">
        <v>8</v>
      </c>
      <c r="F386" s="204">
        <v>33600</v>
      </c>
      <c r="G386" s="204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160</v>
      </c>
      <c r="D387" s="202" t="s">
        <v>35</v>
      </c>
      <c r="E387" s="203" t="s">
        <v>8</v>
      </c>
      <c r="F387" s="204">
        <v>33600</v>
      </c>
      <c r="G387" s="204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161</v>
      </c>
      <c r="D388" s="202" t="s">
        <v>35</v>
      </c>
      <c r="E388" s="203" t="s">
        <v>8</v>
      </c>
      <c r="F388" s="204">
        <v>33600</v>
      </c>
      <c r="G388" s="204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162</v>
      </c>
      <c r="D389" s="202" t="s">
        <v>35</v>
      </c>
      <c r="E389" s="203" t="s">
        <v>8</v>
      </c>
      <c r="F389" s="204">
        <v>32600</v>
      </c>
      <c r="G389" s="204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163</v>
      </c>
      <c r="D390" s="202" t="s">
        <v>35</v>
      </c>
      <c r="E390" s="203" t="s">
        <v>8</v>
      </c>
      <c r="F390" s="204">
        <v>45000</v>
      </c>
      <c r="G390" s="204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580</v>
      </c>
      <c r="D391" s="202" t="s">
        <v>35</v>
      </c>
      <c r="E391" s="203" t="s">
        <v>8</v>
      </c>
      <c r="F391" s="204">
        <v>92500</v>
      </c>
      <c r="G391" s="204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164</v>
      </c>
      <c r="D392" s="202" t="s">
        <v>35</v>
      </c>
      <c r="E392" s="203" t="s">
        <v>8</v>
      </c>
      <c r="F392" s="204">
        <v>67700</v>
      </c>
      <c r="G392" s="204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165</v>
      </c>
      <c r="D393" s="202" t="s">
        <v>35</v>
      </c>
      <c r="E393" s="203" t="s">
        <v>8</v>
      </c>
      <c r="F393" s="204">
        <v>13100</v>
      </c>
      <c r="G393" s="204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166</v>
      </c>
      <c r="D394" s="202" t="s">
        <v>35</v>
      </c>
      <c r="E394" s="203" t="s">
        <v>8</v>
      </c>
      <c r="F394" s="204">
        <v>404600</v>
      </c>
      <c r="G394" s="204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581</v>
      </c>
      <c r="D395" s="202" t="s">
        <v>35</v>
      </c>
      <c r="E395" s="203" t="s">
        <v>8</v>
      </c>
      <c r="F395" s="204">
        <v>445573.55999999994</v>
      </c>
      <c r="G395" s="204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167</v>
      </c>
      <c r="D396" s="202" t="s">
        <v>35</v>
      </c>
      <c r="E396" s="203" t="s">
        <v>8</v>
      </c>
      <c r="F396" s="204">
        <v>89200</v>
      </c>
      <c r="G396" s="204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168</v>
      </c>
      <c r="D397" s="202" t="s">
        <v>35</v>
      </c>
      <c r="E397" s="203" t="s">
        <v>8</v>
      </c>
      <c r="F397" s="204">
        <v>95000</v>
      </c>
      <c r="G397" s="204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169</v>
      </c>
      <c r="D398" s="202" t="s">
        <v>35</v>
      </c>
      <c r="E398" s="203" t="s">
        <v>8</v>
      </c>
      <c r="F398" s="204">
        <v>15500</v>
      </c>
      <c r="G398" s="204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170</v>
      </c>
      <c r="D399" s="202" t="s">
        <v>35</v>
      </c>
      <c r="E399" s="203" t="s">
        <v>8</v>
      </c>
      <c r="F399" s="204">
        <v>37700</v>
      </c>
      <c r="G399" s="204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171</v>
      </c>
      <c r="D400" s="202" t="s">
        <v>35</v>
      </c>
      <c r="E400" s="203" t="s">
        <v>8</v>
      </c>
      <c r="F400" s="204">
        <v>28000</v>
      </c>
      <c r="G400" s="204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172</v>
      </c>
      <c r="D401" s="202" t="s">
        <v>35</v>
      </c>
      <c r="E401" s="203" t="s">
        <v>8</v>
      </c>
      <c r="F401" s="204">
        <v>22400</v>
      </c>
      <c r="G401" s="204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174</v>
      </c>
      <c r="D402" s="202" t="s">
        <v>35</v>
      </c>
      <c r="E402" s="203" t="s">
        <v>8</v>
      </c>
      <c r="F402" s="204">
        <v>15800</v>
      </c>
      <c r="G402" s="204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173</v>
      </c>
      <c r="D403" s="202" t="s">
        <v>35</v>
      </c>
      <c r="E403" s="203" t="s">
        <v>8</v>
      </c>
      <c r="F403" s="204">
        <v>22400</v>
      </c>
      <c r="G403" s="204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1127</v>
      </c>
      <c r="D404" s="202" t="s">
        <v>35</v>
      </c>
      <c r="E404" s="203" t="s">
        <v>8</v>
      </c>
      <c r="F404" s="204">
        <v>36500</v>
      </c>
      <c r="G404" s="204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175</v>
      </c>
      <c r="D405" s="202" t="s">
        <v>35</v>
      </c>
      <c r="E405" s="203" t="s">
        <v>8</v>
      </c>
      <c r="F405" s="204">
        <v>10800</v>
      </c>
      <c r="G405" s="204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176</v>
      </c>
      <c r="D406" s="202" t="s">
        <v>35</v>
      </c>
      <c r="E406" s="203" t="s">
        <v>8</v>
      </c>
      <c r="F406" s="204">
        <v>13600</v>
      </c>
      <c r="G406" s="204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177</v>
      </c>
      <c r="D407" s="202" t="s">
        <v>35</v>
      </c>
      <c r="E407" s="203" t="s">
        <v>8</v>
      </c>
      <c r="F407" s="204">
        <v>17100</v>
      </c>
      <c r="G407" s="204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178</v>
      </c>
      <c r="D408" s="202" t="s">
        <v>35</v>
      </c>
      <c r="E408" s="203" t="s">
        <v>8</v>
      </c>
      <c r="F408" s="204">
        <v>32400</v>
      </c>
      <c r="G408" s="204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179</v>
      </c>
      <c r="D409" s="202" t="s">
        <v>35</v>
      </c>
      <c r="E409" s="203" t="s">
        <v>8</v>
      </c>
      <c r="F409" s="204">
        <v>40400</v>
      </c>
      <c r="G409" s="204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582</v>
      </c>
      <c r="D410" s="202" t="s">
        <v>35</v>
      </c>
      <c r="E410" s="203" t="s">
        <v>8</v>
      </c>
      <c r="F410" s="204">
        <v>282000</v>
      </c>
      <c r="G410" s="204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583</v>
      </c>
      <c r="D411" s="202" t="s">
        <v>35</v>
      </c>
      <c r="E411" s="203" t="s">
        <v>8</v>
      </c>
      <c r="F411" s="204">
        <v>379000</v>
      </c>
      <c r="G411" s="204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584</v>
      </c>
      <c r="D412" s="202" t="s">
        <v>35</v>
      </c>
      <c r="E412" s="203" t="s">
        <v>8</v>
      </c>
      <c r="F412" s="204">
        <v>557000</v>
      </c>
      <c r="G412" s="204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180</v>
      </c>
      <c r="D413" s="202" t="s">
        <v>35</v>
      </c>
      <c r="E413" s="203" t="s">
        <v>8</v>
      </c>
      <c r="F413" s="204">
        <v>41800</v>
      </c>
      <c r="G413" s="204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585</v>
      </c>
      <c r="D414" s="202" t="s">
        <v>35</v>
      </c>
      <c r="E414" s="203" t="s">
        <v>8</v>
      </c>
      <c r="F414" s="204">
        <v>78500</v>
      </c>
      <c r="G414" s="204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586</v>
      </c>
      <c r="D415" s="202" t="s">
        <v>35</v>
      </c>
      <c r="E415" s="203" t="s">
        <v>8</v>
      </c>
      <c r="F415" s="204">
        <v>120000</v>
      </c>
      <c r="G415" s="204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587</v>
      </c>
      <c r="D416" s="202" t="s">
        <v>35</v>
      </c>
      <c r="E416" s="203" t="s">
        <v>8</v>
      </c>
      <c r="F416" s="204">
        <v>120900</v>
      </c>
      <c r="G416" s="204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181</v>
      </c>
      <c r="D417" s="202" t="s">
        <v>35</v>
      </c>
      <c r="E417" s="203" t="s">
        <v>8</v>
      </c>
      <c r="F417" s="204">
        <v>78500</v>
      </c>
      <c r="G417" s="204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182</v>
      </c>
      <c r="D418" s="202" t="s">
        <v>35</v>
      </c>
      <c r="E418" s="203" t="s">
        <v>8</v>
      </c>
      <c r="F418" s="204">
        <v>85300</v>
      </c>
      <c r="G418" s="204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183</v>
      </c>
      <c r="D419" s="202" t="s">
        <v>35</v>
      </c>
      <c r="E419" s="203" t="s">
        <v>8</v>
      </c>
      <c r="F419" s="204">
        <v>107300</v>
      </c>
      <c r="G419" s="204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184</v>
      </c>
      <c r="D420" s="202" t="s">
        <v>35</v>
      </c>
      <c r="E420" s="203" t="s">
        <v>8</v>
      </c>
      <c r="F420" s="204">
        <v>112100</v>
      </c>
      <c r="G420" s="204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185</v>
      </c>
      <c r="D421" s="202" t="s">
        <v>35</v>
      </c>
      <c r="E421" s="203" t="s">
        <v>8</v>
      </c>
      <c r="F421" s="204">
        <v>75400</v>
      </c>
      <c r="G421" s="204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457</v>
      </c>
      <c r="D422" s="202" t="s">
        <v>35</v>
      </c>
      <c r="E422" s="203" t="s">
        <v>8</v>
      </c>
      <c r="F422" s="204">
        <v>23500</v>
      </c>
      <c r="G422" s="204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458</v>
      </c>
      <c r="D423" s="202" t="s">
        <v>35</v>
      </c>
      <c r="E423" s="203" t="s">
        <v>8</v>
      </c>
      <c r="F423" s="204">
        <v>26500</v>
      </c>
      <c r="G423" s="204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459</v>
      </c>
      <c r="D424" s="202" t="s">
        <v>35</v>
      </c>
      <c r="E424" s="203" t="s">
        <v>8</v>
      </c>
      <c r="F424" s="204">
        <v>34000</v>
      </c>
      <c r="G424" s="204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460</v>
      </c>
      <c r="D425" s="202" t="s">
        <v>35</v>
      </c>
      <c r="E425" s="203" t="s">
        <v>8</v>
      </c>
      <c r="F425" s="204">
        <v>49600</v>
      </c>
      <c r="G425" s="204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461</v>
      </c>
      <c r="D426" s="202" t="s">
        <v>35</v>
      </c>
      <c r="E426" s="203" t="s">
        <v>8</v>
      </c>
      <c r="F426" s="204">
        <v>56300</v>
      </c>
      <c r="G426" s="204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186</v>
      </c>
      <c r="D427" s="202" t="s">
        <v>35</v>
      </c>
      <c r="E427" s="203" t="s">
        <v>7</v>
      </c>
      <c r="F427" s="204">
        <v>33800</v>
      </c>
      <c r="G427" s="204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187</v>
      </c>
      <c r="D428" s="202" t="s">
        <v>35</v>
      </c>
      <c r="E428" s="203" t="s">
        <v>7</v>
      </c>
      <c r="F428" s="204">
        <v>40200</v>
      </c>
      <c r="G428" s="204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188</v>
      </c>
      <c r="D429" s="202" t="s">
        <v>35</v>
      </c>
      <c r="E429" s="203" t="s">
        <v>7</v>
      </c>
      <c r="F429" s="204">
        <v>46800</v>
      </c>
      <c r="G429" s="204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23</v>
      </c>
      <c r="D430" s="202" t="s">
        <v>35</v>
      </c>
      <c r="E430" s="203" t="s">
        <v>8</v>
      </c>
      <c r="F430" s="204">
        <v>9500</v>
      </c>
      <c r="G430" s="204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19</v>
      </c>
      <c r="D431" s="202" t="s">
        <v>35</v>
      </c>
      <c r="E431" s="203" t="s">
        <v>8</v>
      </c>
      <c r="F431" s="204">
        <v>184500</v>
      </c>
      <c r="G431" s="204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189</v>
      </c>
      <c r="D432" s="202" t="s">
        <v>35</v>
      </c>
      <c r="E432" s="203" t="s">
        <v>8</v>
      </c>
      <c r="F432" s="204">
        <v>175000</v>
      </c>
      <c r="G432" s="204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22</v>
      </c>
      <c r="D433" s="202" t="s">
        <v>35</v>
      </c>
      <c r="E433" s="203" t="s">
        <v>7</v>
      </c>
      <c r="F433" s="204">
        <v>30000</v>
      </c>
      <c r="G433" s="204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190</v>
      </c>
      <c r="D434" s="202" t="s">
        <v>35</v>
      </c>
      <c r="E434" s="203" t="s">
        <v>7</v>
      </c>
      <c r="F434" s="204">
        <v>49500</v>
      </c>
      <c r="G434" s="204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191</v>
      </c>
      <c r="D435" s="202" t="s">
        <v>35</v>
      </c>
      <c r="E435" s="203" t="s">
        <v>7</v>
      </c>
      <c r="F435" s="204">
        <v>120000</v>
      </c>
      <c r="G435" s="204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21</v>
      </c>
      <c r="D436" s="202" t="s">
        <v>35</v>
      </c>
      <c r="E436" s="203" t="s">
        <v>8</v>
      </c>
      <c r="F436" s="204">
        <v>4880</v>
      </c>
      <c r="G436" s="204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192</v>
      </c>
      <c r="D437" s="202" t="s">
        <v>35</v>
      </c>
      <c r="E437" s="203" t="s">
        <v>8</v>
      </c>
      <c r="F437" s="204">
        <v>1308700</v>
      </c>
      <c r="G437" s="204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193</v>
      </c>
      <c r="D438" s="202" t="s">
        <v>35</v>
      </c>
      <c r="E438" s="203" t="s">
        <v>8</v>
      </c>
      <c r="F438" s="204">
        <v>12500</v>
      </c>
      <c r="G438" s="204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194</v>
      </c>
      <c r="D439" s="202" t="s">
        <v>35</v>
      </c>
      <c r="E439" s="203" t="s">
        <v>7</v>
      </c>
      <c r="F439" s="204">
        <v>9700</v>
      </c>
      <c r="G439" s="204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195</v>
      </c>
      <c r="D440" s="202" t="s">
        <v>35</v>
      </c>
      <c r="E440" s="203" t="s">
        <v>7</v>
      </c>
      <c r="F440" s="204">
        <v>24300</v>
      </c>
      <c r="G440" s="204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196</v>
      </c>
      <c r="D441" s="202" t="s">
        <v>35</v>
      </c>
      <c r="E441" s="203" t="s">
        <v>7</v>
      </c>
      <c r="F441" s="204">
        <v>39204</v>
      </c>
      <c r="G441" s="204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1436</v>
      </c>
      <c r="D442" s="202" t="s">
        <v>35</v>
      </c>
      <c r="E442" s="203" t="s">
        <v>7</v>
      </c>
      <c r="F442" s="204">
        <v>491900</v>
      </c>
      <c r="G442" s="204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197</v>
      </c>
      <c r="D443" s="202" t="s">
        <v>35</v>
      </c>
      <c r="E443" s="203" t="s">
        <v>8</v>
      </c>
      <c r="F443" s="204">
        <v>78069</v>
      </c>
      <c r="G443" s="204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198</v>
      </c>
      <c r="D444" s="202" t="s">
        <v>35</v>
      </c>
      <c r="E444" s="203" t="s">
        <v>8</v>
      </c>
      <c r="F444" s="204">
        <v>155631</v>
      </c>
      <c r="G444" s="204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388" t="s">
        <v>588</v>
      </c>
      <c r="D445" s="202" t="s">
        <v>35</v>
      </c>
      <c r="E445" s="203" t="s">
        <v>8</v>
      </c>
      <c r="F445" s="204">
        <v>3965</v>
      </c>
      <c r="G445" s="204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199</v>
      </c>
      <c r="D446" s="202" t="s">
        <v>35</v>
      </c>
      <c r="E446" s="203" t="s">
        <v>8</v>
      </c>
      <c r="F446" s="204">
        <v>31800</v>
      </c>
      <c r="G446" s="204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200</v>
      </c>
      <c r="D447" s="202" t="s">
        <v>35</v>
      </c>
      <c r="E447" s="203" t="s">
        <v>8</v>
      </c>
      <c r="F447" s="204">
        <v>33800</v>
      </c>
      <c r="G447" s="204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201</v>
      </c>
      <c r="D448" s="202" t="s">
        <v>35</v>
      </c>
      <c r="E448" s="203" t="s">
        <v>8</v>
      </c>
      <c r="F448" s="204">
        <v>38500</v>
      </c>
      <c r="G448" s="204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202</v>
      </c>
      <c r="D449" s="202" t="s">
        <v>35</v>
      </c>
      <c r="E449" s="203" t="s">
        <v>8</v>
      </c>
      <c r="F449" s="204">
        <v>76000</v>
      </c>
      <c r="G449" s="204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203</v>
      </c>
      <c r="D450" s="202" t="s">
        <v>35</v>
      </c>
      <c r="E450" s="203" t="s">
        <v>8</v>
      </c>
      <c r="F450" s="204">
        <v>97000</v>
      </c>
      <c r="G450" s="204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988</v>
      </c>
      <c r="D451" s="202" t="s">
        <v>35</v>
      </c>
      <c r="E451" s="203" t="s">
        <v>7</v>
      </c>
      <c r="F451" s="204">
        <v>4520</v>
      </c>
      <c r="G451" s="204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989</v>
      </c>
      <c r="D452" s="202" t="s">
        <v>35</v>
      </c>
      <c r="E452" s="203" t="s">
        <v>8</v>
      </c>
      <c r="F452" s="204">
        <v>7290</v>
      </c>
      <c r="G452" s="204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204</v>
      </c>
      <c r="D453" s="202" t="s">
        <v>35</v>
      </c>
      <c r="E453" s="203" t="s">
        <v>8</v>
      </c>
      <c r="F453" s="204">
        <v>4500</v>
      </c>
      <c r="G453" s="204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205</v>
      </c>
      <c r="D454" s="202" t="s">
        <v>35</v>
      </c>
      <c r="E454" s="203" t="s">
        <v>8</v>
      </c>
      <c r="F454" s="204">
        <v>106300</v>
      </c>
      <c r="G454" s="204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206</v>
      </c>
      <c r="D455" s="202" t="s">
        <v>35</v>
      </c>
      <c r="E455" s="203" t="s">
        <v>8</v>
      </c>
      <c r="F455" s="204">
        <v>116800</v>
      </c>
      <c r="G455" s="204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207</v>
      </c>
      <c r="D456" s="202" t="s">
        <v>35</v>
      </c>
      <c r="E456" s="203" t="s">
        <v>8</v>
      </c>
      <c r="F456" s="204">
        <v>11400</v>
      </c>
      <c r="G456" s="204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208</v>
      </c>
      <c r="D457" s="202" t="s">
        <v>35</v>
      </c>
      <c r="E457" s="203" t="s">
        <v>8</v>
      </c>
      <c r="F457" s="204">
        <v>29600</v>
      </c>
      <c r="G457" s="204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589</v>
      </c>
      <c r="D458" s="202" t="s">
        <v>35</v>
      </c>
      <c r="E458" s="203" t="s">
        <v>8</v>
      </c>
      <c r="F458" s="204">
        <v>290142</v>
      </c>
      <c r="G458" s="204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590</v>
      </c>
      <c r="D459" s="202" t="s">
        <v>35</v>
      </c>
      <c r="E459" s="203" t="s">
        <v>8</v>
      </c>
      <c r="F459" s="204">
        <v>265680</v>
      </c>
      <c r="G459" s="204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591</v>
      </c>
      <c r="D460" s="202" t="s">
        <v>35</v>
      </c>
      <c r="E460" s="203" t="s">
        <v>8</v>
      </c>
      <c r="F460" s="204">
        <v>265680</v>
      </c>
      <c r="G460" s="204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209</v>
      </c>
      <c r="D461" s="202" t="s">
        <v>35</v>
      </c>
      <c r="E461" s="203" t="s">
        <v>8</v>
      </c>
      <c r="F461" s="204">
        <v>20898</v>
      </c>
      <c r="G461" s="204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210</v>
      </c>
      <c r="D462" s="202" t="s">
        <v>35</v>
      </c>
      <c r="E462" s="203" t="s">
        <v>8</v>
      </c>
      <c r="F462" s="204">
        <v>20700</v>
      </c>
      <c r="G462" s="204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211</v>
      </c>
      <c r="D463" s="202" t="s">
        <v>35</v>
      </c>
      <c r="E463" s="203" t="s">
        <v>8</v>
      </c>
      <c r="F463" s="204">
        <v>13600</v>
      </c>
      <c r="G463" s="204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212</v>
      </c>
      <c r="D464" s="202" t="s">
        <v>35</v>
      </c>
      <c r="E464" s="203" t="s">
        <v>8</v>
      </c>
      <c r="F464" s="204">
        <v>27900</v>
      </c>
      <c r="G464" s="204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213</v>
      </c>
      <c r="D465" s="202" t="s">
        <v>35</v>
      </c>
      <c r="E465" s="203" t="s">
        <v>8</v>
      </c>
      <c r="F465" s="204">
        <v>27815</v>
      </c>
      <c r="G465" s="204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214</v>
      </c>
      <c r="D466" s="202" t="s">
        <v>35</v>
      </c>
      <c r="E466" s="203" t="s">
        <v>8</v>
      </c>
      <c r="F466" s="204">
        <v>20800</v>
      </c>
      <c r="G466" s="204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15</v>
      </c>
      <c r="D467" s="202" t="s">
        <v>35</v>
      </c>
      <c r="E467" s="203" t="s">
        <v>8</v>
      </c>
      <c r="F467" s="204">
        <v>23936</v>
      </c>
      <c r="G467" s="204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215</v>
      </c>
      <c r="D468" s="202" t="s">
        <v>35</v>
      </c>
      <c r="E468" s="203" t="s">
        <v>8</v>
      </c>
      <c r="F468" s="204">
        <v>31590</v>
      </c>
      <c r="G468" s="204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216</v>
      </c>
      <c r="D469" s="202" t="s">
        <v>35</v>
      </c>
      <c r="E469" s="203" t="s">
        <v>8</v>
      </c>
      <c r="F469" s="204">
        <v>32500</v>
      </c>
      <c r="G469" s="204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217</v>
      </c>
      <c r="D470" s="202" t="s">
        <v>35</v>
      </c>
      <c r="E470" s="203" t="s">
        <v>8</v>
      </c>
      <c r="F470" s="204">
        <v>47300</v>
      </c>
      <c r="G470" s="204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218</v>
      </c>
      <c r="D471" s="202" t="s">
        <v>35</v>
      </c>
      <c r="E471" s="203" t="s">
        <v>8</v>
      </c>
      <c r="F471" s="204">
        <v>61560</v>
      </c>
      <c r="G471" s="204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1018</v>
      </c>
      <c r="D472" s="202" t="s">
        <v>35</v>
      </c>
      <c r="E472" s="203" t="s">
        <v>8</v>
      </c>
      <c r="F472" s="204">
        <v>79056</v>
      </c>
      <c r="G472" s="204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1019</v>
      </c>
      <c r="D473" s="202" t="s">
        <v>35</v>
      </c>
      <c r="E473" s="203" t="s">
        <v>8</v>
      </c>
      <c r="F473" s="204">
        <v>81984</v>
      </c>
      <c r="G473" s="204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1020</v>
      </c>
      <c r="D474" s="202" t="s">
        <v>35</v>
      </c>
      <c r="E474" s="203" t="s">
        <v>8</v>
      </c>
      <c r="F474" s="204">
        <v>7320</v>
      </c>
      <c r="G474" s="204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1021</v>
      </c>
      <c r="D475" s="202" t="s">
        <v>35</v>
      </c>
      <c r="E475" s="203" t="s">
        <v>8</v>
      </c>
      <c r="F475" s="204">
        <v>8784</v>
      </c>
      <c r="G475" s="204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1022</v>
      </c>
      <c r="D476" s="202" t="s">
        <v>35</v>
      </c>
      <c r="E476" s="203" t="s">
        <v>8</v>
      </c>
      <c r="F476" s="204">
        <v>52704</v>
      </c>
      <c r="G476" s="204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1023</v>
      </c>
      <c r="D477" s="202" t="s">
        <v>35</v>
      </c>
      <c r="E477" s="203" t="s">
        <v>8</v>
      </c>
      <c r="F477" s="204">
        <v>67344</v>
      </c>
      <c r="G477" s="204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592</v>
      </c>
      <c r="D478" s="202" t="s">
        <v>35</v>
      </c>
      <c r="E478" s="203" t="s">
        <v>8</v>
      </c>
      <c r="F478" s="204">
        <v>40000</v>
      </c>
      <c r="G478" s="204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593</v>
      </c>
      <c r="D479" s="202" t="s">
        <v>35</v>
      </c>
      <c r="E479" s="203" t="s">
        <v>8</v>
      </c>
      <c r="F479" s="204">
        <v>150000</v>
      </c>
      <c r="G479" s="204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219</v>
      </c>
      <c r="D480" s="202" t="s">
        <v>35</v>
      </c>
      <c r="E480" s="203" t="s">
        <v>8</v>
      </c>
      <c r="F480" s="204">
        <v>4212</v>
      </c>
      <c r="G480" s="204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594</v>
      </c>
      <c r="D481" s="202" t="s">
        <v>35</v>
      </c>
      <c r="E481" s="203" t="s">
        <v>8</v>
      </c>
      <c r="F481" s="204">
        <v>50000</v>
      </c>
      <c r="G481" s="204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220</v>
      </c>
      <c r="D482" s="202" t="s">
        <v>35</v>
      </c>
      <c r="E482" s="203" t="s">
        <v>8</v>
      </c>
      <c r="F482" s="204">
        <v>32500</v>
      </c>
      <c r="G482" s="204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221</v>
      </c>
      <c r="D483" s="202" t="s">
        <v>35</v>
      </c>
      <c r="E483" s="203" t="s">
        <v>8</v>
      </c>
      <c r="F483" s="204">
        <v>37500</v>
      </c>
      <c r="G483" s="204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222</v>
      </c>
      <c r="D484" s="202" t="s">
        <v>35</v>
      </c>
      <c r="E484" s="203" t="s">
        <v>8</v>
      </c>
      <c r="F484" s="204">
        <v>47800</v>
      </c>
      <c r="G484" s="204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223</v>
      </c>
      <c r="D485" s="202" t="s">
        <v>35</v>
      </c>
      <c r="E485" s="203" t="s">
        <v>8</v>
      </c>
      <c r="F485" s="204">
        <v>52500</v>
      </c>
      <c r="G485" s="204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27</v>
      </c>
      <c r="D486" s="202" t="s">
        <v>35</v>
      </c>
      <c r="E486" s="203" t="s">
        <v>8</v>
      </c>
      <c r="F486" s="204">
        <v>63500</v>
      </c>
      <c r="G486" s="204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224</v>
      </c>
      <c r="D487" s="202" t="s">
        <v>35</v>
      </c>
      <c r="E487" s="203" t="s">
        <v>8</v>
      </c>
      <c r="F487" s="204">
        <v>67500</v>
      </c>
      <c r="G487" s="204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225</v>
      </c>
      <c r="D488" s="202" t="s">
        <v>35</v>
      </c>
      <c r="E488" s="203" t="s">
        <v>8</v>
      </c>
      <c r="F488" s="204">
        <v>53000</v>
      </c>
      <c r="G488" s="204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226</v>
      </c>
      <c r="D489" s="202" t="s">
        <v>35</v>
      </c>
      <c r="E489" s="203" t="s">
        <v>8</v>
      </c>
      <c r="F489" s="204">
        <v>34000</v>
      </c>
      <c r="G489" s="204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227</v>
      </c>
      <c r="D490" s="202" t="s">
        <v>35</v>
      </c>
      <c r="E490" s="203" t="s">
        <v>8</v>
      </c>
      <c r="F490" s="204">
        <v>39500</v>
      </c>
      <c r="G490" s="204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228</v>
      </c>
      <c r="D491" s="202" t="s">
        <v>35</v>
      </c>
      <c r="E491" s="203" t="s">
        <v>8</v>
      </c>
      <c r="F491" s="204">
        <v>41900</v>
      </c>
      <c r="G491" s="204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229</v>
      </c>
      <c r="D492" s="202" t="s">
        <v>35</v>
      </c>
      <c r="E492" s="203" t="s">
        <v>8</v>
      </c>
      <c r="F492" s="204">
        <v>44400</v>
      </c>
      <c r="G492" s="204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230</v>
      </c>
      <c r="D493" s="202" t="s">
        <v>35</v>
      </c>
      <c r="E493" s="203" t="s">
        <v>8</v>
      </c>
      <c r="F493" s="204">
        <v>61800</v>
      </c>
      <c r="G493" s="204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231</v>
      </c>
      <c r="D494" s="202" t="s">
        <v>35</v>
      </c>
      <c r="E494" s="203" t="s">
        <v>8</v>
      </c>
      <c r="F494" s="204">
        <v>68600</v>
      </c>
      <c r="G494" s="204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232</v>
      </c>
      <c r="D495" s="202" t="s">
        <v>35</v>
      </c>
      <c r="E495" s="203" t="s">
        <v>8</v>
      </c>
      <c r="F495" s="204">
        <v>68600</v>
      </c>
      <c r="G495" s="204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233</v>
      </c>
      <c r="D496" s="202" t="s">
        <v>35</v>
      </c>
      <c r="E496" s="203" t="s">
        <v>8</v>
      </c>
      <c r="F496" s="204">
        <v>29600</v>
      </c>
      <c r="G496" s="204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234</v>
      </c>
      <c r="D497" s="202" t="s">
        <v>35</v>
      </c>
      <c r="E497" s="203" t="s">
        <v>8</v>
      </c>
      <c r="F497" s="204">
        <v>34500</v>
      </c>
      <c r="G497" s="204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235</v>
      </c>
      <c r="D498" s="202" t="s">
        <v>35</v>
      </c>
      <c r="E498" s="203" t="s">
        <v>8</v>
      </c>
      <c r="F498" s="204">
        <v>44800</v>
      </c>
      <c r="G498" s="204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236</v>
      </c>
      <c r="D499" s="202" t="s">
        <v>35</v>
      </c>
      <c r="E499" s="203" t="s">
        <v>8</v>
      </c>
      <c r="F499" s="204">
        <v>49500</v>
      </c>
      <c r="G499" s="204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237</v>
      </c>
      <c r="D500" s="202" t="s">
        <v>35</v>
      </c>
      <c r="E500" s="203" t="s">
        <v>8</v>
      </c>
      <c r="F500" s="204">
        <v>57690</v>
      </c>
      <c r="G500" s="204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238</v>
      </c>
      <c r="D501" s="202" t="s">
        <v>35</v>
      </c>
      <c r="E501" s="203" t="s">
        <v>8</v>
      </c>
      <c r="F501" s="204">
        <v>60300</v>
      </c>
      <c r="G501" s="204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239</v>
      </c>
      <c r="D502" s="202" t="s">
        <v>35</v>
      </c>
      <c r="E502" s="203" t="s">
        <v>8</v>
      </c>
      <c r="F502" s="204">
        <v>39900</v>
      </c>
      <c r="G502" s="204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240</v>
      </c>
      <c r="D503" s="202" t="s">
        <v>35</v>
      </c>
      <c r="E503" s="203" t="s">
        <v>8</v>
      </c>
      <c r="F503" s="204">
        <v>34500</v>
      </c>
      <c r="G503" s="204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241</v>
      </c>
      <c r="D504" s="202" t="s">
        <v>35</v>
      </c>
      <c r="E504" s="203" t="s">
        <v>8</v>
      </c>
      <c r="F504" s="204">
        <v>37000</v>
      </c>
      <c r="G504" s="204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242</v>
      </c>
      <c r="D505" s="202" t="s">
        <v>35</v>
      </c>
      <c r="E505" s="203" t="s">
        <v>8</v>
      </c>
      <c r="F505" s="204">
        <v>39500</v>
      </c>
      <c r="G505" s="204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243</v>
      </c>
      <c r="D506" s="202" t="s">
        <v>35</v>
      </c>
      <c r="E506" s="203" t="s">
        <v>8</v>
      </c>
      <c r="F506" s="204">
        <v>41900</v>
      </c>
      <c r="G506" s="204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244</v>
      </c>
      <c r="D507" s="202" t="s">
        <v>35</v>
      </c>
      <c r="E507" s="203" t="s">
        <v>8</v>
      </c>
      <c r="F507" s="204">
        <v>51100</v>
      </c>
      <c r="G507" s="204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245</v>
      </c>
      <c r="D508" s="202" t="s">
        <v>35</v>
      </c>
      <c r="E508" s="203" t="s">
        <v>8</v>
      </c>
      <c r="F508" s="204">
        <v>51800</v>
      </c>
      <c r="G508" s="204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246</v>
      </c>
      <c r="D509" s="202" t="s">
        <v>35</v>
      </c>
      <c r="E509" s="203" t="s">
        <v>8</v>
      </c>
      <c r="F509" s="204">
        <v>51800</v>
      </c>
      <c r="G509" s="204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247</v>
      </c>
      <c r="D510" s="202" t="s">
        <v>35</v>
      </c>
      <c r="E510" s="203" t="s">
        <v>8</v>
      </c>
      <c r="F510" s="204">
        <v>75420</v>
      </c>
      <c r="G510" s="204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248</v>
      </c>
      <c r="D511" s="202" t="s">
        <v>35</v>
      </c>
      <c r="E511" s="203" t="s">
        <v>8</v>
      </c>
      <c r="F511" s="204">
        <v>118440</v>
      </c>
      <c r="G511" s="204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249</v>
      </c>
      <c r="D512" s="202" t="s">
        <v>35</v>
      </c>
      <c r="E512" s="203" t="s">
        <v>8</v>
      </c>
      <c r="F512" s="204">
        <v>136980</v>
      </c>
      <c r="G512" s="204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250</v>
      </c>
      <c r="D513" s="202" t="s">
        <v>35</v>
      </c>
      <c r="E513" s="203" t="s">
        <v>8</v>
      </c>
      <c r="F513" s="204">
        <v>172350</v>
      </c>
      <c r="G513" s="204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26</v>
      </c>
      <c r="D514" s="202" t="s">
        <v>35</v>
      </c>
      <c r="E514" s="203" t="s">
        <v>8</v>
      </c>
      <c r="F514" s="204">
        <v>180000</v>
      </c>
      <c r="G514" s="204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251</v>
      </c>
      <c r="D515" s="202" t="s">
        <v>35</v>
      </c>
      <c r="E515" s="203" t="s">
        <v>8</v>
      </c>
      <c r="F515" s="204">
        <v>135800</v>
      </c>
      <c r="G515" s="204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252</v>
      </c>
      <c r="D516" s="202" t="s">
        <v>35</v>
      </c>
      <c r="E516" s="203" t="s">
        <v>8</v>
      </c>
      <c r="F516" s="204">
        <v>104200</v>
      </c>
      <c r="G516" s="204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17</v>
      </c>
      <c r="D517" s="202" t="s">
        <v>35</v>
      </c>
      <c r="E517" s="203" t="s">
        <v>8</v>
      </c>
      <c r="F517" s="204">
        <v>16000</v>
      </c>
      <c r="G517" s="204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253</v>
      </c>
      <c r="D518" s="202" t="s">
        <v>35</v>
      </c>
      <c r="E518" s="203" t="s">
        <v>8</v>
      </c>
      <c r="F518" s="204">
        <v>118530</v>
      </c>
      <c r="G518" s="204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388" t="s">
        <v>464</v>
      </c>
      <c r="D519" s="202" t="s">
        <v>35</v>
      </c>
      <c r="E519" s="203" t="s">
        <v>8</v>
      </c>
      <c r="F519" s="204">
        <v>3711.24</v>
      </c>
      <c r="G519" s="204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254</v>
      </c>
      <c r="D520" s="202" t="s">
        <v>35</v>
      </c>
      <c r="E520" s="203" t="s">
        <v>8</v>
      </c>
      <c r="F520" s="204">
        <v>28000</v>
      </c>
      <c r="G520" s="204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255</v>
      </c>
      <c r="D521" s="202" t="s">
        <v>35</v>
      </c>
      <c r="E521" s="203" t="s">
        <v>8</v>
      </c>
      <c r="F521" s="204">
        <v>33501.866666666669</v>
      </c>
      <c r="G521" s="204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256</v>
      </c>
      <c r="D522" s="202" t="s">
        <v>35</v>
      </c>
      <c r="E522" s="203" t="s">
        <v>7</v>
      </c>
      <c r="F522" s="204">
        <v>23310</v>
      </c>
      <c r="G522" s="204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257</v>
      </c>
      <c r="D523" s="202" t="s">
        <v>35</v>
      </c>
      <c r="E523" s="203" t="s">
        <v>8</v>
      </c>
      <c r="F523" s="204">
        <v>129000</v>
      </c>
      <c r="G523" s="204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595</v>
      </c>
      <c r="D524" s="202" t="s">
        <v>35</v>
      </c>
      <c r="E524" s="203" t="s">
        <v>8</v>
      </c>
      <c r="F524" s="204">
        <v>145400</v>
      </c>
      <c r="G524" s="204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596</v>
      </c>
      <c r="D525" s="202" t="s">
        <v>35</v>
      </c>
      <c r="E525" s="203" t="s">
        <v>8</v>
      </c>
      <c r="F525" s="204">
        <v>351751.73281450948</v>
      </c>
      <c r="G525" s="204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597</v>
      </c>
      <c r="D526" s="202" t="s">
        <v>35</v>
      </c>
      <c r="E526" s="203" t="s">
        <v>8</v>
      </c>
      <c r="F526" s="204">
        <v>250000</v>
      </c>
      <c r="G526" s="204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598</v>
      </c>
      <c r="D527" s="202" t="s">
        <v>35</v>
      </c>
      <c r="E527" s="203" t="s">
        <v>8</v>
      </c>
      <c r="F527" s="204">
        <v>485097.76536861184</v>
      </c>
      <c r="G527" s="204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258</v>
      </c>
      <c r="D528" s="202" t="s">
        <v>35</v>
      </c>
      <c r="E528" s="203" t="s">
        <v>8</v>
      </c>
      <c r="F528" s="204">
        <v>423009.82499999995</v>
      </c>
      <c r="G528" s="204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259</v>
      </c>
      <c r="D529" s="202" t="s">
        <v>35</v>
      </c>
      <c r="E529" s="203" t="s">
        <v>8</v>
      </c>
      <c r="F529" s="204">
        <v>302149.875</v>
      </c>
      <c r="G529" s="204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260</v>
      </c>
      <c r="D530" s="202" t="s">
        <v>35</v>
      </c>
      <c r="E530" s="203" t="s">
        <v>8</v>
      </c>
      <c r="F530" s="204">
        <v>335990.66099999991</v>
      </c>
      <c r="G530" s="204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25</v>
      </c>
      <c r="D531" s="202" t="s">
        <v>35</v>
      </c>
      <c r="E531" s="203" t="s">
        <v>8</v>
      </c>
      <c r="F531" s="204">
        <v>2300</v>
      </c>
      <c r="G531" s="204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261</v>
      </c>
      <c r="D532" s="202" t="s">
        <v>35</v>
      </c>
      <c r="E532" s="203" t="s">
        <v>8</v>
      </c>
      <c r="F532" s="204">
        <v>88000</v>
      </c>
      <c r="G532" s="204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262</v>
      </c>
      <c r="D533" s="202" t="s">
        <v>35</v>
      </c>
      <c r="E533" s="203" t="s">
        <v>8</v>
      </c>
      <c r="F533" s="204">
        <v>72400</v>
      </c>
      <c r="G533" s="204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263</v>
      </c>
      <c r="D534" s="202" t="s">
        <v>35</v>
      </c>
      <c r="E534" s="203" t="s">
        <v>8</v>
      </c>
      <c r="F534" s="204">
        <v>123500</v>
      </c>
      <c r="G534" s="204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264</v>
      </c>
      <c r="D535" s="202" t="s">
        <v>35</v>
      </c>
      <c r="E535" s="203" t="s">
        <v>8</v>
      </c>
      <c r="F535" s="204">
        <v>225000</v>
      </c>
      <c r="G535" s="204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599</v>
      </c>
      <c r="D536" s="202" t="s">
        <v>35</v>
      </c>
      <c r="E536" s="203" t="s">
        <v>8</v>
      </c>
      <c r="F536" s="204">
        <v>71000</v>
      </c>
      <c r="G536" s="204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265</v>
      </c>
      <c r="D537" s="202" t="s">
        <v>35</v>
      </c>
      <c r="E537" s="203" t="s">
        <v>8</v>
      </c>
      <c r="F537" s="204">
        <v>36000</v>
      </c>
      <c r="G537" s="204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266</v>
      </c>
      <c r="D538" s="202" t="s">
        <v>35</v>
      </c>
      <c r="E538" s="203" t="s">
        <v>8</v>
      </c>
      <c r="F538" s="204">
        <v>17820</v>
      </c>
      <c r="G538" s="204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267</v>
      </c>
      <c r="D539" s="202" t="s">
        <v>35</v>
      </c>
      <c r="E539" s="203" t="s">
        <v>8</v>
      </c>
      <c r="F539" s="204">
        <v>22900</v>
      </c>
      <c r="G539" s="204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268</v>
      </c>
      <c r="D540" s="202" t="s">
        <v>35</v>
      </c>
      <c r="E540" s="203" t="s">
        <v>8</v>
      </c>
      <c r="F540" s="204">
        <v>30800</v>
      </c>
      <c r="G540" s="204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269</v>
      </c>
      <c r="D541" s="202" t="s">
        <v>35</v>
      </c>
      <c r="E541" s="203" t="s">
        <v>8</v>
      </c>
      <c r="F541" s="204">
        <v>33900</v>
      </c>
      <c r="G541" s="204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1437</v>
      </c>
      <c r="D542" s="202" t="s">
        <v>35</v>
      </c>
      <c r="E542" s="203" t="s">
        <v>8</v>
      </c>
      <c r="F542" s="204">
        <v>30800</v>
      </c>
      <c r="G542" s="204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1438</v>
      </c>
      <c r="D543" s="202" t="s">
        <v>35</v>
      </c>
      <c r="E543" s="203" t="s">
        <v>8</v>
      </c>
      <c r="F543" s="204">
        <v>33900</v>
      </c>
      <c r="G543" s="204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270</v>
      </c>
      <c r="D544" s="202" t="s">
        <v>35</v>
      </c>
      <c r="E544" s="203" t="s">
        <v>8</v>
      </c>
      <c r="F544" s="204">
        <v>12510</v>
      </c>
      <c r="G544" s="204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271</v>
      </c>
      <c r="D545" s="202" t="s">
        <v>35</v>
      </c>
      <c r="E545" s="203" t="s">
        <v>8</v>
      </c>
      <c r="F545" s="204">
        <v>15500</v>
      </c>
      <c r="G545" s="204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272</v>
      </c>
      <c r="D546" s="202" t="s">
        <v>35</v>
      </c>
      <c r="E546" s="203" t="s">
        <v>8</v>
      </c>
      <c r="F546" s="204">
        <v>19500</v>
      </c>
      <c r="G546" s="204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273</v>
      </c>
      <c r="D547" s="202" t="s">
        <v>35</v>
      </c>
      <c r="E547" s="203" t="s">
        <v>8</v>
      </c>
      <c r="F547" s="204">
        <v>28400</v>
      </c>
      <c r="G547" s="204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274</v>
      </c>
      <c r="D548" s="202" t="s">
        <v>35</v>
      </c>
      <c r="E548" s="203" t="s">
        <v>8</v>
      </c>
      <c r="F548" s="204">
        <v>28314</v>
      </c>
      <c r="G548" s="204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275</v>
      </c>
      <c r="D549" s="202" t="s">
        <v>35</v>
      </c>
      <c r="E549" s="203" t="s">
        <v>8</v>
      </c>
      <c r="F549" s="204">
        <v>3510</v>
      </c>
      <c r="G549" s="204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276</v>
      </c>
      <c r="D550" s="202" t="s">
        <v>35</v>
      </c>
      <c r="E550" s="203" t="s">
        <v>8</v>
      </c>
      <c r="F550" s="204">
        <v>2100</v>
      </c>
      <c r="G550" s="204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277</v>
      </c>
      <c r="D551" s="202" t="s">
        <v>35</v>
      </c>
      <c r="E551" s="203" t="s">
        <v>8</v>
      </c>
      <c r="F551" s="204">
        <v>40000</v>
      </c>
      <c r="G551" s="204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28</v>
      </c>
      <c r="D552" s="202" t="s">
        <v>35</v>
      </c>
      <c r="E552" s="203" t="s">
        <v>7</v>
      </c>
      <c r="F552" s="204">
        <v>8550</v>
      </c>
      <c r="G552" s="204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600</v>
      </c>
      <c r="D553" s="202" t="s">
        <v>35</v>
      </c>
      <c r="E553" s="203" t="s">
        <v>8</v>
      </c>
      <c r="F553" s="204">
        <v>45000</v>
      </c>
      <c r="G553" s="204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278</v>
      </c>
      <c r="D554" s="202" t="s">
        <v>35</v>
      </c>
      <c r="E554" s="203" t="s">
        <v>8</v>
      </c>
      <c r="F554" s="204">
        <v>2500</v>
      </c>
      <c r="G554" s="204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16</v>
      </c>
      <c r="D555" s="202" t="s">
        <v>35</v>
      </c>
      <c r="E555" s="203" t="s">
        <v>8</v>
      </c>
      <c r="F555" s="204">
        <v>2500</v>
      </c>
      <c r="G555" s="204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83"/>
      <c r="C556" s="109"/>
      <c r="D556" s="202" t="s">
        <v>38</v>
      </c>
      <c r="E556" s="203"/>
      <c r="F556" s="204"/>
      <c r="G556" s="204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83" t="s">
        <v>601</v>
      </c>
      <c r="C557" s="109" t="s">
        <v>602</v>
      </c>
      <c r="D557" s="202" t="s">
        <v>38</v>
      </c>
      <c r="E557" s="203"/>
      <c r="F557" s="204"/>
      <c r="G557" s="204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83">
        <v>1</v>
      </c>
      <c r="C558" s="109" t="s">
        <v>1439</v>
      </c>
      <c r="D558" s="202" t="s">
        <v>35</v>
      </c>
      <c r="E558" s="203" t="s">
        <v>14</v>
      </c>
      <c r="F558" s="204">
        <v>5950800</v>
      </c>
      <c r="G558" s="204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83">
        <v>2</v>
      </c>
      <c r="C559" s="109" t="s">
        <v>1440</v>
      </c>
      <c r="D559" s="202" t="s">
        <v>35</v>
      </c>
      <c r="E559" s="203" t="s">
        <v>14</v>
      </c>
      <c r="F559" s="204">
        <v>5950800</v>
      </c>
      <c r="G559" s="204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83">
        <v>3</v>
      </c>
      <c r="C560" s="109" t="s">
        <v>1441</v>
      </c>
      <c r="D560" s="202" t="s">
        <v>35</v>
      </c>
      <c r="E560" s="203" t="s">
        <v>14</v>
      </c>
      <c r="F560" s="204">
        <v>5950800</v>
      </c>
      <c r="G560" s="204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83">
        <v>4</v>
      </c>
      <c r="C561" s="109" t="s">
        <v>1442</v>
      </c>
      <c r="D561" s="202" t="s">
        <v>35</v>
      </c>
      <c r="E561" s="203" t="s">
        <v>14</v>
      </c>
      <c r="F561" s="204">
        <v>6374600</v>
      </c>
      <c r="G561" s="204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83">
        <v>5</v>
      </c>
      <c r="C562" s="109" t="s">
        <v>1443</v>
      </c>
      <c r="D562" s="202" t="s">
        <v>35</v>
      </c>
      <c r="E562" s="203" t="s">
        <v>14</v>
      </c>
      <c r="F562" s="204">
        <v>6374600</v>
      </c>
      <c r="G562" s="204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83">
        <v>6</v>
      </c>
      <c r="C563" s="109" t="s">
        <v>1444</v>
      </c>
      <c r="D563" s="202" t="s">
        <v>35</v>
      </c>
      <c r="E563" s="203" t="s">
        <v>14</v>
      </c>
      <c r="F563" s="204">
        <v>6374600</v>
      </c>
      <c r="G563" s="204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83">
        <v>7</v>
      </c>
      <c r="C564" s="109" t="s">
        <v>1445</v>
      </c>
      <c r="D564" s="202" t="s">
        <v>35</v>
      </c>
      <c r="E564" s="203" t="s">
        <v>14</v>
      </c>
      <c r="F564" s="204">
        <v>6374600</v>
      </c>
      <c r="G564" s="204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83">
        <v>8</v>
      </c>
      <c r="C565" s="109" t="s">
        <v>1446</v>
      </c>
      <c r="D565" s="202" t="s">
        <v>35</v>
      </c>
      <c r="E565" s="203" t="s">
        <v>14</v>
      </c>
      <c r="F565" s="204">
        <v>4927200</v>
      </c>
      <c r="G565" s="204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83">
        <v>9</v>
      </c>
      <c r="C566" s="109" t="s">
        <v>1447</v>
      </c>
      <c r="D566" s="202" t="s">
        <v>35</v>
      </c>
      <c r="E566" s="203" t="s">
        <v>14</v>
      </c>
      <c r="F566" s="204">
        <v>4927200</v>
      </c>
      <c r="G566" s="204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83">
        <v>10</v>
      </c>
      <c r="C567" s="109" t="s">
        <v>1448</v>
      </c>
      <c r="D567" s="202" t="s">
        <v>35</v>
      </c>
      <c r="E567" s="203" t="s">
        <v>14</v>
      </c>
      <c r="F567" s="204">
        <v>4927200</v>
      </c>
      <c r="G567" s="204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83">
        <v>11</v>
      </c>
      <c r="C568" s="109" t="s">
        <v>1449</v>
      </c>
      <c r="D568" s="202" t="s">
        <v>35</v>
      </c>
      <c r="E568" s="203" t="s">
        <v>14</v>
      </c>
      <c r="F568" s="204">
        <v>5602300</v>
      </c>
      <c r="G568" s="204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83">
        <v>12</v>
      </c>
      <c r="C569" s="109" t="s">
        <v>1450</v>
      </c>
      <c r="D569" s="202" t="s">
        <v>35</v>
      </c>
      <c r="E569" s="203" t="s">
        <v>14</v>
      </c>
      <c r="F569" s="204">
        <v>5602300</v>
      </c>
      <c r="G569" s="204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83">
        <v>13</v>
      </c>
      <c r="C570" s="109" t="s">
        <v>1451</v>
      </c>
      <c r="D570" s="202" t="s">
        <v>35</v>
      </c>
      <c r="E570" s="203" t="s">
        <v>14</v>
      </c>
      <c r="F570" s="204">
        <v>5602300</v>
      </c>
      <c r="G570" s="204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83">
        <v>14</v>
      </c>
      <c r="C571" s="109" t="s">
        <v>1452</v>
      </c>
      <c r="D571" s="202" t="s">
        <v>35</v>
      </c>
      <c r="E571" s="203" t="s">
        <v>14</v>
      </c>
      <c r="F571" s="204">
        <v>5529300</v>
      </c>
      <c r="G571" s="204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83">
        <v>15</v>
      </c>
      <c r="C572" s="109" t="s">
        <v>1453</v>
      </c>
      <c r="D572" s="202" t="s">
        <v>35</v>
      </c>
      <c r="E572" s="203" t="s">
        <v>14</v>
      </c>
      <c r="F572" s="204">
        <v>5529300</v>
      </c>
      <c r="G572" s="204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83">
        <v>16</v>
      </c>
      <c r="C573" s="109" t="s">
        <v>1454</v>
      </c>
      <c r="D573" s="202" t="s">
        <v>35</v>
      </c>
      <c r="E573" s="203" t="s">
        <v>14</v>
      </c>
      <c r="F573" s="204">
        <v>5529300</v>
      </c>
      <c r="G573" s="204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83">
        <v>17</v>
      </c>
      <c r="C574" s="109" t="s">
        <v>1455</v>
      </c>
      <c r="D574" s="202" t="s">
        <v>35</v>
      </c>
      <c r="E574" s="203" t="s">
        <v>14</v>
      </c>
      <c r="F574" s="204">
        <v>5030000</v>
      </c>
      <c r="G574" s="204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83">
        <v>18</v>
      </c>
      <c r="C575" s="109" t="s">
        <v>1456</v>
      </c>
      <c r="D575" s="202" t="s">
        <v>35</v>
      </c>
      <c r="E575" s="203" t="s">
        <v>14</v>
      </c>
      <c r="F575" s="204">
        <v>7223500</v>
      </c>
      <c r="G575" s="204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83">
        <v>19</v>
      </c>
      <c r="C576" s="109" t="s">
        <v>1457</v>
      </c>
      <c r="D576" s="202" t="s">
        <v>35</v>
      </c>
      <c r="E576" s="203" t="s">
        <v>14</v>
      </c>
      <c r="F576" s="206">
        <v>7275900</v>
      </c>
      <c r="G576" s="206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83">
        <v>20</v>
      </c>
      <c r="C577" s="109" t="s">
        <v>1458</v>
      </c>
      <c r="D577" s="202" t="s">
        <v>35</v>
      </c>
      <c r="E577" s="203" t="s">
        <v>14</v>
      </c>
      <c r="F577" s="204">
        <v>7275900</v>
      </c>
      <c r="G577" s="204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83">
        <v>21</v>
      </c>
      <c r="C578" s="109" t="s">
        <v>1459</v>
      </c>
      <c r="D578" s="202" t="s">
        <v>35</v>
      </c>
      <c r="E578" s="203" t="s">
        <v>14</v>
      </c>
      <c r="F578" s="204">
        <v>5224600</v>
      </c>
      <c r="G578" s="204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83">
        <v>22</v>
      </c>
      <c r="C579" s="109" t="s">
        <v>1460</v>
      </c>
      <c r="D579" s="202" t="s">
        <v>35</v>
      </c>
      <c r="E579" s="203" t="s">
        <v>14</v>
      </c>
      <c r="F579" s="204">
        <v>5224600</v>
      </c>
      <c r="G579" s="204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83">
        <v>23</v>
      </c>
      <c r="C580" s="109" t="s">
        <v>1461</v>
      </c>
      <c r="D580" s="202" t="s">
        <v>35</v>
      </c>
      <c r="E580" s="203" t="s">
        <v>14</v>
      </c>
      <c r="F580" s="204">
        <v>2857700</v>
      </c>
      <c r="G580" s="204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83">
        <v>24</v>
      </c>
      <c r="C581" s="109" t="s">
        <v>1462</v>
      </c>
      <c r="D581" s="202" t="s">
        <v>35</v>
      </c>
      <c r="E581" s="203" t="s">
        <v>14</v>
      </c>
      <c r="F581" s="204">
        <v>2857700</v>
      </c>
      <c r="G581" s="204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83">
        <v>25</v>
      </c>
      <c r="C582" s="109" t="s">
        <v>1463</v>
      </c>
      <c r="D582" s="202" t="s">
        <v>35</v>
      </c>
      <c r="E582" s="203" t="s">
        <v>14</v>
      </c>
      <c r="F582" s="204">
        <v>3401800</v>
      </c>
      <c r="G582" s="204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83">
        <v>26</v>
      </c>
      <c r="C583" s="109" t="s">
        <v>279</v>
      </c>
      <c r="D583" s="202" t="s">
        <v>35</v>
      </c>
      <c r="E583" s="203" t="s">
        <v>14</v>
      </c>
      <c r="F583" s="204">
        <v>2935500</v>
      </c>
      <c r="G583" s="204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83">
        <v>27</v>
      </c>
      <c r="C584" s="109" t="s">
        <v>280</v>
      </c>
      <c r="D584" s="202" t="s">
        <v>35</v>
      </c>
      <c r="E584" s="203" t="s">
        <v>14</v>
      </c>
      <c r="F584" s="204">
        <v>4180700</v>
      </c>
      <c r="G584" s="204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83">
        <v>28</v>
      </c>
      <c r="C585" s="109" t="s">
        <v>281</v>
      </c>
      <c r="D585" s="202" t="s">
        <v>35</v>
      </c>
      <c r="E585" s="203" t="s">
        <v>14</v>
      </c>
      <c r="F585" s="204">
        <v>7316100</v>
      </c>
      <c r="G585" s="204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83">
        <v>29</v>
      </c>
      <c r="C586" s="109" t="s">
        <v>282</v>
      </c>
      <c r="D586" s="202" t="s">
        <v>35</v>
      </c>
      <c r="E586" s="203" t="s">
        <v>8</v>
      </c>
      <c r="F586" s="204">
        <v>34800</v>
      </c>
      <c r="G586" s="204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83">
        <v>30</v>
      </c>
      <c r="C587" s="109" t="s">
        <v>284</v>
      </c>
      <c r="D587" s="202" t="s">
        <v>35</v>
      </c>
      <c r="E587" s="203" t="s">
        <v>8</v>
      </c>
      <c r="F587" s="204">
        <v>11200</v>
      </c>
      <c r="G587" s="204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83">
        <v>31</v>
      </c>
      <c r="C588" s="109" t="s">
        <v>24</v>
      </c>
      <c r="D588" s="202" t="s">
        <v>35</v>
      </c>
      <c r="E588" s="203" t="s">
        <v>8</v>
      </c>
      <c r="F588" s="204">
        <v>6100</v>
      </c>
      <c r="G588" s="204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83">
        <v>32</v>
      </c>
      <c r="C589" s="109" t="s">
        <v>603</v>
      </c>
      <c r="D589" s="202" t="s">
        <v>35</v>
      </c>
      <c r="E589" s="203" t="s">
        <v>8</v>
      </c>
      <c r="F589" s="204">
        <v>18200</v>
      </c>
      <c r="G589" s="204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83">
        <v>33</v>
      </c>
      <c r="C590" s="109" t="s">
        <v>604</v>
      </c>
      <c r="D590" s="202" t="s">
        <v>35</v>
      </c>
      <c r="E590" s="203" t="s">
        <v>8</v>
      </c>
      <c r="F590" s="204">
        <v>83900</v>
      </c>
      <c r="G590" s="204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83">
        <v>34</v>
      </c>
      <c r="C591" s="109" t="s">
        <v>462</v>
      </c>
      <c r="D591" s="202" t="s">
        <v>35</v>
      </c>
      <c r="E591" s="203" t="s">
        <v>8</v>
      </c>
      <c r="F591" s="204">
        <v>148000</v>
      </c>
      <c r="G591" s="204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83">
        <v>35</v>
      </c>
      <c r="C592" s="109" t="s">
        <v>1062</v>
      </c>
      <c r="D592" s="202" t="s">
        <v>35</v>
      </c>
      <c r="E592" s="203" t="s">
        <v>8</v>
      </c>
      <c r="F592" s="204">
        <v>1000000</v>
      </c>
      <c r="G592" s="204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83">
        <v>36</v>
      </c>
      <c r="C593" s="109" t="s">
        <v>283</v>
      </c>
      <c r="D593" s="202" t="s">
        <v>35</v>
      </c>
      <c r="E593" s="203" t="s">
        <v>8</v>
      </c>
      <c r="F593" s="204">
        <v>22500</v>
      </c>
      <c r="G593" s="204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83">
        <v>37</v>
      </c>
      <c r="C594" s="109" t="s">
        <v>605</v>
      </c>
      <c r="D594" s="202" t="s">
        <v>35</v>
      </c>
      <c r="E594" s="203" t="s">
        <v>8</v>
      </c>
      <c r="F594" s="204">
        <v>8000</v>
      </c>
      <c r="G594" s="204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83">
        <v>38</v>
      </c>
      <c r="C595" s="109" t="s">
        <v>285</v>
      </c>
      <c r="D595" s="202" t="s">
        <v>35</v>
      </c>
      <c r="E595" s="203" t="s">
        <v>8</v>
      </c>
      <c r="F595" s="204">
        <v>3700</v>
      </c>
      <c r="G595" s="204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83">
        <v>39</v>
      </c>
      <c r="C596" s="186" t="s">
        <v>1063</v>
      </c>
      <c r="D596" s="202" t="s">
        <v>35</v>
      </c>
      <c r="E596" s="203" t="s">
        <v>8</v>
      </c>
      <c r="F596" s="204">
        <v>200000</v>
      </c>
      <c r="G596" s="204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83"/>
      <c r="C597" s="109" t="s">
        <v>38</v>
      </c>
      <c r="D597" s="202" t="s">
        <v>38</v>
      </c>
      <c r="E597" s="203"/>
      <c r="F597" s="204"/>
      <c r="G597" s="204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83" t="s">
        <v>606</v>
      </c>
      <c r="C598" s="109" t="s">
        <v>1024</v>
      </c>
      <c r="D598" s="202" t="s">
        <v>38</v>
      </c>
      <c r="E598" s="203"/>
      <c r="F598" s="204"/>
      <c r="G598" s="204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83">
        <v>1</v>
      </c>
      <c r="C599" s="109" t="s">
        <v>1025</v>
      </c>
      <c r="D599" s="202" t="s">
        <v>35</v>
      </c>
      <c r="E599" s="203" t="s">
        <v>1060</v>
      </c>
      <c r="F599" s="204">
        <v>200000</v>
      </c>
      <c r="G599" s="204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83">
        <v>2</v>
      </c>
      <c r="C600" s="109" t="s">
        <v>1026</v>
      </c>
      <c r="D600" s="202" t="s">
        <v>35</v>
      </c>
      <c r="E600" s="203" t="s">
        <v>1060</v>
      </c>
      <c r="F600" s="204">
        <v>2172500</v>
      </c>
      <c r="G600" s="204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83">
        <v>3</v>
      </c>
      <c r="C601" s="109" t="s">
        <v>1128</v>
      </c>
      <c r="D601" s="202" t="s">
        <v>35</v>
      </c>
      <c r="E601" s="203" t="s">
        <v>1060</v>
      </c>
      <c r="F601" s="204">
        <v>700000</v>
      </c>
      <c r="G601" s="204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83">
        <v>4</v>
      </c>
      <c r="C602" s="109" t="s">
        <v>1129</v>
      </c>
      <c r="D602" s="202" t="s">
        <v>35</v>
      </c>
      <c r="E602" s="203" t="s">
        <v>1060</v>
      </c>
      <c r="F602" s="204">
        <v>490000</v>
      </c>
      <c r="G602" s="204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83">
        <v>5</v>
      </c>
      <c r="C603" s="109" t="s">
        <v>1130</v>
      </c>
      <c r="D603" s="202" t="s">
        <v>35</v>
      </c>
      <c r="E603" s="203" t="s">
        <v>1060</v>
      </c>
      <c r="F603" s="204">
        <v>224000</v>
      </c>
      <c r="G603" s="204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83">
        <v>6</v>
      </c>
      <c r="C604" s="109" t="s">
        <v>1027</v>
      </c>
      <c r="D604" s="202" t="s">
        <v>35</v>
      </c>
      <c r="E604" s="203" t="s">
        <v>11</v>
      </c>
      <c r="F604" s="204">
        <v>15000</v>
      </c>
      <c r="G604" s="204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83">
        <v>7</v>
      </c>
      <c r="C605" s="109" t="s">
        <v>1131</v>
      </c>
      <c r="D605" s="202" t="s">
        <v>35</v>
      </c>
      <c r="E605" s="203" t="s">
        <v>1060</v>
      </c>
      <c r="F605" s="204">
        <v>1510245</v>
      </c>
      <c r="G605" s="204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83"/>
      <c r="C606" s="109" t="s">
        <v>38</v>
      </c>
      <c r="D606" s="202" t="s">
        <v>38</v>
      </c>
      <c r="E606" s="203"/>
      <c r="F606" s="204"/>
      <c r="G606" s="204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83" t="s">
        <v>791</v>
      </c>
      <c r="C607" s="109" t="s">
        <v>1029</v>
      </c>
      <c r="D607" s="202" t="s">
        <v>38</v>
      </c>
      <c r="E607" s="203"/>
      <c r="F607" s="204"/>
      <c r="G607" s="204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83">
        <v>1</v>
      </c>
      <c r="C608" s="109" t="s">
        <v>1036</v>
      </c>
      <c r="D608" s="202" t="s">
        <v>35</v>
      </c>
      <c r="E608" s="203" t="s">
        <v>8</v>
      </c>
      <c r="F608" s="204">
        <v>16226</v>
      </c>
      <c r="G608" s="204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83">
        <v>2</v>
      </c>
      <c r="C609" s="109" t="s">
        <v>1037</v>
      </c>
      <c r="D609" s="202" t="s">
        <v>35</v>
      </c>
      <c r="E609" s="203" t="s">
        <v>8</v>
      </c>
      <c r="F609" s="204">
        <v>19947</v>
      </c>
      <c r="G609" s="204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83">
        <v>3</v>
      </c>
      <c r="C610" s="109" t="s">
        <v>1038</v>
      </c>
      <c r="D610" s="202" t="s">
        <v>35</v>
      </c>
      <c r="E610" s="203" t="s">
        <v>8</v>
      </c>
      <c r="F610" s="204">
        <v>26711.899999999998</v>
      </c>
      <c r="G610" s="204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83">
        <v>4</v>
      </c>
      <c r="C611" s="109" t="s">
        <v>1039</v>
      </c>
      <c r="D611" s="202" t="s">
        <v>35</v>
      </c>
      <c r="E611" s="203" t="s">
        <v>8</v>
      </c>
      <c r="F611" s="204">
        <v>84820.5</v>
      </c>
      <c r="G611" s="204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83">
        <v>5</v>
      </c>
      <c r="C612" s="109" t="s">
        <v>1040</v>
      </c>
      <c r="D612" s="202" t="s">
        <v>35</v>
      </c>
      <c r="E612" s="203" t="s">
        <v>8</v>
      </c>
      <c r="F612" s="204">
        <v>33550</v>
      </c>
      <c r="G612" s="204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83">
        <v>6</v>
      </c>
      <c r="C613" s="109" t="s">
        <v>1041</v>
      </c>
      <c r="D613" s="202" t="s">
        <v>35</v>
      </c>
      <c r="E613" s="203" t="s">
        <v>8</v>
      </c>
      <c r="F613" s="204">
        <v>16833.560000000001</v>
      </c>
      <c r="G613" s="204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83">
        <v>7</v>
      </c>
      <c r="C614" s="109" t="s">
        <v>1042</v>
      </c>
      <c r="D614" s="202" t="s">
        <v>35</v>
      </c>
      <c r="E614" s="203" t="s">
        <v>8</v>
      </c>
      <c r="F614" s="204">
        <v>72742.5</v>
      </c>
      <c r="G614" s="204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83">
        <v>8</v>
      </c>
      <c r="C615" s="109" t="s">
        <v>1043</v>
      </c>
      <c r="D615" s="202" t="s">
        <v>35</v>
      </c>
      <c r="E615" s="203" t="s">
        <v>8</v>
      </c>
      <c r="F615" s="204">
        <v>45445</v>
      </c>
      <c r="G615" s="204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83">
        <v>9</v>
      </c>
      <c r="C616" s="109" t="s">
        <v>1044</v>
      </c>
      <c r="D616" s="202" t="s">
        <v>35</v>
      </c>
      <c r="E616" s="203" t="s">
        <v>8</v>
      </c>
      <c r="F616" s="204">
        <v>84820.5</v>
      </c>
      <c r="G616" s="204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83">
        <v>10</v>
      </c>
      <c r="C617" s="109" t="s">
        <v>1045</v>
      </c>
      <c r="D617" s="202" t="s">
        <v>35</v>
      </c>
      <c r="E617" s="203" t="s">
        <v>8</v>
      </c>
      <c r="F617" s="204">
        <v>53866.659999999996</v>
      </c>
      <c r="G617" s="204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83">
        <v>11</v>
      </c>
      <c r="C618" s="109" t="s">
        <v>1046</v>
      </c>
      <c r="D618" s="202" t="s">
        <v>35</v>
      </c>
      <c r="E618" s="203" t="s">
        <v>8</v>
      </c>
      <c r="F618" s="204">
        <v>38499.54</v>
      </c>
      <c r="G618" s="204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83">
        <v>12</v>
      </c>
      <c r="C619" s="109" t="s">
        <v>1047</v>
      </c>
      <c r="D619" s="202" t="s">
        <v>35</v>
      </c>
      <c r="E619" s="203" t="s">
        <v>7</v>
      </c>
      <c r="F619" s="204">
        <v>31720</v>
      </c>
      <c r="G619" s="204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83">
        <v>13</v>
      </c>
      <c r="C620" s="109" t="s">
        <v>1048</v>
      </c>
      <c r="D620" s="202" t="s">
        <v>35</v>
      </c>
      <c r="E620" s="203" t="s">
        <v>7</v>
      </c>
      <c r="F620" s="204">
        <v>51240</v>
      </c>
      <c r="G620" s="204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83">
        <v>14</v>
      </c>
      <c r="C621" s="109" t="s">
        <v>1049</v>
      </c>
      <c r="D621" s="202" t="s">
        <v>35</v>
      </c>
      <c r="E621" s="203" t="s">
        <v>8</v>
      </c>
      <c r="F621" s="204">
        <v>3477</v>
      </c>
      <c r="G621" s="204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83">
        <v>15</v>
      </c>
      <c r="C622" s="109" t="s">
        <v>1050</v>
      </c>
      <c r="D622" s="202" t="s">
        <v>35</v>
      </c>
      <c r="E622" s="203" t="s">
        <v>8</v>
      </c>
      <c r="F622" s="204">
        <v>3477</v>
      </c>
      <c r="G622" s="204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83">
        <v>16</v>
      </c>
      <c r="C623" s="109" t="s">
        <v>1051</v>
      </c>
      <c r="D623" s="202" t="s">
        <v>35</v>
      </c>
      <c r="E623" s="203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83">
        <v>17</v>
      </c>
      <c r="C624" s="109" t="s">
        <v>1134</v>
      </c>
      <c r="D624" s="202" t="s">
        <v>35</v>
      </c>
      <c r="E624" s="203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83">
        <v>18</v>
      </c>
      <c r="C625" s="109" t="s">
        <v>1052</v>
      </c>
      <c r="D625" s="202" t="s">
        <v>35</v>
      </c>
      <c r="E625" s="203" t="s">
        <v>8</v>
      </c>
      <c r="F625" s="204">
        <v>154106.74</v>
      </c>
      <c r="G625" s="204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83">
        <v>19</v>
      </c>
      <c r="C626" s="109" t="s">
        <v>1053</v>
      </c>
      <c r="D626" s="202" t="s">
        <v>35</v>
      </c>
      <c r="E626" s="203" t="s">
        <v>8</v>
      </c>
      <c r="F626" s="204">
        <v>16226</v>
      </c>
      <c r="G626" s="204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83">
        <v>20</v>
      </c>
      <c r="C627" s="109" t="s">
        <v>1054</v>
      </c>
      <c r="D627" s="202" t="s">
        <v>35</v>
      </c>
      <c r="E627" s="203" t="s">
        <v>8</v>
      </c>
      <c r="F627" s="204">
        <v>61732</v>
      </c>
      <c r="G627" s="204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83">
        <v>21</v>
      </c>
      <c r="C628" s="109" t="s">
        <v>1055</v>
      </c>
      <c r="D628" s="202" t="s">
        <v>35</v>
      </c>
      <c r="E628" s="203" t="s">
        <v>8</v>
      </c>
      <c r="F628" s="204">
        <v>34299.08</v>
      </c>
      <c r="G628" s="204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83">
        <v>22</v>
      </c>
      <c r="C629" s="109" t="s">
        <v>1056</v>
      </c>
      <c r="D629" s="202" t="s">
        <v>35</v>
      </c>
      <c r="E629" s="203" t="s">
        <v>8</v>
      </c>
      <c r="F629" s="204">
        <v>19825</v>
      </c>
      <c r="G629" s="204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83">
        <v>23</v>
      </c>
      <c r="C630" s="109" t="s">
        <v>1057</v>
      </c>
      <c r="D630" s="202" t="s">
        <v>35</v>
      </c>
      <c r="E630" s="203" t="s">
        <v>8</v>
      </c>
      <c r="F630" s="204">
        <v>5874300</v>
      </c>
      <c r="G630" s="204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83">
        <v>24</v>
      </c>
      <c r="C631" s="109" t="s">
        <v>1058</v>
      </c>
      <c r="D631" s="202" t="s">
        <v>35</v>
      </c>
      <c r="E631" s="203" t="s">
        <v>8</v>
      </c>
      <c r="F631" s="204">
        <v>23180</v>
      </c>
      <c r="G631" s="204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83">
        <v>25</v>
      </c>
      <c r="C632" s="109" t="s">
        <v>1059</v>
      </c>
      <c r="D632" s="202" t="s">
        <v>35</v>
      </c>
      <c r="E632" s="203" t="s">
        <v>8</v>
      </c>
      <c r="F632" s="204">
        <v>482893.08</v>
      </c>
      <c r="G632" s="204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83"/>
      <c r="C633" s="109"/>
      <c r="D633" s="202" t="s">
        <v>38</v>
      </c>
      <c r="E633" s="203"/>
      <c r="F633" s="204"/>
      <c r="G633" s="204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83" t="s">
        <v>974</v>
      </c>
      <c r="C634" s="109" t="s">
        <v>1074</v>
      </c>
      <c r="D634" s="202" t="s">
        <v>38</v>
      </c>
      <c r="E634" s="203"/>
      <c r="F634" s="204" t="s">
        <v>38</v>
      </c>
      <c r="G634" s="204" t="s">
        <v>38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83" t="s">
        <v>1160</v>
      </c>
      <c r="C635" s="109" t="s">
        <v>1317</v>
      </c>
      <c r="D635" s="202" t="s">
        <v>38</v>
      </c>
      <c r="E635" s="203"/>
      <c r="F635" s="204" t="s">
        <v>38</v>
      </c>
      <c r="G635" s="204" t="s">
        <v>38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83">
        <v>1</v>
      </c>
      <c r="C636" s="109" t="s">
        <v>1075</v>
      </c>
      <c r="D636" s="202" t="s">
        <v>37</v>
      </c>
      <c r="E636" s="203" t="s">
        <v>1091</v>
      </c>
      <c r="F636" s="204">
        <v>300000</v>
      </c>
      <c r="G636" s="204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83">
        <v>2</v>
      </c>
      <c r="C637" s="109" t="s">
        <v>1076</v>
      </c>
      <c r="D637" s="202" t="s">
        <v>37</v>
      </c>
      <c r="E637" s="203" t="s">
        <v>1092</v>
      </c>
      <c r="F637" s="204">
        <v>95147.5</v>
      </c>
      <c r="G637" s="204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83">
        <v>3</v>
      </c>
      <c r="C638" s="109" t="s">
        <v>1077</v>
      </c>
      <c r="D638" s="202" t="s">
        <v>37</v>
      </c>
      <c r="E638" s="203" t="s">
        <v>1093</v>
      </c>
      <c r="F638" s="204">
        <v>74125</v>
      </c>
      <c r="G638" s="204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83">
        <v>4</v>
      </c>
      <c r="C639" s="109" t="s">
        <v>1078</v>
      </c>
      <c r="D639" s="202" t="s">
        <v>37</v>
      </c>
      <c r="E639" s="203" t="s">
        <v>1093</v>
      </c>
      <c r="F639" s="204">
        <v>150000</v>
      </c>
      <c r="G639" s="204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83">
        <v>5</v>
      </c>
      <c r="C640" s="109" t="s">
        <v>1079</v>
      </c>
      <c r="D640" s="202" t="s">
        <v>35</v>
      </c>
      <c r="E640" s="203" t="s">
        <v>1093</v>
      </c>
      <c r="F640" s="204">
        <v>242999.99999999997</v>
      </c>
      <c r="G640" s="204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83">
        <v>6</v>
      </c>
      <c r="C641" s="109" t="s">
        <v>1080</v>
      </c>
      <c r="D641" s="202" t="s">
        <v>35</v>
      </c>
      <c r="E641" s="203" t="s">
        <v>1093</v>
      </c>
      <c r="F641" s="204">
        <v>1124962.5</v>
      </c>
      <c r="G641" s="204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83">
        <v>7</v>
      </c>
      <c r="C642" s="109" t="s">
        <v>1081</v>
      </c>
      <c r="D642" s="202" t="s">
        <v>35</v>
      </c>
      <c r="E642" s="203" t="s">
        <v>1093</v>
      </c>
      <c r="F642" s="204">
        <v>5065452.75</v>
      </c>
      <c r="G642" s="204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83">
        <v>8</v>
      </c>
      <c r="C643" s="109" t="s">
        <v>1082</v>
      </c>
      <c r="D643" s="202" t="s">
        <v>35</v>
      </c>
      <c r="E643" s="203" t="s">
        <v>1093</v>
      </c>
      <c r="F643" s="204">
        <v>5065452.75</v>
      </c>
      <c r="G643" s="204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83">
        <v>9</v>
      </c>
      <c r="C644" s="109" t="s">
        <v>1083</v>
      </c>
      <c r="D644" s="202" t="s">
        <v>35</v>
      </c>
      <c r="E644" s="203" t="s">
        <v>1094</v>
      </c>
      <c r="F644" s="204">
        <v>185000</v>
      </c>
      <c r="G644" s="204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83"/>
      <c r="C645" s="109" t="s">
        <v>38</v>
      </c>
      <c r="D645" s="202" t="s">
        <v>38</v>
      </c>
      <c r="E645" s="203"/>
      <c r="F645" s="204"/>
      <c r="G645" s="204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83" t="s">
        <v>1161</v>
      </c>
      <c r="C646" s="109" t="s">
        <v>1084</v>
      </c>
      <c r="D646" s="202" t="s">
        <v>38</v>
      </c>
      <c r="E646" s="203"/>
      <c r="F646" s="204"/>
      <c r="G646" s="204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83">
        <v>1</v>
      </c>
      <c r="C647" s="109" t="s">
        <v>1085</v>
      </c>
      <c r="D647" s="202" t="s">
        <v>37</v>
      </c>
      <c r="E647" s="203" t="s">
        <v>7</v>
      </c>
      <c r="F647" s="204">
        <v>200000</v>
      </c>
      <c r="G647" s="204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83">
        <v>2</v>
      </c>
      <c r="C648" s="109" t="s">
        <v>1086</v>
      </c>
      <c r="D648" s="202" t="s">
        <v>37</v>
      </c>
      <c r="E648" s="203" t="s">
        <v>1093</v>
      </c>
      <c r="F648" s="204">
        <v>230000</v>
      </c>
      <c r="G648" s="204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83">
        <v>3</v>
      </c>
      <c r="C649" s="109" t="s">
        <v>1087</v>
      </c>
      <c r="D649" s="202" t="s">
        <v>37</v>
      </c>
      <c r="E649" s="203" t="s">
        <v>1093</v>
      </c>
      <c r="F649" s="204">
        <v>55000</v>
      </c>
      <c r="G649" s="204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83">
        <v>4</v>
      </c>
      <c r="C650" s="109" t="s">
        <v>1088</v>
      </c>
      <c r="D650" s="202" t="s">
        <v>37</v>
      </c>
      <c r="E650" s="203" t="s">
        <v>7</v>
      </c>
      <c r="F650" s="204">
        <v>93000</v>
      </c>
      <c r="G650" s="204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83">
        <v>5</v>
      </c>
      <c r="C651" s="109" t="s">
        <v>1089</v>
      </c>
      <c r="D651" s="202" t="s">
        <v>37</v>
      </c>
      <c r="E651" s="203" t="s">
        <v>7</v>
      </c>
      <c r="F651" s="204">
        <v>85000</v>
      </c>
      <c r="G651" s="204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83"/>
      <c r="C652" s="109" t="s">
        <v>38</v>
      </c>
      <c r="D652" s="202" t="s">
        <v>38</v>
      </c>
      <c r="E652" s="203"/>
      <c r="F652" s="204"/>
      <c r="G652" s="204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83" t="s">
        <v>1162</v>
      </c>
      <c r="C653" s="109" t="s">
        <v>1090</v>
      </c>
      <c r="D653" s="202" t="s">
        <v>35</v>
      </c>
      <c r="E653" s="203" t="s">
        <v>8</v>
      </c>
      <c r="F653" s="204">
        <v>12000</v>
      </c>
      <c r="G653" s="204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83"/>
      <c r="C654" s="109" t="s">
        <v>38</v>
      </c>
      <c r="D654" s="202" t="s">
        <v>38</v>
      </c>
      <c r="E654" s="203"/>
      <c r="F654" s="204"/>
      <c r="G654" s="204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83" t="s">
        <v>1028</v>
      </c>
      <c r="C655" s="109" t="s">
        <v>607</v>
      </c>
      <c r="D655" s="202" t="s">
        <v>38</v>
      </c>
      <c r="E655" s="203"/>
      <c r="F655" s="204"/>
      <c r="G655" s="204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83" t="s">
        <v>1001</v>
      </c>
      <c r="C656" s="109" t="s">
        <v>608</v>
      </c>
      <c r="D656" s="202" t="s">
        <v>38</v>
      </c>
      <c r="E656" s="203"/>
      <c r="F656" s="204"/>
      <c r="G656" s="204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609</v>
      </c>
      <c r="D657" s="202" t="s">
        <v>37</v>
      </c>
      <c r="E657" s="203" t="s">
        <v>11</v>
      </c>
      <c r="F657" s="204">
        <v>19800</v>
      </c>
      <c r="G657" s="204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610</v>
      </c>
      <c r="D658" s="202" t="s">
        <v>37</v>
      </c>
      <c r="E658" s="203" t="s">
        <v>11</v>
      </c>
      <c r="F658" s="204">
        <v>20500</v>
      </c>
      <c r="G658" s="204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611</v>
      </c>
      <c r="D659" s="202" t="s">
        <v>37</v>
      </c>
      <c r="E659" s="203" t="s">
        <v>11</v>
      </c>
      <c r="F659" s="204">
        <v>27500</v>
      </c>
      <c r="G659" s="204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612</v>
      </c>
      <c r="D660" s="202" t="s">
        <v>37</v>
      </c>
      <c r="E660" s="203" t="s">
        <v>11</v>
      </c>
      <c r="F660" s="204">
        <v>14900</v>
      </c>
      <c r="G660" s="204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613</v>
      </c>
      <c r="D661" s="202" t="s">
        <v>37</v>
      </c>
      <c r="E661" s="203" t="s">
        <v>11</v>
      </c>
      <c r="F661" s="204">
        <v>27900</v>
      </c>
      <c r="G661" s="204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614</v>
      </c>
      <c r="D662" s="202" t="s">
        <v>37</v>
      </c>
      <c r="E662" s="203" t="s">
        <v>11</v>
      </c>
      <c r="F662" s="204">
        <v>33000</v>
      </c>
      <c r="G662" s="204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615</v>
      </c>
      <c r="D663" s="202" t="s">
        <v>37</v>
      </c>
      <c r="E663" s="203" t="s">
        <v>11</v>
      </c>
      <c r="F663" s="204">
        <v>27900</v>
      </c>
      <c r="G663" s="204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616</v>
      </c>
      <c r="D664" s="202" t="s">
        <v>37</v>
      </c>
      <c r="E664" s="203" t="s">
        <v>11</v>
      </c>
      <c r="F664" s="204">
        <v>37600</v>
      </c>
      <c r="G664" s="204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617</v>
      </c>
      <c r="D665" s="202" t="s">
        <v>37</v>
      </c>
      <c r="E665" s="203" t="s">
        <v>11</v>
      </c>
      <c r="F665" s="204">
        <v>27900</v>
      </c>
      <c r="G665" s="204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618</v>
      </c>
      <c r="D666" s="202" t="s">
        <v>37</v>
      </c>
      <c r="E666" s="203" t="s">
        <v>11</v>
      </c>
      <c r="F666" s="204">
        <v>39800</v>
      </c>
      <c r="G666" s="204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619</v>
      </c>
      <c r="D667" s="202" t="s">
        <v>37</v>
      </c>
      <c r="E667" s="203" t="s">
        <v>11</v>
      </c>
      <c r="F667" s="204">
        <v>24700</v>
      </c>
      <c r="G667" s="204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620</v>
      </c>
      <c r="D668" s="202" t="s">
        <v>37</v>
      </c>
      <c r="E668" s="203" t="s">
        <v>11</v>
      </c>
      <c r="F668" s="204">
        <v>33700</v>
      </c>
      <c r="G668" s="204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621</v>
      </c>
      <c r="D669" s="202" t="s">
        <v>37</v>
      </c>
      <c r="E669" s="203" t="s">
        <v>11</v>
      </c>
      <c r="F669" s="204">
        <v>25800</v>
      </c>
      <c r="G669" s="204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622</v>
      </c>
      <c r="D670" s="202" t="s">
        <v>37</v>
      </c>
      <c r="E670" s="203" t="s">
        <v>11</v>
      </c>
      <c r="F670" s="204">
        <v>19100</v>
      </c>
      <c r="G670" s="204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623</v>
      </c>
      <c r="D671" s="202" t="s">
        <v>37</v>
      </c>
      <c r="E671" s="203" t="s">
        <v>11</v>
      </c>
      <c r="F671" s="204">
        <v>19800</v>
      </c>
      <c r="G671" s="204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624</v>
      </c>
      <c r="D672" s="202" t="s">
        <v>37</v>
      </c>
      <c r="E672" s="203" t="s">
        <v>11</v>
      </c>
      <c r="F672" s="204">
        <v>19800</v>
      </c>
      <c r="G672" s="204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625</v>
      </c>
      <c r="D673" s="202" t="s">
        <v>37</v>
      </c>
      <c r="E673" s="203" t="s">
        <v>11</v>
      </c>
      <c r="F673" s="204">
        <v>20500</v>
      </c>
      <c r="G673" s="204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626</v>
      </c>
      <c r="D674" s="202" t="s">
        <v>37</v>
      </c>
      <c r="E674" s="203" t="s">
        <v>11</v>
      </c>
      <c r="F674" s="204">
        <v>20500</v>
      </c>
      <c r="G674" s="204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627</v>
      </c>
      <c r="D675" s="202" t="s">
        <v>37</v>
      </c>
      <c r="E675" s="203" t="s">
        <v>11</v>
      </c>
      <c r="F675" s="204">
        <v>27500</v>
      </c>
      <c r="G675" s="204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628</v>
      </c>
      <c r="D676" s="202" t="s">
        <v>37</v>
      </c>
      <c r="E676" s="203" t="s">
        <v>11</v>
      </c>
      <c r="F676" s="204">
        <v>27500</v>
      </c>
      <c r="G676" s="204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629</v>
      </c>
      <c r="D677" s="202" t="s">
        <v>37</v>
      </c>
      <c r="E677" s="203" t="s">
        <v>11</v>
      </c>
      <c r="F677" s="204">
        <v>22100</v>
      </c>
      <c r="G677" s="204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83"/>
      <c r="C678" s="109" t="s">
        <v>38</v>
      </c>
      <c r="D678" s="202" t="s">
        <v>38</v>
      </c>
      <c r="E678" s="203"/>
      <c r="F678" s="204"/>
      <c r="G678" s="204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83" t="s">
        <v>1001</v>
      </c>
      <c r="C679" s="109" t="s">
        <v>630</v>
      </c>
      <c r="D679" s="202" t="s">
        <v>38</v>
      </c>
      <c r="E679" s="203"/>
      <c r="F679" s="204"/>
      <c r="G679" s="204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631</v>
      </c>
      <c r="D680" s="202" t="s">
        <v>37</v>
      </c>
      <c r="E680" s="203" t="s">
        <v>11</v>
      </c>
      <c r="F680" s="204">
        <v>53200</v>
      </c>
      <c r="G680" s="204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632</v>
      </c>
      <c r="D681" s="202" t="s">
        <v>37</v>
      </c>
      <c r="E681" s="203" t="s">
        <v>11</v>
      </c>
      <c r="F681" s="204">
        <v>57800</v>
      </c>
      <c r="G681" s="204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633</v>
      </c>
      <c r="D682" s="202" t="s">
        <v>37</v>
      </c>
      <c r="E682" s="203" t="s">
        <v>11</v>
      </c>
      <c r="F682" s="204">
        <v>57800</v>
      </c>
      <c r="G682" s="204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634</v>
      </c>
      <c r="D683" s="202" t="s">
        <v>37</v>
      </c>
      <c r="E683" s="203" t="s">
        <v>11</v>
      </c>
      <c r="F683" s="204">
        <v>80100</v>
      </c>
      <c r="G683" s="204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635</v>
      </c>
      <c r="D684" s="202" t="s">
        <v>37</v>
      </c>
      <c r="E684" s="203" t="s">
        <v>11</v>
      </c>
      <c r="F684" s="204">
        <v>30000</v>
      </c>
      <c r="G684" s="204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636</v>
      </c>
      <c r="D685" s="202" t="s">
        <v>37</v>
      </c>
      <c r="E685" s="203" t="s">
        <v>11</v>
      </c>
      <c r="F685" s="204">
        <v>80100</v>
      </c>
      <c r="G685" s="204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637</v>
      </c>
      <c r="D686" s="202" t="s">
        <v>37</v>
      </c>
      <c r="E686" s="203" t="s">
        <v>11</v>
      </c>
      <c r="F686" s="204">
        <v>84000</v>
      </c>
      <c r="G686" s="204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638</v>
      </c>
      <c r="D687" s="202" t="s">
        <v>37</v>
      </c>
      <c r="E687" s="203" t="s">
        <v>11</v>
      </c>
      <c r="F687" s="204">
        <v>44000</v>
      </c>
      <c r="G687" s="204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639</v>
      </c>
      <c r="D688" s="202" t="s">
        <v>37</v>
      </c>
      <c r="E688" s="203" t="s">
        <v>11</v>
      </c>
      <c r="F688" s="204">
        <v>70300</v>
      </c>
      <c r="G688" s="204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640</v>
      </c>
      <c r="D689" s="202" t="s">
        <v>37</v>
      </c>
      <c r="E689" s="203" t="s">
        <v>11</v>
      </c>
      <c r="F689" s="204">
        <v>70300</v>
      </c>
      <c r="G689" s="204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641</v>
      </c>
      <c r="D690" s="202" t="s">
        <v>37</v>
      </c>
      <c r="E690" s="203" t="s">
        <v>11</v>
      </c>
      <c r="F690" s="204">
        <v>45200</v>
      </c>
      <c r="G690" s="204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642</v>
      </c>
      <c r="D691" s="202" t="s">
        <v>37</v>
      </c>
      <c r="E691" s="203" t="s">
        <v>11</v>
      </c>
      <c r="F691" s="204">
        <v>80900</v>
      </c>
      <c r="G691" s="204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643</v>
      </c>
      <c r="D692" s="202" t="s">
        <v>37</v>
      </c>
      <c r="E692" s="203" t="s">
        <v>11</v>
      </c>
      <c r="F692" s="204">
        <v>80900</v>
      </c>
      <c r="G692" s="204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644</v>
      </c>
      <c r="D693" s="202" t="s">
        <v>37</v>
      </c>
      <c r="E693" s="203" t="s">
        <v>11</v>
      </c>
      <c r="F693" s="204">
        <v>82500</v>
      </c>
      <c r="G693" s="204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645</v>
      </c>
      <c r="D694" s="202" t="s">
        <v>37</v>
      </c>
      <c r="E694" s="203" t="s">
        <v>11</v>
      </c>
      <c r="F694" s="204">
        <v>42100</v>
      </c>
      <c r="G694" s="204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646</v>
      </c>
      <c r="D695" s="202" t="s">
        <v>37</v>
      </c>
      <c r="E695" s="203" t="s">
        <v>11</v>
      </c>
      <c r="F695" s="204">
        <v>42100</v>
      </c>
      <c r="G695" s="204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647</v>
      </c>
      <c r="D696" s="202" t="s">
        <v>37</v>
      </c>
      <c r="E696" s="203" t="s">
        <v>11</v>
      </c>
      <c r="F696" s="204">
        <v>45200</v>
      </c>
      <c r="G696" s="204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648</v>
      </c>
      <c r="D697" s="202" t="s">
        <v>37</v>
      </c>
      <c r="E697" s="203" t="s">
        <v>11</v>
      </c>
      <c r="F697" s="204">
        <v>45200</v>
      </c>
      <c r="G697" s="204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649</v>
      </c>
      <c r="D698" s="202" t="s">
        <v>37</v>
      </c>
      <c r="E698" s="203" t="s">
        <v>11</v>
      </c>
      <c r="F698" s="204">
        <v>45200</v>
      </c>
      <c r="G698" s="204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650</v>
      </c>
      <c r="D699" s="202" t="s">
        <v>37</v>
      </c>
      <c r="E699" s="203" t="s">
        <v>11</v>
      </c>
      <c r="F699" s="204">
        <v>45200</v>
      </c>
      <c r="G699" s="204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651</v>
      </c>
      <c r="D700" s="202" t="s">
        <v>37</v>
      </c>
      <c r="E700" s="203" t="s">
        <v>11</v>
      </c>
      <c r="F700" s="204">
        <v>40200</v>
      </c>
      <c r="G700" s="204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652</v>
      </c>
      <c r="D701" s="202" t="s">
        <v>37</v>
      </c>
      <c r="E701" s="203" t="s">
        <v>11</v>
      </c>
      <c r="F701" s="204">
        <v>37200</v>
      </c>
      <c r="G701" s="204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653</v>
      </c>
      <c r="D702" s="202" t="s">
        <v>37</v>
      </c>
      <c r="E702" s="203" t="s">
        <v>11</v>
      </c>
      <c r="F702" s="204">
        <v>37200</v>
      </c>
      <c r="G702" s="204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654</v>
      </c>
      <c r="D703" s="202" t="s">
        <v>37</v>
      </c>
      <c r="E703" s="203" t="s">
        <v>11</v>
      </c>
      <c r="F703" s="204">
        <v>37200</v>
      </c>
      <c r="G703" s="204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655</v>
      </c>
      <c r="D704" s="202" t="s">
        <v>37</v>
      </c>
      <c r="E704" s="203" t="s">
        <v>11</v>
      </c>
      <c r="F704" s="204">
        <v>326300</v>
      </c>
      <c r="G704" s="204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656</v>
      </c>
      <c r="D705" s="202" t="s">
        <v>37</v>
      </c>
      <c r="E705" s="203" t="s">
        <v>11</v>
      </c>
      <c r="F705" s="204">
        <v>78300</v>
      </c>
      <c r="G705" s="204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657</v>
      </c>
      <c r="D706" s="202" t="s">
        <v>37</v>
      </c>
      <c r="E706" s="203" t="s">
        <v>11</v>
      </c>
      <c r="F706" s="204">
        <v>78300</v>
      </c>
      <c r="G706" s="204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658</v>
      </c>
      <c r="D707" s="202" t="s">
        <v>37</v>
      </c>
      <c r="E707" s="203" t="s">
        <v>11</v>
      </c>
      <c r="F707" s="204">
        <v>74600</v>
      </c>
      <c r="G707" s="204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659</v>
      </c>
      <c r="D708" s="202" t="s">
        <v>37</v>
      </c>
      <c r="E708" s="203" t="s">
        <v>11</v>
      </c>
      <c r="F708" s="204">
        <v>51900</v>
      </c>
      <c r="G708" s="204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660</v>
      </c>
      <c r="D709" s="202" t="s">
        <v>37</v>
      </c>
      <c r="E709" s="203" t="s">
        <v>11</v>
      </c>
      <c r="F709" s="204">
        <v>51900</v>
      </c>
      <c r="G709" s="204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661</v>
      </c>
      <c r="D710" s="202" t="s">
        <v>37</v>
      </c>
      <c r="E710" s="203" t="s">
        <v>11</v>
      </c>
      <c r="F710" s="204">
        <v>75600</v>
      </c>
      <c r="G710" s="204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662</v>
      </c>
      <c r="D711" s="202" t="s">
        <v>37</v>
      </c>
      <c r="E711" s="203" t="s">
        <v>11</v>
      </c>
      <c r="F711" s="204">
        <v>75600</v>
      </c>
      <c r="G711" s="204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663</v>
      </c>
      <c r="D712" s="202" t="s">
        <v>37</v>
      </c>
      <c r="E712" s="203" t="s">
        <v>11</v>
      </c>
      <c r="F712" s="204">
        <v>66800</v>
      </c>
      <c r="G712" s="204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664</v>
      </c>
      <c r="D713" s="202" t="s">
        <v>37</v>
      </c>
      <c r="E713" s="203" t="s">
        <v>11</v>
      </c>
      <c r="F713" s="204">
        <v>62400</v>
      </c>
      <c r="G713" s="204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1464</v>
      </c>
      <c r="D714" s="202" t="s">
        <v>37</v>
      </c>
      <c r="E714" s="203" t="s">
        <v>11</v>
      </c>
      <c r="F714" s="204">
        <v>81300</v>
      </c>
      <c r="G714" s="204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1465</v>
      </c>
      <c r="D715" s="202" t="s">
        <v>37</v>
      </c>
      <c r="E715" s="203" t="s">
        <v>11</v>
      </c>
      <c r="F715" s="204">
        <v>94400</v>
      </c>
      <c r="G715" s="204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1466</v>
      </c>
      <c r="D716" s="202" t="s">
        <v>37</v>
      </c>
      <c r="E716" s="203" t="s">
        <v>11</v>
      </c>
      <c r="F716" s="204">
        <v>82500</v>
      </c>
      <c r="G716" s="204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1467</v>
      </c>
      <c r="D717" s="202" t="s">
        <v>37</v>
      </c>
      <c r="E717" s="203" t="s">
        <v>11</v>
      </c>
      <c r="F717" s="204">
        <v>109200</v>
      </c>
      <c r="G717" s="204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1468</v>
      </c>
      <c r="D718" s="202" t="s">
        <v>37</v>
      </c>
      <c r="E718" s="203" t="s">
        <v>11</v>
      </c>
      <c r="F718" s="204">
        <v>106900</v>
      </c>
      <c r="G718" s="204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1469</v>
      </c>
      <c r="D719" s="202" t="s">
        <v>37</v>
      </c>
      <c r="E719" s="203" t="s">
        <v>11</v>
      </c>
      <c r="F719" s="204">
        <v>104400</v>
      </c>
      <c r="G719" s="204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1470</v>
      </c>
      <c r="D720" s="202" t="s">
        <v>37</v>
      </c>
      <c r="E720" s="203" t="s">
        <v>11</v>
      </c>
      <c r="F720" s="204">
        <v>103500</v>
      </c>
      <c r="G720" s="204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1471</v>
      </c>
      <c r="D721" s="202" t="s">
        <v>37</v>
      </c>
      <c r="E721" s="203" t="s">
        <v>11</v>
      </c>
      <c r="F721" s="204">
        <v>111100</v>
      </c>
      <c r="G721" s="204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1472</v>
      </c>
      <c r="D722" s="202" t="s">
        <v>37</v>
      </c>
      <c r="E722" s="203" t="s">
        <v>11</v>
      </c>
      <c r="F722" s="204">
        <v>108700</v>
      </c>
      <c r="G722" s="204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1473</v>
      </c>
      <c r="D723" s="202" t="s">
        <v>37</v>
      </c>
      <c r="E723" s="203" t="s">
        <v>11</v>
      </c>
      <c r="F723" s="204">
        <v>218400</v>
      </c>
      <c r="G723" s="204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1474</v>
      </c>
      <c r="D724" s="202" t="s">
        <v>37</v>
      </c>
      <c r="E724" s="203" t="s">
        <v>11</v>
      </c>
      <c r="F724" s="204">
        <v>222500</v>
      </c>
      <c r="G724" s="204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1475</v>
      </c>
      <c r="D725" s="202" t="s">
        <v>37</v>
      </c>
      <c r="E725" s="203" t="s">
        <v>11</v>
      </c>
      <c r="F725" s="204">
        <v>173300</v>
      </c>
      <c r="G725" s="204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1476</v>
      </c>
      <c r="D726" s="202" t="s">
        <v>37</v>
      </c>
      <c r="E726" s="203" t="s">
        <v>11</v>
      </c>
      <c r="F726" s="204">
        <v>279500</v>
      </c>
      <c r="G726" s="204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1477</v>
      </c>
      <c r="D727" s="202" t="s">
        <v>37</v>
      </c>
      <c r="E727" s="203" t="s">
        <v>11</v>
      </c>
      <c r="F727" s="204">
        <v>89800</v>
      </c>
      <c r="G727" s="204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1478</v>
      </c>
      <c r="D728" s="202" t="s">
        <v>37</v>
      </c>
      <c r="E728" s="203" t="s">
        <v>11</v>
      </c>
      <c r="F728" s="204">
        <v>102600</v>
      </c>
      <c r="G728" s="204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1479</v>
      </c>
      <c r="D729" s="202" t="s">
        <v>37</v>
      </c>
      <c r="E729" s="203" t="s">
        <v>11</v>
      </c>
      <c r="F729" s="204">
        <v>109700</v>
      </c>
      <c r="G729" s="204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83"/>
      <c r="C730" s="109" t="s">
        <v>38</v>
      </c>
      <c r="D730" s="202" t="s">
        <v>38</v>
      </c>
      <c r="E730" s="203"/>
      <c r="F730" s="204"/>
      <c r="G730" s="204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83" t="s">
        <v>1001</v>
      </c>
      <c r="C731" s="109" t="s">
        <v>665</v>
      </c>
      <c r="D731" s="202" t="s">
        <v>38</v>
      </c>
      <c r="E731" s="203"/>
      <c r="F731" s="204"/>
      <c r="G731" s="204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666</v>
      </c>
      <c r="D732" s="202" t="s">
        <v>37</v>
      </c>
      <c r="E732" s="203" t="s">
        <v>11</v>
      </c>
      <c r="F732" s="204">
        <v>71900</v>
      </c>
      <c r="G732" s="204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667</v>
      </c>
      <c r="D733" s="202" t="s">
        <v>37</v>
      </c>
      <c r="E733" s="203" t="s">
        <v>11</v>
      </c>
      <c r="F733" s="204">
        <v>64700</v>
      </c>
      <c r="G733" s="204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668</v>
      </c>
      <c r="D734" s="202" t="s">
        <v>37</v>
      </c>
      <c r="E734" s="203" t="s">
        <v>11</v>
      </c>
      <c r="F734" s="204">
        <v>88700</v>
      </c>
      <c r="G734" s="204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669</v>
      </c>
      <c r="D735" s="202" t="s">
        <v>37</v>
      </c>
      <c r="E735" s="203" t="s">
        <v>11</v>
      </c>
      <c r="F735" s="204">
        <v>92500</v>
      </c>
      <c r="G735" s="204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670</v>
      </c>
      <c r="D736" s="202" t="s">
        <v>37</v>
      </c>
      <c r="E736" s="203" t="s">
        <v>11</v>
      </c>
      <c r="F736" s="204">
        <v>119100</v>
      </c>
      <c r="G736" s="204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671</v>
      </c>
      <c r="D737" s="202" t="s">
        <v>37</v>
      </c>
      <c r="E737" s="203" t="s">
        <v>11</v>
      </c>
      <c r="F737" s="204">
        <v>202200</v>
      </c>
      <c r="G737" s="204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83"/>
      <c r="C738" s="109" t="s">
        <v>38</v>
      </c>
      <c r="D738" s="202" t="s">
        <v>38</v>
      </c>
      <c r="E738" s="203"/>
      <c r="F738" s="204"/>
      <c r="G738" s="204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83" t="s">
        <v>1001</v>
      </c>
      <c r="C739" s="109" t="s">
        <v>672</v>
      </c>
      <c r="D739" s="202" t="s">
        <v>38</v>
      </c>
      <c r="E739" s="203"/>
      <c r="F739" s="204"/>
      <c r="G739" s="204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673</v>
      </c>
      <c r="D740" s="202" t="s">
        <v>37</v>
      </c>
      <c r="E740" s="203" t="s">
        <v>11</v>
      </c>
      <c r="F740" s="204">
        <v>83600</v>
      </c>
      <c r="G740" s="204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674</v>
      </c>
      <c r="D741" s="202" t="s">
        <v>37</v>
      </c>
      <c r="E741" s="203" t="s">
        <v>11</v>
      </c>
      <c r="F741" s="204">
        <v>83300</v>
      </c>
      <c r="G741" s="204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675</v>
      </c>
      <c r="D742" s="202" t="s">
        <v>37</v>
      </c>
      <c r="E742" s="203" t="s">
        <v>11</v>
      </c>
      <c r="F742" s="204">
        <v>83300</v>
      </c>
      <c r="G742" s="204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676</v>
      </c>
      <c r="D743" s="202" t="s">
        <v>37</v>
      </c>
      <c r="E743" s="203" t="s">
        <v>11</v>
      </c>
      <c r="F743" s="204">
        <v>88300</v>
      </c>
      <c r="G743" s="204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677</v>
      </c>
      <c r="D744" s="202" t="s">
        <v>37</v>
      </c>
      <c r="E744" s="203" t="s">
        <v>11</v>
      </c>
      <c r="F744" s="204">
        <v>93300</v>
      </c>
      <c r="G744" s="204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678</v>
      </c>
      <c r="D745" s="202" t="s">
        <v>37</v>
      </c>
      <c r="E745" s="203" t="s">
        <v>11</v>
      </c>
      <c r="F745" s="204">
        <v>81300</v>
      </c>
      <c r="G745" s="204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679</v>
      </c>
      <c r="D746" s="202" t="s">
        <v>37</v>
      </c>
      <c r="E746" s="203" t="s">
        <v>11</v>
      </c>
      <c r="F746" s="204">
        <v>84900</v>
      </c>
      <c r="G746" s="204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680</v>
      </c>
      <c r="D747" s="202" t="s">
        <v>37</v>
      </c>
      <c r="E747" s="203" t="s">
        <v>11</v>
      </c>
      <c r="F747" s="204">
        <v>94400</v>
      </c>
      <c r="G747" s="204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681</v>
      </c>
      <c r="D748" s="202" t="s">
        <v>37</v>
      </c>
      <c r="E748" s="203" t="s">
        <v>11</v>
      </c>
      <c r="F748" s="204">
        <v>89400</v>
      </c>
      <c r="G748" s="204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682</v>
      </c>
      <c r="D749" s="202" t="s">
        <v>37</v>
      </c>
      <c r="E749" s="203" t="s">
        <v>11</v>
      </c>
      <c r="F749" s="204">
        <v>87600</v>
      </c>
      <c r="G749" s="204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07" t="s">
        <v>1480</v>
      </c>
      <c r="D750" s="202" t="s">
        <v>37</v>
      </c>
      <c r="E750" s="203" t="s">
        <v>11</v>
      </c>
      <c r="F750" s="204">
        <v>87600</v>
      </c>
      <c r="G750" s="204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683</v>
      </c>
      <c r="D751" s="202" t="s">
        <v>37</v>
      </c>
      <c r="E751" s="203" t="s">
        <v>11</v>
      </c>
      <c r="F751" s="204">
        <v>111100</v>
      </c>
      <c r="G751" s="204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684</v>
      </c>
      <c r="D752" s="202" t="s">
        <v>37</v>
      </c>
      <c r="E752" s="203" t="s">
        <v>11</v>
      </c>
      <c r="F752" s="204">
        <v>102000</v>
      </c>
      <c r="G752" s="204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685</v>
      </c>
      <c r="D753" s="202" t="s">
        <v>37</v>
      </c>
      <c r="E753" s="203" t="s">
        <v>11</v>
      </c>
      <c r="F753" s="204">
        <v>82500</v>
      </c>
      <c r="G753" s="204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686</v>
      </c>
      <c r="D754" s="202" t="s">
        <v>37</v>
      </c>
      <c r="E754" s="203" t="s">
        <v>11</v>
      </c>
      <c r="F754" s="204">
        <v>106900</v>
      </c>
      <c r="G754" s="204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687</v>
      </c>
      <c r="D755" s="202" t="s">
        <v>37</v>
      </c>
      <c r="E755" s="203" t="s">
        <v>11</v>
      </c>
      <c r="F755" s="204">
        <v>109200</v>
      </c>
      <c r="G755" s="204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688</v>
      </c>
      <c r="D756" s="202" t="s">
        <v>37</v>
      </c>
      <c r="E756" s="203" t="s">
        <v>11</v>
      </c>
      <c r="F756" s="204">
        <v>96900</v>
      </c>
      <c r="G756" s="204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689</v>
      </c>
      <c r="D757" s="202" t="s">
        <v>37</v>
      </c>
      <c r="E757" s="203" t="s">
        <v>11</v>
      </c>
      <c r="F757" s="204">
        <v>107700</v>
      </c>
      <c r="G757" s="204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690</v>
      </c>
      <c r="D758" s="202" t="s">
        <v>37</v>
      </c>
      <c r="E758" s="203" t="s">
        <v>11</v>
      </c>
      <c r="F758" s="204">
        <v>104400</v>
      </c>
      <c r="G758" s="204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691</v>
      </c>
      <c r="D759" s="202" t="s">
        <v>37</v>
      </c>
      <c r="E759" s="203" t="s">
        <v>11</v>
      </c>
      <c r="F759" s="204">
        <v>194600</v>
      </c>
      <c r="G759" s="204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692</v>
      </c>
      <c r="D760" s="202" t="s">
        <v>37</v>
      </c>
      <c r="E760" s="203" t="s">
        <v>11</v>
      </c>
      <c r="F760" s="204">
        <v>106600</v>
      </c>
      <c r="G760" s="204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693</v>
      </c>
      <c r="D761" s="202" t="s">
        <v>37</v>
      </c>
      <c r="E761" s="203" t="s">
        <v>11</v>
      </c>
      <c r="F761" s="204">
        <v>113200</v>
      </c>
      <c r="G761" s="204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694</v>
      </c>
      <c r="D762" s="202" t="s">
        <v>37</v>
      </c>
      <c r="E762" s="203" t="s">
        <v>11</v>
      </c>
      <c r="F762" s="204">
        <v>133200</v>
      </c>
      <c r="G762" s="204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695</v>
      </c>
      <c r="D763" s="202" t="s">
        <v>37</v>
      </c>
      <c r="E763" s="203" t="s">
        <v>11</v>
      </c>
      <c r="F763" s="204">
        <v>113200</v>
      </c>
      <c r="G763" s="204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696</v>
      </c>
      <c r="D764" s="202" t="s">
        <v>37</v>
      </c>
      <c r="E764" s="203" t="s">
        <v>11</v>
      </c>
      <c r="F764" s="204">
        <v>103500</v>
      </c>
      <c r="G764" s="204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697</v>
      </c>
      <c r="D765" s="202" t="s">
        <v>37</v>
      </c>
      <c r="E765" s="203" t="s">
        <v>11</v>
      </c>
      <c r="F765" s="204">
        <v>108700</v>
      </c>
      <c r="G765" s="204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07" t="s">
        <v>1481</v>
      </c>
      <c r="D766" s="202" t="s">
        <v>37</v>
      </c>
      <c r="E766" s="203" t="s">
        <v>11</v>
      </c>
      <c r="F766" s="204">
        <v>111100</v>
      </c>
      <c r="G766" s="204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698</v>
      </c>
      <c r="D767" s="202" t="s">
        <v>37</v>
      </c>
      <c r="E767" s="203" t="s">
        <v>11</v>
      </c>
      <c r="F767" s="204">
        <v>214300</v>
      </c>
      <c r="G767" s="204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699</v>
      </c>
      <c r="D768" s="202" t="s">
        <v>37</v>
      </c>
      <c r="E768" s="203" t="s">
        <v>11</v>
      </c>
      <c r="F768" s="204">
        <v>197500</v>
      </c>
      <c r="G768" s="204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700</v>
      </c>
      <c r="D769" s="202" t="s">
        <v>37</v>
      </c>
      <c r="E769" s="203" t="s">
        <v>11</v>
      </c>
      <c r="F769" s="204">
        <v>219500</v>
      </c>
      <c r="G769" s="204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07" t="s">
        <v>1482</v>
      </c>
      <c r="D770" s="202" t="s">
        <v>37</v>
      </c>
      <c r="E770" s="203" t="s">
        <v>11</v>
      </c>
      <c r="F770" s="204">
        <v>197500</v>
      </c>
      <c r="G770" s="204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701</v>
      </c>
      <c r="D771" s="202" t="s">
        <v>37</v>
      </c>
      <c r="E771" s="203" t="s">
        <v>11</v>
      </c>
      <c r="F771" s="204">
        <v>218400</v>
      </c>
      <c r="G771" s="204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702</v>
      </c>
      <c r="D772" s="202" t="s">
        <v>37</v>
      </c>
      <c r="E772" s="203" t="s">
        <v>11</v>
      </c>
      <c r="F772" s="204">
        <v>222500</v>
      </c>
      <c r="G772" s="204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07" t="s">
        <v>1483</v>
      </c>
      <c r="D773" s="202" t="s">
        <v>37</v>
      </c>
      <c r="E773" s="203" t="s">
        <v>11</v>
      </c>
      <c r="F773" s="204">
        <v>173300</v>
      </c>
      <c r="G773" s="204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07" t="s">
        <v>1484</v>
      </c>
      <c r="D774" s="202" t="s">
        <v>37</v>
      </c>
      <c r="E774" s="203" t="s">
        <v>11</v>
      </c>
      <c r="F774" s="204">
        <v>279500</v>
      </c>
      <c r="G774" s="204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703</v>
      </c>
      <c r="D775" s="202" t="s">
        <v>37</v>
      </c>
      <c r="E775" s="203" t="s">
        <v>11</v>
      </c>
      <c r="F775" s="204">
        <v>93500</v>
      </c>
      <c r="G775" s="204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704</v>
      </c>
      <c r="D776" s="202" t="s">
        <v>37</v>
      </c>
      <c r="E776" s="203" t="s">
        <v>11</v>
      </c>
      <c r="F776" s="204">
        <v>93500</v>
      </c>
      <c r="G776" s="204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705</v>
      </c>
      <c r="D777" s="202" t="s">
        <v>37</v>
      </c>
      <c r="E777" s="203" t="s">
        <v>11</v>
      </c>
      <c r="F777" s="204">
        <v>89800</v>
      </c>
      <c r="G777" s="204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706</v>
      </c>
      <c r="D778" s="202" t="s">
        <v>37</v>
      </c>
      <c r="E778" s="203" t="s">
        <v>11</v>
      </c>
      <c r="F778" s="204">
        <v>113300</v>
      </c>
      <c r="G778" s="204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707</v>
      </c>
      <c r="D779" s="202" t="s">
        <v>37</v>
      </c>
      <c r="E779" s="203" t="s">
        <v>11</v>
      </c>
      <c r="F779" s="204">
        <v>113300</v>
      </c>
      <c r="G779" s="204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708</v>
      </c>
      <c r="D780" s="202" t="s">
        <v>37</v>
      </c>
      <c r="E780" s="203" t="s">
        <v>11</v>
      </c>
      <c r="F780" s="204">
        <v>102600</v>
      </c>
      <c r="G780" s="204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709</v>
      </c>
      <c r="D781" s="202" t="s">
        <v>37</v>
      </c>
      <c r="E781" s="203" t="s">
        <v>11</v>
      </c>
      <c r="F781" s="204">
        <v>114600</v>
      </c>
      <c r="G781" s="204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710</v>
      </c>
      <c r="D782" s="202" t="s">
        <v>37</v>
      </c>
      <c r="E782" s="203" t="s">
        <v>11</v>
      </c>
      <c r="F782" s="204">
        <v>118400</v>
      </c>
      <c r="G782" s="204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711</v>
      </c>
      <c r="D783" s="202" t="s">
        <v>37</v>
      </c>
      <c r="E783" s="203" t="s">
        <v>11</v>
      </c>
      <c r="F783" s="204">
        <v>109700</v>
      </c>
      <c r="G783" s="204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83"/>
      <c r="C784" s="109" t="s">
        <v>38</v>
      </c>
      <c r="D784" s="202" t="s">
        <v>38</v>
      </c>
      <c r="E784" s="203"/>
      <c r="F784" s="204"/>
      <c r="G784" s="204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83" t="s">
        <v>1001</v>
      </c>
      <c r="C785" s="109" t="s">
        <v>712</v>
      </c>
      <c r="D785" s="202" t="s">
        <v>38</v>
      </c>
      <c r="E785" s="203"/>
      <c r="F785" s="204"/>
      <c r="G785" s="204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713</v>
      </c>
      <c r="D786" s="202" t="s">
        <v>37</v>
      </c>
      <c r="E786" s="203" t="s">
        <v>11</v>
      </c>
      <c r="F786" s="204">
        <v>166200</v>
      </c>
      <c r="G786" s="204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714</v>
      </c>
      <c r="D787" s="202" t="s">
        <v>37</v>
      </c>
      <c r="E787" s="203" t="s">
        <v>11</v>
      </c>
      <c r="F787" s="204">
        <v>169000</v>
      </c>
      <c r="G787" s="204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1485</v>
      </c>
      <c r="D788" s="202" t="s">
        <v>37</v>
      </c>
      <c r="E788" s="203" t="s">
        <v>11</v>
      </c>
      <c r="F788" s="204">
        <v>169000</v>
      </c>
      <c r="G788" s="204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715</v>
      </c>
      <c r="D789" s="202" t="s">
        <v>37</v>
      </c>
      <c r="E789" s="203" t="s">
        <v>11</v>
      </c>
      <c r="F789" s="204">
        <v>177200</v>
      </c>
      <c r="G789" s="204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716</v>
      </c>
      <c r="D790" s="202" t="s">
        <v>37</v>
      </c>
      <c r="E790" s="203" t="s">
        <v>11</v>
      </c>
      <c r="F790" s="204">
        <v>177200</v>
      </c>
      <c r="G790" s="204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717</v>
      </c>
      <c r="D791" s="202" t="s">
        <v>37</v>
      </c>
      <c r="E791" s="203" t="s">
        <v>11</v>
      </c>
      <c r="F791" s="204">
        <v>215500</v>
      </c>
      <c r="G791" s="204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718</v>
      </c>
      <c r="D792" s="202" t="s">
        <v>37</v>
      </c>
      <c r="E792" s="203" t="s">
        <v>11</v>
      </c>
      <c r="F792" s="204">
        <v>213100</v>
      </c>
      <c r="G792" s="204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719</v>
      </c>
      <c r="D793" s="202" t="s">
        <v>37</v>
      </c>
      <c r="E793" s="203" t="s">
        <v>11</v>
      </c>
      <c r="F793" s="204">
        <v>213100</v>
      </c>
      <c r="G793" s="204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1487</v>
      </c>
      <c r="D794" s="202" t="s">
        <v>37</v>
      </c>
      <c r="E794" s="203" t="s">
        <v>11</v>
      </c>
      <c r="F794" s="204">
        <v>213100</v>
      </c>
      <c r="G794" s="204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07" t="s">
        <v>1486</v>
      </c>
      <c r="D795" s="202" t="s">
        <v>37</v>
      </c>
      <c r="E795" s="203" t="s">
        <v>11</v>
      </c>
      <c r="F795" s="204">
        <v>213100</v>
      </c>
      <c r="G795" s="204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720</v>
      </c>
      <c r="D796" s="202" t="s">
        <v>37</v>
      </c>
      <c r="E796" s="203" t="s">
        <v>11</v>
      </c>
      <c r="F796" s="204">
        <v>218400</v>
      </c>
      <c r="G796" s="204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721</v>
      </c>
      <c r="D797" s="202" t="s">
        <v>37</v>
      </c>
      <c r="E797" s="203" t="s">
        <v>11</v>
      </c>
      <c r="F797" s="204">
        <v>253600</v>
      </c>
      <c r="G797" s="204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722</v>
      </c>
      <c r="D798" s="202" t="s">
        <v>37</v>
      </c>
      <c r="E798" s="203" t="s">
        <v>11</v>
      </c>
      <c r="F798" s="204">
        <v>404400</v>
      </c>
      <c r="G798" s="204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723</v>
      </c>
      <c r="D799" s="202" t="s">
        <v>37</v>
      </c>
      <c r="E799" s="203" t="s">
        <v>11</v>
      </c>
      <c r="F799" s="204">
        <v>404400</v>
      </c>
      <c r="G799" s="204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83"/>
      <c r="C800" s="109"/>
      <c r="D800" s="202" t="s">
        <v>38</v>
      </c>
      <c r="E800" s="203"/>
      <c r="F800" s="204"/>
      <c r="G800" s="204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83" t="s">
        <v>1001</v>
      </c>
      <c r="C801" s="109" t="s">
        <v>1029</v>
      </c>
      <c r="D801" s="202" t="s">
        <v>38</v>
      </c>
      <c r="E801" s="203"/>
      <c r="F801" s="204"/>
      <c r="G801" s="204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83">
        <v>1</v>
      </c>
      <c r="C802" s="109" t="s">
        <v>1030</v>
      </c>
      <c r="D802" s="202" t="s">
        <v>37</v>
      </c>
      <c r="E802" s="203" t="s">
        <v>11</v>
      </c>
      <c r="F802" s="204">
        <v>36000</v>
      </c>
      <c r="G802" s="204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83">
        <v>2</v>
      </c>
      <c r="C803" s="109" t="s">
        <v>1031</v>
      </c>
      <c r="D803" s="202" t="s">
        <v>37</v>
      </c>
      <c r="E803" s="203" t="s">
        <v>11</v>
      </c>
      <c r="F803" s="204">
        <v>48100</v>
      </c>
      <c r="G803" s="204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83">
        <v>3</v>
      </c>
      <c r="C804" s="109" t="s">
        <v>1032</v>
      </c>
      <c r="D804" s="202" t="s">
        <v>37</v>
      </c>
      <c r="E804" s="203" t="s">
        <v>11</v>
      </c>
      <c r="F804" s="204">
        <v>55300</v>
      </c>
      <c r="G804" s="204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83">
        <v>4</v>
      </c>
      <c r="C805" s="109" t="s">
        <v>1033</v>
      </c>
      <c r="D805" s="202" t="s">
        <v>37</v>
      </c>
      <c r="E805" s="203" t="s">
        <v>11</v>
      </c>
      <c r="F805" s="204">
        <v>51500</v>
      </c>
      <c r="G805" s="204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83">
        <v>5</v>
      </c>
      <c r="C806" s="109" t="s">
        <v>1034</v>
      </c>
      <c r="D806" s="202" t="s">
        <v>37</v>
      </c>
      <c r="E806" s="203" t="s">
        <v>11</v>
      </c>
      <c r="F806" s="204">
        <v>67900</v>
      </c>
      <c r="G806" s="204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83">
        <v>6</v>
      </c>
      <c r="C807" s="109" t="s">
        <v>1035</v>
      </c>
      <c r="D807" s="202" t="s">
        <v>37</v>
      </c>
      <c r="E807" s="203" t="s">
        <v>11</v>
      </c>
      <c r="F807" s="204">
        <v>56700</v>
      </c>
      <c r="G807" s="204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83">
        <v>7</v>
      </c>
      <c r="C808" s="109" t="s">
        <v>1132</v>
      </c>
      <c r="D808" s="202" t="s">
        <v>37</v>
      </c>
      <c r="E808" s="203" t="s">
        <v>11</v>
      </c>
      <c r="F808" s="204">
        <v>596900</v>
      </c>
      <c r="G808" s="204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83">
        <v>8</v>
      </c>
      <c r="C809" s="109" t="s">
        <v>1133</v>
      </c>
      <c r="D809" s="202" t="s">
        <v>37</v>
      </c>
      <c r="E809" s="203" t="s">
        <v>11</v>
      </c>
      <c r="F809" s="204">
        <v>401500</v>
      </c>
      <c r="G809" s="204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83"/>
      <c r="C810" s="109"/>
      <c r="D810" s="202" t="s">
        <v>38</v>
      </c>
      <c r="E810" s="203"/>
      <c r="F810" s="204"/>
      <c r="G810" s="204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83" t="s">
        <v>1001</v>
      </c>
      <c r="C811" s="109" t="s">
        <v>724</v>
      </c>
      <c r="D811" s="202" t="s">
        <v>38</v>
      </c>
      <c r="E811" s="203"/>
      <c r="F811" s="204"/>
      <c r="G811" s="204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83">
        <v>1</v>
      </c>
      <c r="C812" s="109" t="s">
        <v>725</v>
      </c>
      <c r="D812" s="202" t="s">
        <v>37</v>
      </c>
      <c r="E812" s="203" t="s">
        <v>11</v>
      </c>
      <c r="F812" s="204">
        <v>56400</v>
      </c>
      <c r="G812" s="204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83">
        <v>2</v>
      </c>
      <c r="C813" s="109" t="s">
        <v>726</v>
      </c>
      <c r="D813" s="202" t="s">
        <v>37</v>
      </c>
      <c r="E813" s="203" t="s">
        <v>11</v>
      </c>
      <c r="F813" s="204">
        <v>65400</v>
      </c>
      <c r="G813" s="204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83">
        <v>3</v>
      </c>
      <c r="C814" s="109" t="s">
        <v>727</v>
      </c>
      <c r="D814" s="202" t="s">
        <v>37</v>
      </c>
      <c r="E814" s="203" t="s">
        <v>11</v>
      </c>
      <c r="F814" s="204">
        <v>13600</v>
      </c>
      <c r="G814" s="204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83">
        <v>4</v>
      </c>
      <c r="C815" s="109" t="s">
        <v>728</v>
      </c>
      <c r="D815" s="202" t="s">
        <v>37</v>
      </c>
      <c r="E815" s="203" t="s">
        <v>11</v>
      </c>
      <c r="F815" s="204">
        <v>17800</v>
      </c>
      <c r="G815" s="204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83">
        <v>5</v>
      </c>
      <c r="C816" s="109" t="s">
        <v>729</v>
      </c>
      <c r="D816" s="202" t="s">
        <v>37</v>
      </c>
      <c r="E816" s="203" t="s">
        <v>11</v>
      </c>
      <c r="F816" s="204">
        <v>173100</v>
      </c>
      <c r="G816" s="204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83">
        <v>6</v>
      </c>
      <c r="C817" s="109" t="s">
        <v>730</v>
      </c>
      <c r="D817" s="202" t="s">
        <v>37</v>
      </c>
      <c r="E817" s="203" t="s">
        <v>11</v>
      </c>
      <c r="F817" s="204">
        <v>1539900</v>
      </c>
      <c r="G817" s="204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83">
        <v>7</v>
      </c>
      <c r="C818" s="109" t="s">
        <v>731</v>
      </c>
      <c r="D818" s="202" t="s">
        <v>37</v>
      </c>
      <c r="E818" s="203" t="s">
        <v>11</v>
      </c>
      <c r="F818" s="204">
        <v>26200</v>
      </c>
      <c r="G818" s="204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83">
        <v>8</v>
      </c>
      <c r="C819" s="109" t="s">
        <v>732</v>
      </c>
      <c r="D819" s="202" t="s">
        <v>37</v>
      </c>
      <c r="E819" s="203" t="s">
        <v>11</v>
      </c>
      <c r="F819" s="204">
        <v>22300</v>
      </c>
      <c r="G819" s="204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83">
        <v>9</v>
      </c>
      <c r="C820" s="109" t="s">
        <v>733</v>
      </c>
      <c r="D820" s="202" t="s">
        <v>37</v>
      </c>
      <c r="E820" s="203" t="s">
        <v>11</v>
      </c>
      <c r="F820" s="204">
        <v>26200</v>
      </c>
      <c r="G820" s="204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83">
        <v>10</v>
      </c>
      <c r="C821" s="109" t="s">
        <v>734</v>
      </c>
      <c r="D821" s="202" t="s">
        <v>37</v>
      </c>
      <c r="E821" s="203" t="s">
        <v>11</v>
      </c>
      <c r="F821" s="204">
        <v>26200</v>
      </c>
      <c r="G821" s="204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83">
        <v>11</v>
      </c>
      <c r="C822" s="109" t="s">
        <v>735</v>
      </c>
      <c r="D822" s="202" t="s">
        <v>37</v>
      </c>
      <c r="E822" s="203" t="s">
        <v>11</v>
      </c>
      <c r="F822" s="204">
        <v>58400</v>
      </c>
      <c r="G822" s="204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83">
        <v>12</v>
      </c>
      <c r="C823" s="109" t="s">
        <v>736</v>
      </c>
      <c r="D823" s="202" t="s">
        <v>37</v>
      </c>
      <c r="E823" s="203" t="s">
        <v>11</v>
      </c>
      <c r="F823" s="204">
        <v>45900</v>
      </c>
      <c r="G823" s="204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83">
        <v>13</v>
      </c>
      <c r="C824" s="109" t="s">
        <v>737</v>
      </c>
      <c r="D824" s="202" t="s">
        <v>37</v>
      </c>
      <c r="E824" s="203" t="s">
        <v>11</v>
      </c>
      <c r="F824" s="204">
        <v>58400</v>
      </c>
      <c r="G824" s="204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83">
        <v>14</v>
      </c>
      <c r="C825" s="109" t="s">
        <v>738</v>
      </c>
      <c r="D825" s="202" t="s">
        <v>37</v>
      </c>
      <c r="E825" s="203" t="s">
        <v>11</v>
      </c>
      <c r="F825" s="204">
        <v>58400</v>
      </c>
      <c r="G825" s="204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83">
        <v>15</v>
      </c>
      <c r="C826" s="109" t="s">
        <v>739</v>
      </c>
      <c r="D826" s="202" t="s">
        <v>37</v>
      </c>
      <c r="E826" s="203" t="s">
        <v>11</v>
      </c>
      <c r="F826" s="204">
        <v>45900</v>
      </c>
      <c r="G826" s="204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83">
        <v>16</v>
      </c>
      <c r="C827" s="109" t="s">
        <v>740</v>
      </c>
      <c r="D827" s="202" t="s">
        <v>37</v>
      </c>
      <c r="E827" s="203" t="s">
        <v>11</v>
      </c>
      <c r="F827" s="204">
        <v>43100</v>
      </c>
      <c r="G827" s="204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83">
        <v>17</v>
      </c>
      <c r="C828" s="109" t="s">
        <v>741</v>
      </c>
      <c r="D828" s="202" t="s">
        <v>37</v>
      </c>
      <c r="E828" s="203" t="s">
        <v>11</v>
      </c>
      <c r="F828" s="204">
        <v>57400</v>
      </c>
      <c r="G828" s="204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83">
        <v>18</v>
      </c>
      <c r="C829" s="109" t="s">
        <v>742</v>
      </c>
      <c r="D829" s="202" t="s">
        <v>37</v>
      </c>
      <c r="E829" s="203" t="s">
        <v>11</v>
      </c>
      <c r="F829" s="204">
        <v>45900</v>
      </c>
      <c r="G829" s="204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83">
        <v>19</v>
      </c>
      <c r="C830" s="109" t="s">
        <v>743</v>
      </c>
      <c r="D830" s="202" t="s">
        <v>37</v>
      </c>
      <c r="E830" s="203" t="s">
        <v>11</v>
      </c>
      <c r="F830" s="204">
        <v>3843100</v>
      </c>
      <c r="G830" s="204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83">
        <v>20</v>
      </c>
      <c r="C831" s="109" t="s">
        <v>744</v>
      </c>
      <c r="D831" s="202" t="s">
        <v>37</v>
      </c>
      <c r="E831" s="203" t="s">
        <v>11</v>
      </c>
      <c r="F831" s="204">
        <v>39700</v>
      </c>
      <c r="G831" s="204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83">
        <v>21</v>
      </c>
      <c r="C832" s="109" t="s">
        <v>745</v>
      </c>
      <c r="D832" s="202" t="s">
        <v>37</v>
      </c>
      <c r="E832" s="203" t="s">
        <v>11</v>
      </c>
      <c r="F832" s="204">
        <v>58000</v>
      </c>
      <c r="G832" s="204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83">
        <v>22</v>
      </c>
      <c r="C833" s="109" t="s">
        <v>746</v>
      </c>
      <c r="D833" s="202" t="s">
        <v>37</v>
      </c>
      <c r="E833" s="203" t="s">
        <v>11</v>
      </c>
      <c r="F833" s="204">
        <v>31300</v>
      </c>
      <c r="G833" s="204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83">
        <v>23</v>
      </c>
      <c r="C834" s="109" t="s">
        <v>747</v>
      </c>
      <c r="D834" s="202" t="s">
        <v>37</v>
      </c>
      <c r="E834" s="203" t="s">
        <v>11</v>
      </c>
      <c r="F834" s="204">
        <v>45600</v>
      </c>
      <c r="G834" s="204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83">
        <v>24</v>
      </c>
      <c r="C835" s="109" t="s">
        <v>748</v>
      </c>
      <c r="D835" s="202" t="s">
        <v>37</v>
      </c>
      <c r="E835" s="203" t="s">
        <v>11</v>
      </c>
      <c r="F835" s="204">
        <v>36600</v>
      </c>
      <c r="G835" s="204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83">
        <v>25</v>
      </c>
      <c r="C836" s="109" t="s">
        <v>749</v>
      </c>
      <c r="D836" s="202" t="s">
        <v>37</v>
      </c>
      <c r="E836" s="203" t="s">
        <v>11</v>
      </c>
      <c r="F836" s="204">
        <v>36600</v>
      </c>
      <c r="G836" s="204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83">
        <v>26</v>
      </c>
      <c r="C837" s="109" t="s">
        <v>750</v>
      </c>
      <c r="D837" s="202" t="s">
        <v>37</v>
      </c>
      <c r="E837" s="203" t="s">
        <v>11</v>
      </c>
      <c r="F837" s="204">
        <v>36600</v>
      </c>
      <c r="G837" s="204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83">
        <v>27</v>
      </c>
      <c r="C838" s="109" t="s">
        <v>751</v>
      </c>
      <c r="D838" s="202" t="s">
        <v>37</v>
      </c>
      <c r="E838" s="203" t="s">
        <v>11</v>
      </c>
      <c r="F838" s="204">
        <v>50900</v>
      </c>
      <c r="G838" s="204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83">
        <v>28</v>
      </c>
      <c r="C839" s="109" t="s">
        <v>752</v>
      </c>
      <c r="D839" s="202" t="s">
        <v>37</v>
      </c>
      <c r="E839" s="203" t="s">
        <v>11</v>
      </c>
      <c r="F839" s="204">
        <v>50900</v>
      </c>
      <c r="G839" s="204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83">
        <v>29</v>
      </c>
      <c r="C840" s="109" t="s">
        <v>753</v>
      </c>
      <c r="D840" s="202" t="s">
        <v>37</v>
      </c>
      <c r="E840" s="203" t="s">
        <v>11</v>
      </c>
      <c r="F840" s="204">
        <v>50900</v>
      </c>
      <c r="G840" s="204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83">
        <v>30</v>
      </c>
      <c r="C841" s="109" t="s">
        <v>754</v>
      </c>
      <c r="D841" s="202" t="s">
        <v>37</v>
      </c>
      <c r="E841" s="203" t="s">
        <v>11</v>
      </c>
      <c r="F841" s="204">
        <v>142600</v>
      </c>
      <c r="G841" s="204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83">
        <v>31</v>
      </c>
      <c r="C842" s="109" t="s">
        <v>755</v>
      </c>
      <c r="D842" s="202" t="s">
        <v>37</v>
      </c>
      <c r="E842" s="203" t="s">
        <v>11</v>
      </c>
      <c r="F842" s="204">
        <v>142600</v>
      </c>
      <c r="G842" s="204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83">
        <v>32</v>
      </c>
      <c r="C843" s="109" t="s">
        <v>756</v>
      </c>
      <c r="D843" s="202" t="s">
        <v>37</v>
      </c>
      <c r="E843" s="203" t="s">
        <v>11</v>
      </c>
      <c r="F843" s="204">
        <v>54400</v>
      </c>
      <c r="G843" s="204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83">
        <v>33</v>
      </c>
      <c r="C844" s="109" t="s">
        <v>757</v>
      </c>
      <c r="D844" s="202" t="s">
        <v>37</v>
      </c>
      <c r="E844" s="203" t="s">
        <v>11</v>
      </c>
      <c r="F844" s="204">
        <v>50700</v>
      </c>
      <c r="G844" s="204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83">
        <v>34</v>
      </c>
      <c r="C845" s="109" t="s">
        <v>758</v>
      </c>
      <c r="D845" s="202" t="s">
        <v>37</v>
      </c>
      <c r="E845" s="203" t="s">
        <v>11</v>
      </c>
      <c r="F845" s="204">
        <v>50700</v>
      </c>
      <c r="G845" s="204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83">
        <v>35</v>
      </c>
      <c r="C846" s="109" t="s">
        <v>759</v>
      </c>
      <c r="D846" s="202" t="s">
        <v>37</v>
      </c>
      <c r="E846" s="203" t="s">
        <v>11</v>
      </c>
      <c r="F846" s="204">
        <v>762100</v>
      </c>
      <c r="G846" s="204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83">
        <v>36</v>
      </c>
      <c r="C847" s="109" t="s">
        <v>286</v>
      </c>
      <c r="D847" s="202" t="s">
        <v>37</v>
      </c>
      <c r="E847" s="203" t="s">
        <v>11</v>
      </c>
      <c r="F847" s="204">
        <v>13000</v>
      </c>
      <c r="G847" s="204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83">
        <v>38</v>
      </c>
      <c r="C848" s="109" t="s">
        <v>1135</v>
      </c>
      <c r="D848" s="202" t="s">
        <v>37</v>
      </c>
      <c r="E848" s="203" t="s">
        <v>11</v>
      </c>
      <c r="F848" s="204">
        <v>614700</v>
      </c>
      <c r="G848" s="204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83">
        <v>39</v>
      </c>
      <c r="C849" s="109" t="s">
        <v>1136</v>
      </c>
      <c r="D849" s="202" t="s">
        <v>37</v>
      </c>
      <c r="E849" s="203" t="s">
        <v>11</v>
      </c>
      <c r="F849" s="204">
        <v>829000</v>
      </c>
      <c r="G849" s="204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83">
        <v>41</v>
      </c>
      <c r="C850" s="109" t="s">
        <v>990</v>
      </c>
      <c r="D850" s="202" t="s">
        <v>37</v>
      </c>
      <c r="E850" s="203" t="s">
        <v>11</v>
      </c>
      <c r="F850" s="204">
        <v>179200</v>
      </c>
      <c r="G850" s="204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83">
        <v>42</v>
      </c>
      <c r="C851" s="109" t="s">
        <v>991</v>
      </c>
      <c r="D851" s="202" t="s">
        <v>37</v>
      </c>
      <c r="E851" s="203" t="s">
        <v>463</v>
      </c>
      <c r="F851" s="204">
        <v>14370.766666666666</v>
      </c>
      <c r="G851" s="204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83"/>
      <c r="C852" s="109"/>
      <c r="D852" s="202" t="s">
        <v>38</v>
      </c>
      <c r="E852" s="203"/>
      <c r="F852" s="204"/>
      <c r="G852" s="204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83" t="s">
        <v>1001</v>
      </c>
      <c r="C853" s="109" t="s">
        <v>1138</v>
      </c>
      <c r="D853" s="202" t="s">
        <v>38</v>
      </c>
      <c r="E853" s="203"/>
      <c r="F853" s="204"/>
      <c r="G853" s="204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83">
        <v>1</v>
      </c>
      <c r="C854" s="109" t="s">
        <v>1139</v>
      </c>
      <c r="D854" s="202" t="s">
        <v>37</v>
      </c>
      <c r="E854" s="203" t="s">
        <v>11</v>
      </c>
      <c r="F854" s="204">
        <v>1568200</v>
      </c>
      <c r="G854" s="204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83">
        <v>2</v>
      </c>
      <c r="C855" s="109" t="s">
        <v>1140</v>
      </c>
      <c r="D855" s="202" t="s">
        <v>37</v>
      </c>
      <c r="E855" s="203" t="s">
        <v>11</v>
      </c>
      <c r="F855" s="204">
        <v>3467100</v>
      </c>
      <c r="G855" s="204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83">
        <v>3</v>
      </c>
      <c r="C856" s="109" t="s">
        <v>1141</v>
      </c>
      <c r="D856" s="202" t="s">
        <v>37</v>
      </c>
      <c r="E856" s="203" t="s">
        <v>11</v>
      </c>
      <c r="F856" s="204">
        <v>3467100</v>
      </c>
      <c r="G856" s="204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83">
        <v>4</v>
      </c>
      <c r="C857" s="109" t="s">
        <v>1142</v>
      </c>
      <c r="D857" s="202" t="s">
        <v>37</v>
      </c>
      <c r="E857" s="203" t="s">
        <v>11</v>
      </c>
      <c r="F857" s="204">
        <v>1515700</v>
      </c>
      <c r="G857" s="204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83"/>
      <c r="C858" s="109"/>
      <c r="D858" s="202"/>
      <c r="E858" s="203"/>
      <c r="F858" s="204"/>
      <c r="G858" s="204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83" t="s">
        <v>1001</v>
      </c>
      <c r="C859" s="109" t="s">
        <v>760</v>
      </c>
      <c r="D859" s="202" t="s">
        <v>38</v>
      </c>
      <c r="E859" s="203"/>
      <c r="F859" s="204"/>
      <c r="G859" s="204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83">
        <v>1</v>
      </c>
      <c r="C860" s="109" t="s">
        <v>761</v>
      </c>
      <c r="D860" s="202" t="s">
        <v>37</v>
      </c>
      <c r="E860" s="203" t="s">
        <v>287</v>
      </c>
      <c r="F860" s="204">
        <v>475700</v>
      </c>
      <c r="G860" s="204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83">
        <v>2</v>
      </c>
      <c r="C861" s="109" t="s">
        <v>288</v>
      </c>
      <c r="D861" s="202" t="s">
        <v>37</v>
      </c>
      <c r="E861" s="203" t="s">
        <v>287</v>
      </c>
      <c r="F861" s="204">
        <v>475700</v>
      </c>
      <c r="G861" s="204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83">
        <v>3</v>
      </c>
      <c r="C862" s="109" t="s">
        <v>289</v>
      </c>
      <c r="D862" s="202" t="s">
        <v>37</v>
      </c>
      <c r="E862" s="203" t="s">
        <v>287</v>
      </c>
      <c r="F862" s="204">
        <v>371300</v>
      </c>
      <c r="G862" s="204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83">
        <v>4</v>
      </c>
      <c r="C863" s="109" t="s">
        <v>290</v>
      </c>
      <c r="D863" s="202" t="s">
        <v>37</v>
      </c>
      <c r="E863" s="203" t="s">
        <v>287</v>
      </c>
      <c r="F863" s="204">
        <v>351700</v>
      </c>
      <c r="G863" s="204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83">
        <v>5</v>
      </c>
      <c r="C864" s="109" t="s">
        <v>291</v>
      </c>
      <c r="D864" s="202" t="s">
        <v>37</v>
      </c>
      <c r="E864" s="203" t="s">
        <v>287</v>
      </c>
      <c r="F864" s="204">
        <v>300100</v>
      </c>
      <c r="G864" s="204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83">
        <v>6</v>
      </c>
      <c r="C865" s="109" t="s">
        <v>292</v>
      </c>
      <c r="D865" s="202" t="s">
        <v>37</v>
      </c>
      <c r="E865" s="203" t="s">
        <v>287</v>
      </c>
      <c r="F865" s="204">
        <v>290900</v>
      </c>
      <c r="G865" s="204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83">
        <v>7</v>
      </c>
      <c r="C866" s="109" t="s">
        <v>293</v>
      </c>
      <c r="D866" s="202" t="s">
        <v>37</v>
      </c>
      <c r="E866" s="203" t="s">
        <v>287</v>
      </c>
      <c r="F866" s="204">
        <v>290600</v>
      </c>
      <c r="G866" s="204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83">
        <v>8</v>
      </c>
      <c r="C867" s="109" t="s">
        <v>294</v>
      </c>
      <c r="D867" s="202" t="s">
        <v>37</v>
      </c>
      <c r="E867" s="203" t="s">
        <v>287</v>
      </c>
      <c r="F867" s="204">
        <v>247000</v>
      </c>
      <c r="G867" s="204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83">
        <v>9</v>
      </c>
      <c r="C868" s="109" t="s">
        <v>295</v>
      </c>
      <c r="D868" s="202" t="s">
        <v>37</v>
      </c>
      <c r="E868" s="203" t="s">
        <v>287</v>
      </c>
      <c r="F868" s="204">
        <v>276000</v>
      </c>
      <c r="G868" s="204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83">
        <v>10</v>
      </c>
      <c r="C869" s="109" t="s">
        <v>296</v>
      </c>
      <c r="D869" s="202" t="s">
        <v>37</v>
      </c>
      <c r="E869" s="203" t="s">
        <v>287</v>
      </c>
      <c r="F869" s="204">
        <v>268100</v>
      </c>
      <c r="G869" s="204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83">
        <v>11</v>
      </c>
      <c r="C870" s="109" t="s">
        <v>297</v>
      </c>
      <c r="D870" s="202" t="s">
        <v>37</v>
      </c>
      <c r="E870" s="203" t="s">
        <v>287</v>
      </c>
      <c r="F870" s="204">
        <v>222400</v>
      </c>
      <c r="G870" s="204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83">
        <v>12</v>
      </c>
      <c r="C871" s="109" t="s">
        <v>298</v>
      </c>
      <c r="D871" s="202" t="s">
        <v>37</v>
      </c>
      <c r="E871" s="203" t="s">
        <v>287</v>
      </c>
      <c r="F871" s="204">
        <v>222400</v>
      </c>
      <c r="G871" s="204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83">
        <v>13</v>
      </c>
      <c r="C872" s="109" t="s">
        <v>299</v>
      </c>
      <c r="D872" s="202" t="s">
        <v>37</v>
      </c>
      <c r="E872" s="203" t="s">
        <v>287</v>
      </c>
      <c r="F872" s="204">
        <v>197300</v>
      </c>
      <c r="G872" s="204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83">
        <v>14</v>
      </c>
      <c r="C873" s="109" t="s">
        <v>300</v>
      </c>
      <c r="D873" s="202" t="s">
        <v>37</v>
      </c>
      <c r="E873" s="203" t="s">
        <v>287</v>
      </c>
      <c r="F873" s="204">
        <v>149200</v>
      </c>
      <c r="G873" s="204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83">
        <v>15</v>
      </c>
      <c r="C874" s="109" t="s">
        <v>301</v>
      </c>
      <c r="D874" s="202" t="s">
        <v>37</v>
      </c>
      <c r="E874" s="203" t="s">
        <v>287</v>
      </c>
      <c r="F874" s="204">
        <v>390200</v>
      </c>
      <c r="G874" s="204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83">
        <v>16</v>
      </c>
      <c r="C875" s="109" t="s">
        <v>303</v>
      </c>
      <c r="D875" s="202" t="s">
        <v>37</v>
      </c>
      <c r="E875" s="203" t="s">
        <v>287</v>
      </c>
      <c r="F875" s="204">
        <v>307600</v>
      </c>
      <c r="G875" s="204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83">
        <v>17</v>
      </c>
      <c r="C876" s="109" t="s">
        <v>305</v>
      </c>
      <c r="D876" s="202" t="s">
        <v>37</v>
      </c>
      <c r="E876" s="203" t="s">
        <v>287</v>
      </c>
      <c r="F876" s="204">
        <v>261600</v>
      </c>
      <c r="G876" s="204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83">
        <v>18</v>
      </c>
      <c r="C877" s="109" t="s">
        <v>307</v>
      </c>
      <c r="D877" s="202" t="s">
        <v>37</v>
      </c>
      <c r="E877" s="203" t="s">
        <v>287</v>
      </c>
      <c r="F877" s="204">
        <v>198700</v>
      </c>
      <c r="G877" s="204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83">
        <v>19</v>
      </c>
      <c r="C878" s="109" t="s">
        <v>302</v>
      </c>
      <c r="D878" s="202" t="s">
        <v>37</v>
      </c>
      <c r="E878" s="203" t="s">
        <v>287</v>
      </c>
      <c r="F878" s="204">
        <v>272600</v>
      </c>
      <c r="G878" s="204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83">
        <v>20</v>
      </c>
      <c r="C879" s="109" t="s">
        <v>304</v>
      </c>
      <c r="D879" s="202" t="s">
        <v>37</v>
      </c>
      <c r="E879" s="203" t="s">
        <v>287</v>
      </c>
      <c r="F879" s="204">
        <v>243400</v>
      </c>
      <c r="G879" s="204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83">
        <v>21</v>
      </c>
      <c r="C880" s="109" t="s">
        <v>306</v>
      </c>
      <c r="D880" s="202" t="s">
        <v>37</v>
      </c>
      <c r="E880" s="203" t="s">
        <v>287</v>
      </c>
      <c r="F880" s="204">
        <v>179300</v>
      </c>
      <c r="G880" s="204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83">
        <v>22</v>
      </c>
      <c r="C881" s="109" t="s">
        <v>308</v>
      </c>
      <c r="D881" s="202" t="s">
        <v>37</v>
      </c>
      <c r="E881" s="203" t="s">
        <v>287</v>
      </c>
      <c r="F881" s="204">
        <v>151900</v>
      </c>
      <c r="G881" s="204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83">
        <v>23</v>
      </c>
      <c r="C882" s="109" t="s">
        <v>762</v>
      </c>
      <c r="D882" s="202" t="s">
        <v>37</v>
      </c>
      <c r="E882" s="203" t="s">
        <v>287</v>
      </c>
      <c r="F882" s="204">
        <v>136485.10978061482</v>
      </c>
      <c r="G882" s="204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83">
        <v>24</v>
      </c>
      <c r="C883" s="109" t="s">
        <v>763</v>
      </c>
      <c r="D883" s="202" t="s">
        <v>37</v>
      </c>
      <c r="E883" s="203" t="s">
        <v>287</v>
      </c>
      <c r="F883" s="204">
        <v>125481.16630030893</v>
      </c>
      <c r="G883" s="204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83">
        <v>25</v>
      </c>
      <c r="C884" s="109" t="s">
        <v>466</v>
      </c>
      <c r="D884" s="202" t="s">
        <v>37</v>
      </c>
      <c r="E884" s="203" t="s">
        <v>287</v>
      </c>
      <c r="F884" s="204">
        <v>115200</v>
      </c>
      <c r="G884" s="204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83">
        <v>26</v>
      </c>
      <c r="C885" s="109" t="s">
        <v>467</v>
      </c>
      <c r="D885" s="202" t="s">
        <v>37</v>
      </c>
      <c r="E885" s="203" t="s">
        <v>287</v>
      </c>
      <c r="F885" s="204">
        <v>115000</v>
      </c>
      <c r="G885" s="204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83">
        <v>27</v>
      </c>
      <c r="C886" s="109" t="s">
        <v>468</v>
      </c>
      <c r="D886" s="202" t="s">
        <v>37</v>
      </c>
      <c r="E886" s="203" t="s">
        <v>287</v>
      </c>
      <c r="F886" s="204">
        <v>101800</v>
      </c>
      <c r="G886" s="204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83">
        <v>28</v>
      </c>
      <c r="C887" s="109" t="s">
        <v>309</v>
      </c>
      <c r="D887" s="202" t="s">
        <v>37</v>
      </c>
      <c r="E887" s="203" t="s">
        <v>287</v>
      </c>
      <c r="F887" s="204">
        <v>523270.00000000006</v>
      </c>
      <c r="G887" s="204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83">
        <v>29</v>
      </c>
      <c r="C888" s="109" t="s">
        <v>310</v>
      </c>
      <c r="D888" s="202" t="s">
        <v>37</v>
      </c>
      <c r="E888" s="203" t="s">
        <v>287</v>
      </c>
      <c r="F888" s="204">
        <v>523270.00000000006</v>
      </c>
      <c r="G888" s="204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83">
        <v>30</v>
      </c>
      <c r="C889" s="109" t="s">
        <v>311</v>
      </c>
      <c r="D889" s="202" t="s">
        <v>37</v>
      </c>
      <c r="E889" s="203" t="s">
        <v>287</v>
      </c>
      <c r="F889" s="204">
        <v>408430.00000000006</v>
      </c>
      <c r="G889" s="204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83">
        <v>31</v>
      </c>
      <c r="C890" s="109" t="s">
        <v>312</v>
      </c>
      <c r="D890" s="202" t="s">
        <v>37</v>
      </c>
      <c r="E890" s="203" t="s">
        <v>287</v>
      </c>
      <c r="F890" s="204">
        <v>386870.00000000006</v>
      </c>
      <c r="G890" s="204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83">
        <v>32</v>
      </c>
      <c r="C891" s="109" t="s">
        <v>313</v>
      </c>
      <c r="D891" s="202" t="s">
        <v>37</v>
      </c>
      <c r="E891" s="203" t="s">
        <v>287</v>
      </c>
      <c r="F891" s="204">
        <v>330110</v>
      </c>
      <c r="G891" s="204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83">
        <v>33</v>
      </c>
      <c r="C892" s="109" t="s">
        <v>314</v>
      </c>
      <c r="D892" s="202" t="s">
        <v>37</v>
      </c>
      <c r="E892" s="203" t="s">
        <v>287</v>
      </c>
      <c r="F892" s="204">
        <v>319990</v>
      </c>
      <c r="G892" s="204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83">
        <v>34</v>
      </c>
      <c r="C893" s="109" t="s">
        <v>315</v>
      </c>
      <c r="D893" s="202" t="s">
        <v>37</v>
      </c>
      <c r="E893" s="203" t="s">
        <v>287</v>
      </c>
      <c r="F893" s="204">
        <v>319660</v>
      </c>
      <c r="G893" s="204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83">
        <v>35</v>
      </c>
      <c r="C894" s="109" t="s">
        <v>316</v>
      </c>
      <c r="D894" s="202" t="s">
        <v>37</v>
      </c>
      <c r="E894" s="203" t="s">
        <v>287</v>
      </c>
      <c r="F894" s="204">
        <v>271700</v>
      </c>
      <c r="G894" s="204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83">
        <v>36</v>
      </c>
      <c r="C895" s="109" t="s">
        <v>317</v>
      </c>
      <c r="D895" s="202" t="s">
        <v>37</v>
      </c>
      <c r="E895" s="203" t="s">
        <v>287</v>
      </c>
      <c r="F895" s="204">
        <v>303600</v>
      </c>
      <c r="G895" s="204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83">
        <v>37</v>
      </c>
      <c r="C896" s="109" t="s">
        <v>318</v>
      </c>
      <c r="D896" s="202" t="s">
        <v>37</v>
      </c>
      <c r="E896" s="203" t="s">
        <v>287</v>
      </c>
      <c r="F896" s="204">
        <v>294910</v>
      </c>
      <c r="G896" s="204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83">
        <v>38</v>
      </c>
      <c r="C897" s="109" t="s">
        <v>319</v>
      </c>
      <c r="D897" s="202" t="s">
        <v>37</v>
      </c>
      <c r="E897" s="203" t="s">
        <v>287</v>
      </c>
      <c r="F897" s="204">
        <v>244640.00000000003</v>
      </c>
      <c r="G897" s="204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83">
        <v>39</v>
      </c>
      <c r="C898" s="109" t="s">
        <v>320</v>
      </c>
      <c r="D898" s="202" t="s">
        <v>37</v>
      </c>
      <c r="E898" s="203" t="s">
        <v>287</v>
      </c>
      <c r="F898" s="204">
        <v>244640.00000000003</v>
      </c>
      <c r="G898" s="204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83">
        <v>40</v>
      </c>
      <c r="C899" s="109" t="s">
        <v>321</v>
      </c>
      <c r="D899" s="202" t="s">
        <v>37</v>
      </c>
      <c r="E899" s="203" t="s">
        <v>287</v>
      </c>
      <c r="F899" s="204">
        <v>217030.00000000003</v>
      </c>
      <c r="G899" s="204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83">
        <v>41</v>
      </c>
      <c r="C900" s="109" t="s">
        <v>322</v>
      </c>
      <c r="D900" s="202" t="s">
        <v>37</v>
      </c>
      <c r="E900" s="203" t="s">
        <v>287</v>
      </c>
      <c r="F900" s="204">
        <v>164120</v>
      </c>
      <c r="G900" s="204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83">
        <v>42</v>
      </c>
      <c r="C901" s="109" t="s">
        <v>323</v>
      </c>
      <c r="D901" s="202" t="s">
        <v>37</v>
      </c>
      <c r="E901" s="203" t="s">
        <v>287</v>
      </c>
      <c r="F901" s="204">
        <v>429220.00000000006</v>
      </c>
      <c r="G901" s="204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83">
        <v>43</v>
      </c>
      <c r="C902" s="109" t="s">
        <v>325</v>
      </c>
      <c r="D902" s="202" t="s">
        <v>37</v>
      </c>
      <c r="E902" s="203" t="s">
        <v>287</v>
      </c>
      <c r="F902" s="204">
        <v>338360</v>
      </c>
      <c r="G902" s="204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83">
        <v>44</v>
      </c>
      <c r="C903" s="109" t="s">
        <v>327</v>
      </c>
      <c r="D903" s="202" t="s">
        <v>37</v>
      </c>
      <c r="E903" s="203" t="s">
        <v>287</v>
      </c>
      <c r="F903" s="204">
        <v>287760</v>
      </c>
      <c r="G903" s="204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83">
        <v>45</v>
      </c>
      <c r="C904" s="109" t="s">
        <v>329</v>
      </c>
      <c r="D904" s="202" t="s">
        <v>37</v>
      </c>
      <c r="E904" s="203" t="s">
        <v>287</v>
      </c>
      <c r="F904" s="204">
        <v>218570.00000000003</v>
      </c>
      <c r="G904" s="204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83">
        <v>46</v>
      </c>
      <c r="C905" s="109" t="s">
        <v>324</v>
      </c>
      <c r="D905" s="202" t="s">
        <v>37</v>
      </c>
      <c r="E905" s="203" t="s">
        <v>287</v>
      </c>
      <c r="F905" s="204">
        <v>299860</v>
      </c>
      <c r="G905" s="204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83">
        <v>47</v>
      </c>
      <c r="C906" s="109" t="s">
        <v>326</v>
      </c>
      <c r="D906" s="202" t="s">
        <v>37</v>
      </c>
      <c r="E906" s="203" t="s">
        <v>287</v>
      </c>
      <c r="F906" s="204">
        <v>267740</v>
      </c>
      <c r="G906" s="204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83">
        <v>48</v>
      </c>
      <c r="C907" s="109" t="s">
        <v>328</v>
      </c>
      <c r="D907" s="202" t="s">
        <v>37</v>
      </c>
      <c r="E907" s="203" t="s">
        <v>287</v>
      </c>
      <c r="F907" s="204">
        <v>197230.00000000003</v>
      </c>
      <c r="G907" s="204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83">
        <v>49</v>
      </c>
      <c r="C908" s="109" t="s">
        <v>330</v>
      </c>
      <c r="D908" s="202" t="s">
        <v>37</v>
      </c>
      <c r="E908" s="203" t="s">
        <v>287</v>
      </c>
      <c r="F908" s="204">
        <v>167090</v>
      </c>
      <c r="G908" s="204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83">
        <v>50</v>
      </c>
      <c r="C909" s="109" t="s">
        <v>764</v>
      </c>
      <c r="D909" s="202" t="s">
        <v>37</v>
      </c>
      <c r="E909" s="203" t="s">
        <v>287</v>
      </c>
      <c r="F909" s="204">
        <v>150133.62075867632</v>
      </c>
      <c r="G909" s="204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83">
        <v>51</v>
      </c>
      <c r="C910" s="109" t="s">
        <v>765</v>
      </c>
      <c r="D910" s="202" t="s">
        <v>37</v>
      </c>
      <c r="E910" s="203" t="s">
        <v>287</v>
      </c>
      <c r="F910" s="204">
        <v>138029.28293033983</v>
      </c>
      <c r="G910" s="204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83">
        <v>52</v>
      </c>
      <c r="C911" s="109" t="s">
        <v>766</v>
      </c>
      <c r="D911" s="202" t="s">
        <v>37</v>
      </c>
      <c r="E911" s="203" t="s">
        <v>287</v>
      </c>
      <c r="F911" s="204">
        <v>126720.00000000001</v>
      </c>
      <c r="G911" s="204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83">
        <v>53</v>
      </c>
      <c r="C912" s="109" t="s">
        <v>767</v>
      </c>
      <c r="D912" s="202" t="s">
        <v>37</v>
      </c>
      <c r="E912" s="203" t="s">
        <v>287</v>
      </c>
      <c r="F912" s="204">
        <v>126500.00000000001</v>
      </c>
      <c r="G912" s="204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83">
        <v>54</v>
      </c>
      <c r="C913" s="109" t="s">
        <v>768</v>
      </c>
      <c r="D913" s="202" t="s">
        <v>37</v>
      </c>
      <c r="E913" s="203" t="s">
        <v>287</v>
      </c>
      <c r="F913" s="204">
        <v>111980.00000000001</v>
      </c>
      <c r="G913" s="204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83">
        <v>55</v>
      </c>
      <c r="C914" s="109" t="s">
        <v>1567</v>
      </c>
      <c r="D914" s="202" t="s">
        <v>37</v>
      </c>
      <c r="E914" s="203" t="s">
        <v>287</v>
      </c>
      <c r="F914" s="204">
        <v>382439</v>
      </c>
      <c r="G914" s="204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83">
        <v>56</v>
      </c>
      <c r="C915" s="109" t="s">
        <v>1095</v>
      </c>
      <c r="D915" s="202" t="s">
        <v>37</v>
      </c>
      <c r="E915" s="203" t="s">
        <v>287</v>
      </c>
      <c r="F915" s="204">
        <v>662141.63144094404</v>
      </c>
      <c r="G915" s="204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83"/>
      <c r="C916" s="109"/>
      <c r="D916" s="202" t="s">
        <v>38</v>
      </c>
      <c r="E916" s="203"/>
      <c r="F916" s="204"/>
      <c r="G916" s="204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83" t="s">
        <v>1001</v>
      </c>
      <c r="C917" s="109" t="s">
        <v>769</v>
      </c>
      <c r="D917" s="202" t="s">
        <v>38</v>
      </c>
      <c r="E917" s="203"/>
      <c r="F917" s="204"/>
      <c r="G917" s="204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83">
        <v>1</v>
      </c>
      <c r="C918" s="109" t="s">
        <v>331</v>
      </c>
      <c r="D918" s="202" t="s">
        <v>37</v>
      </c>
      <c r="E918" s="203" t="s">
        <v>287</v>
      </c>
      <c r="F918" s="204">
        <v>285500</v>
      </c>
      <c r="G918" s="204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83">
        <v>2</v>
      </c>
      <c r="C919" s="109" t="s">
        <v>332</v>
      </c>
      <c r="D919" s="202" t="s">
        <v>37</v>
      </c>
      <c r="E919" s="203" t="s">
        <v>287</v>
      </c>
      <c r="F919" s="204">
        <v>240000</v>
      </c>
      <c r="G919" s="204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83">
        <v>3</v>
      </c>
      <c r="C920" s="109" t="s">
        <v>333</v>
      </c>
      <c r="D920" s="202" t="s">
        <v>37</v>
      </c>
      <c r="E920" s="203" t="s">
        <v>287</v>
      </c>
      <c r="F920" s="204">
        <v>220800</v>
      </c>
      <c r="G920" s="204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83">
        <v>4</v>
      </c>
      <c r="C921" s="109" t="s">
        <v>334</v>
      </c>
      <c r="D921" s="202" t="s">
        <v>37</v>
      </c>
      <c r="E921" s="203" t="s">
        <v>287</v>
      </c>
      <c r="F921" s="204">
        <v>164300</v>
      </c>
      <c r="G921" s="204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83">
        <v>5</v>
      </c>
      <c r="C922" s="109" t="s">
        <v>335</v>
      </c>
      <c r="D922" s="202" t="s">
        <v>37</v>
      </c>
      <c r="E922" s="203" t="s">
        <v>287</v>
      </c>
      <c r="F922" s="204">
        <v>111700</v>
      </c>
      <c r="G922" s="204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83">
        <v>6</v>
      </c>
      <c r="C923" s="109" t="s">
        <v>336</v>
      </c>
      <c r="D923" s="202" t="s">
        <v>37</v>
      </c>
      <c r="E923" s="203" t="s">
        <v>287</v>
      </c>
      <c r="F923" s="204">
        <v>223500</v>
      </c>
      <c r="G923" s="204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83">
        <v>7</v>
      </c>
      <c r="C924" s="109" t="s">
        <v>337</v>
      </c>
      <c r="D924" s="202" t="s">
        <v>37</v>
      </c>
      <c r="E924" s="203" t="s">
        <v>287</v>
      </c>
      <c r="F924" s="204">
        <v>179000</v>
      </c>
      <c r="G924" s="204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83"/>
      <c r="C925" s="109"/>
      <c r="D925" s="202" t="s">
        <v>38</v>
      </c>
      <c r="E925" s="203"/>
      <c r="F925" s="204"/>
      <c r="G925" s="204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83" t="s">
        <v>1001</v>
      </c>
      <c r="C926" s="109" t="s">
        <v>760</v>
      </c>
      <c r="D926" s="202" t="s">
        <v>38</v>
      </c>
      <c r="E926" s="203"/>
      <c r="F926" s="204"/>
      <c r="G926" s="204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83">
        <v>1</v>
      </c>
      <c r="C927" s="109" t="s">
        <v>1169</v>
      </c>
      <c r="D927" s="202" t="s">
        <v>37</v>
      </c>
      <c r="E927" s="203" t="s">
        <v>1072</v>
      </c>
      <c r="F927" s="204">
        <v>9514000</v>
      </c>
      <c r="G927" s="204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83">
        <v>2</v>
      </c>
      <c r="C928" s="109" t="s">
        <v>1170</v>
      </c>
      <c r="D928" s="202" t="s">
        <v>37</v>
      </c>
      <c r="E928" s="203" t="s">
        <v>1072</v>
      </c>
      <c r="F928" s="204">
        <v>9514000</v>
      </c>
      <c r="G928" s="204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83">
        <v>3</v>
      </c>
      <c r="C929" s="109" t="s">
        <v>1171</v>
      </c>
      <c r="D929" s="202" t="s">
        <v>37</v>
      </c>
      <c r="E929" s="203" t="s">
        <v>1072</v>
      </c>
      <c r="F929" s="204">
        <v>7426000</v>
      </c>
      <c r="G929" s="204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83">
        <v>4</v>
      </c>
      <c r="C930" s="109" t="s">
        <v>1172</v>
      </c>
      <c r="D930" s="202" t="s">
        <v>37</v>
      </c>
      <c r="E930" s="203" t="s">
        <v>1072</v>
      </c>
      <c r="F930" s="204">
        <v>7034000</v>
      </c>
      <c r="G930" s="204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83">
        <v>5</v>
      </c>
      <c r="C931" s="109" t="s">
        <v>1173</v>
      </c>
      <c r="D931" s="202" t="s">
        <v>37</v>
      </c>
      <c r="E931" s="203" t="s">
        <v>1072</v>
      </c>
      <c r="F931" s="204">
        <v>6002000</v>
      </c>
      <c r="G931" s="204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83">
        <v>6</v>
      </c>
      <c r="C932" s="109" t="s">
        <v>1174</v>
      </c>
      <c r="D932" s="202" t="s">
        <v>37</v>
      </c>
      <c r="E932" s="203" t="s">
        <v>1072</v>
      </c>
      <c r="F932" s="204">
        <v>5818000</v>
      </c>
      <c r="G932" s="204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83">
        <v>7</v>
      </c>
      <c r="C933" s="109" t="s">
        <v>1175</v>
      </c>
      <c r="D933" s="202" t="s">
        <v>37</v>
      </c>
      <c r="E933" s="203" t="s">
        <v>1072</v>
      </c>
      <c r="F933" s="204">
        <v>5812000</v>
      </c>
      <c r="G933" s="204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83">
        <v>8</v>
      </c>
      <c r="C934" s="109" t="s">
        <v>1176</v>
      </c>
      <c r="D934" s="202" t="s">
        <v>37</v>
      </c>
      <c r="E934" s="203" t="s">
        <v>1072</v>
      </c>
      <c r="F934" s="204">
        <v>4940000</v>
      </c>
      <c r="G934" s="204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83">
        <v>9</v>
      </c>
      <c r="C935" s="109" t="s">
        <v>1177</v>
      </c>
      <c r="D935" s="202" t="s">
        <v>37</v>
      </c>
      <c r="E935" s="203" t="s">
        <v>1072</v>
      </c>
      <c r="F935" s="204">
        <v>5520000</v>
      </c>
      <c r="G935" s="204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83">
        <v>10</v>
      </c>
      <c r="C936" s="109" t="s">
        <v>1178</v>
      </c>
      <c r="D936" s="202" t="s">
        <v>37</v>
      </c>
      <c r="E936" s="203" t="s">
        <v>1072</v>
      </c>
      <c r="F936" s="204">
        <v>5362000</v>
      </c>
      <c r="G936" s="204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83">
        <v>11</v>
      </c>
      <c r="C937" s="109" t="s">
        <v>1179</v>
      </c>
      <c r="D937" s="202" t="s">
        <v>37</v>
      </c>
      <c r="E937" s="203" t="s">
        <v>1072</v>
      </c>
      <c r="F937" s="204">
        <v>4448000</v>
      </c>
      <c r="G937" s="204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83">
        <v>12</v>
      </c>
      <c r="C938" s="109" t="s">
        <v>1180</v>
      </c>
      <c r="D938" s="202" t="s">
        <v>37</v>
      </c>
      <c r="E938" s="203" t="s">
        <v>1072</v>
      </c>
      <c r="F938" s="204">
        <v>4448000</v>
      </c>
      <c r="G938" s="204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83">
        <v>13</v>
      </c>
      <c r="C939" s="109" t="s">
        <v>1181</v>
      </c>
      <c r="D939" s="202" t="s">
        <v>37</v>
      </c>
      <c r="E939" s="203" t="s">
        <v>1072</v>
      </c>
      <c r="F939" s="204">
        <v>3946000</v>
      </c>
      <c r="G939" s="204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83">
        <v>14</v>
      </c>
      <c r="C940" s="109" t="s">
        <v>1182</v>
      </c>
      <c r="D940" s="202" t="s">
        <v>37</v>
      </c>
      <c r="E940" s="203" t="s">
        <v>1072</v>
      </c>
      <c r="F940" s="204">
        <v>2984000</v>
      </c>
      <c r="G940" s="204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83">
        <v>15</v>
      </c>
      <c r="C941" s="109" t="s">
        <v>1183</v>
      </c>
      <c r="D941" s="202" t="s">
        <v>37</v>
      </c>
      <c r="E941" s="203" t="s">
        <v>1072</v>
      </c>
      <c r="F941" s="204">
        <v>7804000</v>
      </c>
      <c r="G941" s="204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83">
        <v>16</v>
      </c>
      <c r="C942" s="109" t="s">
        <v>1184</v>
      </c>
      <c r="D942" s="202" t="s">
        <v>37</v>
      </c>
      <c r="E942" s="203" t="s">
        <v>1072</v>
      </c>
      <c r="F942" s="204">
        <v>6152000</v>
      </c>
      <c r="G942" s="204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83">
        <v>17</v>
      </c>
      <c r="C943" s="109" t="s">
        <v>1185</v>
      </c>
      <c r="D943" s="202" t="s">
        <v>37</v>
      </c>
      <c r="E943" s="203" t="s">
        <v>1072</v>
      </c>
      <c r="F943" s="204">
        <v>5232000</v>
      </c>
      <c r="G943" s="204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83">
        <v>18</v>
      </c>
      <c r="C944" s="109" t="s">
        <v>1186</v>
      </c>
      <c r="D944" s="202" t="s">
        <v>37</v>
      </c>
      <c r="E944" s="203" t="s">
        <v>1072</v>
      </c>
      <c r="F944" s="204">
        <v>3974000</v>
      </c>
      <c r="G944" s="204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83">
        <v>19</v>
      </c>
      <c r="C945" s="109" t="s">
        <v>1187</v>
      </c>
      <c r="D945" s="202" t="s">
        <v>37</v>
      </c>
      <c r="E945" s="203" t="s">
        <v>1072</v>
      </c>
      <c r="F945" s="204">
        <v>5452000</v>
      </c>
      <c r="G945" s="204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83">
        <v>20</v>
      </c>
      <c r="C946" s="109" t="s">
        <v>1188</v>
      </c>
      <c r="D946" s="202" t="s">
        <v>37</v>
      </c>
      <c r="E946" s="203" t="s">
        <v>1072</v>
      </c>
      <c r="F946" s="204">
        <v>4868000</v>
      </c>
      <c r="G946" s="204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83">
        <v>21</v>
      </c>
      <c r="C947" s="109" t="s">
        <v>1189</v>
      </c>
      <c r="D947" s="202" t="s">
        <v>37</v>
      </c>
      <c r="E947" s="203" t="s">
        <v>1072</v>
      </c>
      <c r="F947" s="204">
        <v>3586000</v>
      </c>
      <c r="G947" s="204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83">
        <v>22</v>
      </c>
      <c r="C948" s="109" t="s">
        <v>1190</v>
      </c>
      <c r="D948" s="202" t="s">
        <v>37</v>
      </c>
      <c r="E948" s="203" t="s">
        <v>1072</v>
      </c>
      <c r="F948" s="204">
        <v>3038000</v>
      </c>
      <c r="G948" s="204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83">
        <v>23</v>
      </c>
      <c r="C949" s="109" t="s">
        <v>1191</v>
      </c>
      <c r="D949" s="202" t="s">
        <v>37</v>
      </c>
      <c r="E949" s="203" t="s">
        <v>1072</v>
      </c>
      <c r="F949" s="204">
        <v>2729702.1956122965</v>
      </c>
      <c r="G949" s="204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83">
        <v>24</v>
      </c>
      <c r="C950" s="109" t="s">
        <v>1192</v>
      </c>
      <c r="D950" s="202" t="s">
        <v>37</v>
      </c>
      <c r="E950" s="203" t="s">
        <v>1072</v>
      </c>
      <c r="F950" s="204">
        <v>2509623.3260061787</v>
      </c>
      <c r="G950" s="204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83">
        <v>25</v>
      </c>
      <c r="C951" s="109" t="s">
        <v>1193</v>
      </c>
      <c r="D951" s="202" t="s">
        <v>37</v>
      </c>
      <c r="E951" s="203" t="s">
        <v>1072</v>
      </c>
      <c r="F951" s="204">
        <v>2304000</v>
      </c>
      <c r="G951" s="204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83">
        <v>26</v>
      </c>
      <c r="C952" s="109" t="s">
        <v>1194</v>
      </c>
      <c r="D952" s="202" t="s">
        <v>37</v>
      </c>
      <c r="E952" s="203" t="s">
        <v>1072</v>
      </c>
      <c r="F952" s="204">
        <v>2300000</v>
      </c>
      <c r="G952" s="204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83">
        <v>27</v>
      </c>
      <c r="C953" s="109" t="s">
        <v>1195</v>
      </c>
      <c r="D953" s="202" t="s">
        <v>37</v>
      </c>
      <c r="E953" s="203" t="s">
        <v>1072</v>
      </c>
      <c r="F953" s="204">
        <v>2036000</v>
      </c>
      <c r="G953" s="204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83">
        <v>28</v>
      </c>
      <c r="C954" s="109" t="s">
        <v>1196</v>
      </c>
      <c r="D954" s="202" t="s">
        <v>37</v>
      </c>
      <c r="E954" s="203" t="s">
        <v>1072</v>
      </c>
      <c r="F954" s="204">
        <v>10465400.000000002</v>
      </c>
      <c r="G954" s="204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83">
        <v>29</v>
      </c>
      <c r="C955" s="109" t="s">
        <v>1197</v>
      </c>
      <c r="D955" s="202" t="s">
        <v>37</v>
      </c>
      <c r="E955" s="203" t="s">
        <v>1072</v>
      </c>
      <c r="F955" s="204">
        <v>10465400.000000002</v>
      </c>
      <c r="G955" s="204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83">
        <v>30</v>
      </c>
      <c r="C956" s="109" t="s">
        <v>1198</v>
      </c>
      <c r="D956" s="202" t="s">
        <v>37</v>
      </c>
      <c r="E956" s="203" t="s">
        <v>1072</v>
      </c>
      <c r="F956" s="204">
        <v>8168600.0000000009</v>
      </c>
      <c r="G956" s="204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83">
        <v>31</v>
      </c>
      <c r="C957" s="109" t="s">
        <v>1199</v>
      </c>
      <c r="D957" s="202" t="s">
        <v>37</v>
      </c>
      <c r="E957" s="203" t="s">
        <v>1072</v>
      </c>
      <c r="F957" s="204">
        <v>7737400.0000000009</v>
      </c>
      <c r="G957" s="204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83">
        <v>32</v>
      </c>
      <c r="C958" s="109" t="s">
        <v>1200</v>
      </c>
      <c r="D958" s="202" t="s">
        <v>37</v>
      </c>
      <c r="E958" s="203" t="s">
        <v>1072</v>
      </c>
      <c r="F958" s="204">
        <v>6602200</v>
      </c>
      <c r="G958" s="204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83">
        <v>33</v>
      </c>
      <c r="C959" s="109" t="s">
        <v>1201</v>
      </c>
      <c r="D959" s="202" t="s">
        <v>37</v>
      </c>
      <c r="E959" s="203" t="s">
        <v>1072</v>
      </c>
      <c r="F959" s="204">
        <v>6399800</v>
      </c>
      <c r="G959" s="204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83">
        <v>34</v>
      </c>
      <c r="C960" s="109" t="s">
        <v>1202</v>
      </c>
      <c r="D960" s="202" t="s">
        <v>37</v>
      </c>
      <c r="E960" s="203" t="s">
        <v>1072</v>
      </c>
      <c r="F960" s="204">
        <v>6393200</v>
      </c>
      <c r="G960" s="204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83">
        <v>35</v>
      </c>
      <c r="C961" s="109" t="s">
        <v>1203</v>
      </c>
      <c r="D961" s="202" t="s">
        <v>37</v>
      </c>
      <c r="E961" s="203" t="s">
        <v>1072</v>
      </c>
      <c r="F961" s="204">
        <v>5434000</v>
      </c>
      <c r="G961" s="204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83">
        <v>36</v>
      </c>
      <c r="C962" s="109" t="s">
        <v>1204</v>
      </c>
      <c r="D962" s="202" t="s">
        <v>37</v>
      </c>
      <c r="E962" s="203" t="s">
        <v>1072</v>
      </c>
      <c r="F962" s="204">
        <v>6072000</v>
      </c>
      <c r="G962" s="204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83">
        <v>37</v>
      </c>
      <c r="C963" s="109" t="s">
        <v>1205</v>
      </c>
      <c r="D963" s="202" t="s">
        <v>37</v>
      </c>
      <c r="E963" s="203" t="s">
        <v>1072</v>
      </c>
      <c r="F963" s="204">
        <v>5898200</v>
      </c>
      <c r="G963" s="204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83">
        <v>38</v>
      </c>
      <c r="C964" s="109" t="s">
        <v>1206</v>
      </c>
      <c r="D964" s="202" t="s">
        <v>37</v>
      </c>
      <c r="E964" s="203" t="s">
        <v>1072</v>
      </c>
      <c r="F964" s="204">
        <v>4892800.0000000009</v>
      </c>
      <c r="G964" s="204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83">
        <v>39</v>
      </c>
      <c r="C965" s="109" t="s">
        <v>1207</v>
      </c>
      <c r="D965" s="202" t="s">
        <v>37</v>
      </c>
      <c r="E965" s="203" t="s">
        <v>1072</v>
      </c>
      <c r="F965" s="204">
        <v>4892800.0000000009</v>
      </c>
      <c r="G965" s="204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83">
        <v>40</v>
      </c>
      <c r="C966" s="109" t="s">
        <v>1208</v>
      </c>
      <c r="D966" s="202" t="s">
        <v>37</v>
      </c>
      <c r="E966" s="203" t="s">
        <v>1072</v>
      </c>
      <c r="F966" s="204">
        <v>4340600.0000000009</v>
      </c>
      <c r="G966" s="204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83">
        <v>41</v>
      </c>
      <c r="C967" s="109" t="s">
        <v>1209</v>
      </c>
      <c r="D967" s="202" t="s">
        <v>37</v>
      </c>
      <c r="E967" s="203" t="s">
        <v>1072</v>
      </c>
      <c r="F967" s="204">
        <v>3282400</v>
      </c>
      <c r="G967" s="204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83">
        <v>42</v>
      </c>
      <c r="C968" s="109" t="s">
        <v>1210</v>
      </c>
      <c r="D968" s="202" t="s">
        <v>37</v>
      </c>
      <c r="E968" s="203" t="s">
        <v>1072</v>
      </c>
      <c r="F968" s="204">
        <v>8584400.0000000019</v>
      </c>
      <c r="G968" s="204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83">
        <v>43</v>
      </c>
      <c r="C969" s="109" t="s">
        <v>1211</v>
      </c>
      <c r="D969" s="202" t="s">
        <v>37</v>
      </c>
      <c r="E969" s="203" t="s">
        <v>1072</v>
      </c>
      <c r="F969" s="204">
        <v>6767200</v>
      </c>
      <c r="G969" s="204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83">
        <v>44</v>
      </c>
      <c r="C970" s="109" t="s">
        <v>1212</v>
      </c>
      <c r="D970" s="202" t="s">
        <v>37</v>
      </c>
      <c r="E970" s="203" t="s">
        <v>1072</v>
      </c>
      <c r="F970" s="204">
        <v>5755200</v>
      </c>
      <c r="G970" s="204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83">
        <v>45</v>
      </c>
      <c r="C971" s="109" t="s">
        <v>1213</v>
      </c>
      <c r="D971" s="202" t="s">
        <v>37</v>
      </c>
      <c r="E971" s="203" t="s">
        <v>1072</v>
      </c>
      <c r="F971" s="204">
        <v>4371400.0000000009</v>
      </c>
      <c r="G971" s="204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83">
        <v>46</v>
      </c>
      <c r="C972" s="109" t="s">
        <v>1214</v>
      </c>
      <c r="D972" s="202" t="s">
        <v>37</v>
      </c>
      <c r="E972" s="203" t="s">
        <v>1072</v>
      </c>
      <c r="F972" s="204">
        <v>5997200</v>
      </c>
      <c r="G972" s="204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83">
        <v>47</v>
      </c>
      <c r="C973" s="109" t="s">
        <v>1215</v>
      </c>
      <c r="D973" s="202" t="s">
        <v>37</v>
      </c>
      <c r="E973" s="203" t="s">
        <v>1072</v>
      </c>
      <c r="F973" s="204">
        <v>5354800</v>
      </c>
      <c r="G973" s="204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83">
        <v>48</v>
      </c>
      <c r="C974" s="109" t="s">
        <v>1216</v>
      </c>
      <c r="D974" s="202" t="s">
        <v>37</v>
      </c>
      <c r="E974" s="203" t="s">
        <v>1072</v>
      </c>
      <c r="F974" s="204">
        <v>3944600.0000000005</v>
      </c>
      <c r="G974" s="204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83">
        <v>49</v>
      </c>
      <c r="C975" s="109" t="s">
        <v>1217</v>
      </c>
      <c r="D975" s="202" t="s">
        <v>37</v>
      </c>
      <c r="E975" s="203" t="s">
        <v>1072</v>
      </c>
      <c r="F975" s="204">
        <v>3341800</v>
      </c>
      <c r="G975" s="204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83">
        <v>50</v>
      </c>
      <c r="C976" s="109" t="s">
        <v>1218</v>
      </c>
      <c r="D976" s="202" t="s">
        <v>37</v>
      </c>
      <c r="E976" s="203" t="s">
        <v>1072</v>
      </c>
      <c r="F976" s="204">
        <v>3002672.4151735264</v>
      </c>
      <c r="G976" s="204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83">
        <v>51</v>
      </c>
      <c r="C977" s="109" t="s">
        <v>1219</v>
      </c>
      <c r="D977" s="202" t="s">
        <v>37</v>
      </c>
      <c r="E977" s="203" t="s">
        <v>1072</v>
      </c>
      <c r="F977" s="204">
        <v>2760585.6586067965</v>
      </c>
      <c r="G977" s="204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83">
        <v>52</v>
      </c>
      <c r="C978" s="109" t="s">
        <v>1220</v>
      </c>
      <c r="D978" s="202" t="s">
        <v>37</v>
      </c>
      <c r="E978" s="203" t="s">
        <v>1072</v>
      </c>
      <c r="F978" s="204">
        <v>2534400.0000000005</v>
      </c>
      <c r="G978" s="204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83">
        <v>53</v>
      </c>
      <c r="C979" s="109" t="s">
        <v>1221</v>
      </c>
      <c r="D979" s="202" t="s">
        <v>37</v>
      </c>
      <c r="E979" s="203" t="s">
        <v>1072</v>
      </c>
      <c r="F979" s="204">
        <v>2530000.0000000005</v>
      </c>
      <c r="G979" s="204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83">
        <v>54</v>
      </c>
      <c r="C980" s="109" t="s">
        <v>1222</v>
      </c>
      <c r="D980" s="202" t="s">
        <v>37</v>
      </c>
      <c r="E980" s="203" t="s">
        <v>1072</v>
      </c>
      <c r="F980" s="204">
        <v>2239600.0000000005</v>
      </c>
      <c r="G980" s="204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83">
        <v>55</v>
      </c>
      <c r="C981" s="109" t="s">
        <v>1223</v>
      </c>
      <c r="D981" s="202" t="s">
        <v>37</v>
      </c>
      <c r="E981" s="203" t="s">
        <v>1072</v>
      </c>
      <c r="F981" s="204">
        <v>13242832.628818881</v>
      </c>
      <c r="G981" s="204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83"/>
      <c r="C982" s="109"/>
      <c r="D982" s="202" t="s">
        <v>38</v>
      </c>
      <c r="E982" s="203"/>
      <c r="F982" s="204">
        <v>0</v>
      </c>
      <c r="G982" s="204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83" t="s">
        <v>1001</v>
      </c>
      <c r="C983" s="109" t="s">
        <v>769</v>
      </c>
      <c r="D983" s="202" t="s">
        <v>38</v>
      </c>
      <c r="E983" s="203"/>
      <c r="F983" s="204">
        <v>0</v>
      </c>
      <c r="G983" s="204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83">
        <v>1</v>
      </c>
      <c r="C984" s="109" t="s">
        <v>1224</v>
      </c>
      <c r="D984" s="202" t="s">
        <v>37</v>
      </c>
      <c r="E984" s="203" t="s">
        <v>1072</v>
      </c>
      <c r="F984" s="204">
        <v>5710000</v>
      </c>
      <c r="G984" s="204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83">
        <v>2</v>
      </c>
      <c r="C985" s="109" t="s">
        <v>1225</v>
      </c>
      <c r="D985" s="202" t="s">
        <v>37</v>
      </c>
      <c r="E985" s="203" t="s">
        <v>1072</v>
      </c>
      <c r="F985" s="204">
        <v>4800000</v>
      </c>
      <c r="G985" s="204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83">
        <v>3</v>
      </c>
      <c r="C986" s="109" t="s">
        <v>1226</v>
      </c>
      <c r="D986" s="202" t="s">
        <v>37</v>
      </c>
      <c r="E986" s="203" t="s">
        <v>1072</v>
      </c>
      <c r="F986" s="204">
        <v>4416000</v>
      </c>
      <c r="G986" s="204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83">
        <v>4</v>
      </c>
      <c r="C987" s="109" t="s">
        <v>1227</v>
      </c>
      <c r="D987" s="202" t="s">
        <v>37</v>
      </c>
      <c r="E987" s="203" t="s">
        <v>1072</v>
      </c>
      <c r="F987" s="204">
        <v>3286000</v>
      </c>
      <c r="G987" s="204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83">
        <v>5</v>
      </c>
      <c r="C988" s="109" t="s">
        <v>1228</v>
      </c>
      <c r="D988" s="202" t="s">
        <v>37</v>
      </c>
      <c r="E988" s="203" t="s">
        <v>1072</v>
      </c>
      <c r="F988" s="204">
        <v>2234000</v>
      </c>
      <c r="G988" s="204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83">
        <v>6</v>
      </c>
      <c r="C989" s="109" t="s">
        <v>1229</v>
      </c>
      <c r="D989" s="202" t="s">
        <v>37</v>
      </c>
      <c r="E989" s="203" t="s">
        <v>1072</v>
      </c>
      <c r="F989" s="204">
        <v>4470000</v>
      </c>
      <c r="G989" s="204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83">
        <v>7</v>
      </c>
      <c r="C990" s="109" t="s">
        <v>1230</v>
      </c>
      <c r="D990" s="202" t="s">
        <v>37</v>
      </c>
      <c r="E990" s="203" t="s">
        <v>1072</v>
      </c>
      <c r="F990" s="204">
        <v>3580000</v>
      </c>
      <c r="G990" s="204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83"/>
      <c r="C991" s="109"/>
      <c r="D991" s="202" t="s">
        <v>38</v>
      </c>
      <c r="E991" s="203"/>
      <c r="F991" s="204"/>
      <c r="G991" s="204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83" t="s">
        <v>1001</v>
      </c>
      <c r="C992" s="109" t="s">
        <v>521</v>
      </c>
      <c r="D992" s="202" t="s">
        <v>38</v>
      </c>
      <c r="E992" s="203"/>
      <c r="F992" s="204"/>
      <c r="G992" s="204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83">
        <v>1</v>
      </c>
      <c r="C993" s="109" t="s">
        <v>770</v>
      </c>
      <c r="D993" s="202" t="s">
        <v>37</v>
      </c>
      <c r="E993" s="203" t="s">
        <v>11</v>
      </c>
      <c r="F993" s="204">
        <v>355700</v>
      </c>
      <c r="G993" s="204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83">
        <v>2</v>
      </c>
      <c r="C994" s="109" t="s">
        <v>771</v>
      </c>
      <c r="D994" s="202" t="s">
        <v>37</v>
      </c>
      <c r="E994" s="203" t="s">
        <v>11</v>
      </c>
      <c r="F994" s="204">
        <v>346400</v>
      </c>
      <c r="G994" s="204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83">
        <v>3</v>
      </c>
      <c r="C995" s="109" t="s">
        <v>772</v>
      </c>
      <c r="D995" s="202" t="s">
        <v>37</v>
      </c>
      <c r="E995" s="203" t="s">
        <v>11</v>
      </c>
      <c r="F995" s="204">
        <v>571650</v>
      </c>
      <c r="G995" s="204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83">
        <v>4</v>
      </c>
      <c r="C996" s="109" t="s">
        <v>773</v>
      </c>
      <c r="D996" s="202" t="s">
        <v>37</v>
      </c>
      <c r="E996" s="203" t="s">
        <v>11</v>
      </c>
      <c r="F996" s="204">
        <v>1182800</v>
      </c>
      <c r="G996" s="204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83">
        <v>5</v>
      </c>
      <c r="C997" s="109" t="s">
        <v>774</v>
      </c>
      <c r="D997" s="202" t="s">
        <v>37</v>
      </c>
      <c r="E997" s="203" t="s">
        <v>11</v>
      </c>
      <c r="F997" s="204">
        <v>2953300</v>
      </c>
      <c r="G997" s="204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83">
        <v>6</v>
      </c>
      <c r="C998" s="109" t="s">
        <v>775</v>
      </c>
      <c r="D998" s="202" t="s">
        <v>37</v>
      </c>
      <c r="E998" s="203" t="s">
        <v>11</v>
      </c>
      <c r="F998" s="204">
        <v>1627400</v>
      </c>
      <c r="G998" s="204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83">
        <v>7</v>
      </c>
      <c r="C999" s="109" t="s">
        <v>776</v>
      </c>
      <c r="D999" s="202" t="s">
        <v>37</v>
      </c>
      <c r="E999" s="203" t="s">
        <v>11</v>
      </c>
      <c r="F999" s="204">
        <v>3686500</v>
      </c>
      <c r="G999" s="204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83">
        <v>8</v>
      </c>
      <c r="C1000" s="109" t="s">
        <v>777</v>
      </c>
      <c r="D1000" s="202" t="s">
        <v>37</v>
      </c>
      <c r="E1000" s="203" t="s">
        <v>11</v>
      </c>
      <c r="F1000" s="204">
        <v>3784400</v>
      </c>
      <c r="G1000" s="204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83">
        <v>9</v>
      </c>
      <c r="C1001" s="109" t="s">
        <v>1568</v>
      </c>
      <c r="D1001" s="202" t="s">
        <v>37</v>
      </c>
      <c r="E1001" s="203" t="s">
        <v>11</v>
      </c>
      <c r="F1001" s="204">
        <v>4127900</v>
      </c>
      <c r="G1001" s="204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83">
        <v>10</v>
      </c>
      <c r="C1002" s="109" t="s">
        <v>1569</v>
      </c>
      <c r="D1002" s="202" t="s">
        <v>37</v>
      </c>
      <c r="E1002" s="203" t="s">
        <v>11</v>
      </c>
      <c r="F1002" s="204">
        <v>4540690</v>
      </c>
      <c r="G1002" s="204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83">
        <v>11</v>
      </c>
      <c r="C1003" s="109" t="s">
        <v>1488</v>
      </c>
      <c r="D1003" s="202" t="s">
        <v>37</v>
      </c>
      <c r="E1003" s="203" t="s">
        <v>11</v>
      </c>
      <c r="F1003" s="204">
        <v>614700</v>
      </c>
      <c r="G1003" s="204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83">
        <v>12</v>
      </c>
      <c r="C1004" s="109" t="s">
        <v>1489</v>
      </c>
      <c r="D1004" s="202" t="s">
        <v>37</v>
      </c>
      <c r="E1004" s="203" t="s">
        <v>11</v>
      </c>
      <c r="F1004" s="204">
        <v>829000</v>
      </c>
      <c r="G1004" s="204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83"/>
      <c r="C1005" s="109" t="s">
        <v>38</v>
      </c>
      <c r="D1005" s="202" t="s">
        <v>38</v>
      </c>
      <c r="E1005" s="203"/>
      <c r="F1005" s="204"/>
      <c r="G1005" s="204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83" t="s">
        <v>1001</v>
      </c>
      <c r="C1006" s="109" t="s">
        <v>778</v>
      </c>
      <c r="D1006" s="202" t="s">
        <v>38</v>
      </c>
      <c r="E1006" s="203"/>
      <c r="F1006" s="204"/>
      <c r="G1006" s="204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83">
        <v>1</v>
      </c>
      <c r="C1007" s="109" t="s">
        <v>338</v>
      </c>
      <c r="D1007" s="202" t="s">
        <v>37</v>
      </c>
      <c r="E1007" s="203" t="s">
        <v>90</v>
      </c>
      <c r="F1007" s="204">
        <v>367100.81715813151</v>
      </c>
      <c r="G1007" s="204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83">
        <v>2</v>
      </c>
      <c r="C1008" s="109" t="s">
        <v>339</v>
      </c>
      <c r="D1008" s="202" t="s">
        <v>37</v>
      </c>
      <c r="E1008" s="203" t="s">
        <v>90</v>
      </c>
      <c r="F1008" s="204">
        <v>367100.81715813151</v>
      </c>
      <c r="G1008" s="204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83">
        <v>3</v>
      </c>
      <c r="C1009" s="109" t="s">
        <v>340</v>
      </c>
      <c r="D1009" s="202" t="s">
        <v>37</v>
      </c>
      <c r="E1009" s="203" t="s">
        <v>90</v>
      </c>
      <c r="F1009" s="204">
        <v>483136</v>
      </c>
      <c r="G1009" s="204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83">
        <v>4</v>
      </c>
      <c r="C1010" s="109" t="s">
        <v>341</v>
      </c>
      <c r="D1010" s="202" t="s">
        <v>37</v>
      </c>
      <c r="E1010" s="203" t="s">
        <v>90</v>
      </c>
      <c r="F1010" s="204">
        <v>483136</v>
      </c>
      <c r="G1010" s="204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83">
        <v>5</v>
      </c>
      <c r="C1011" s="109" t="s">
        <v>342</v>
      </c>
      <c r="D1011" s="202" t="s">
        <v>37</v>
      </c>
      <c r="E1011" s="203" t="s">
        <v>90</v>
      </c>
      <c r="F1011" s="204">
        <v>542850</v>
      </c>
      <c r="G1011" s="204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83">
        <v>6</v>
      </c>
      <c r="C1012" s="109" t="s">
        <v>343</v>
      </c>
      <c r="D1012" s="202" t="s">
        <v>37</v>
      </c>
      <c r="E1012" s="203" t="s">
        <v>90</v>
      </c>
      <c r="F1012" s="204">
        <v>542850</v>
      </c>
      <c r="G1012" s="204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83">
        <v>7</v>
      </c>
      <c r="C1013" s="109" t="s">
        <v>1100</v>
      </c>
      <c r="D1013" s="202" t="s">
        <v>37</v>
      </c>
      <c r="E1013" s="203" t="s">
        <v>90</v>
      </c>
      <c r="F1013" s="204">
        <v>580849</v>
      </c>
      <c r="G1013" s="204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83">
        <v>8</v>
      </c>
      <c r="C1014" s="109" t="s">
        <v>1101</v>
      </c>
      <c r="D1014" s="202" t="s">
        <v>37</v>
      </c>
      <c r="E1014" s="203" t="s">
        <v>90</v>
      </c>
      <c r="F1014" s="204">
        <v>580849</v>
      </c>
      <c r="G1014" s="204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83">
        <v>9</v>
      </c>
      <c r="C1015" s="109" t="s">
        <v>344</v>
      </c>
      <c r="D1015" s="202" t="s">
        <v>37</v>
      </c>
      <c r="E1015" s="203" t="s">
        <v>90</v>
      </c>
      <c r="F1015" s="204">
        <v>640563</v>
      </c>
      <c r="G1015" s="204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83">
        <v>10</v>
      </c>
      <c r="C1016" s="109" t="s">
        <v>345</v>
      </c>
      <c r="D1016" s="202" t="s">
        <v>37</v>
      </c>
      <c r="E1016" s="203" t="s">
        <v>90</v>
      </c>
      <c r="F1016" s="204">
        <v>640563</v>
      </c>
      <c r="G1016" s="204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83">
        <v>11</v>
      </c>
      <c r="C1017" s="109" t="s">
        <v>346</v>
      </c>
      <c r="D1017" s="202" t="s">
        <v>37</v>
      </c>
      <c r="E1017" s="203" t="s">
        <v>90</v>
      </c>
      <c r="F1017" s="204">
        <v>777904.11254937388</v>
      </c>
      <c r="G1017" s="204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83">
        <v>12</v>
      </c>
      <c r="C1018" s="109" t="s">
        <v>347</v>
      </c>
      <c r="D1018" s="202" t="s">
        <v>37</v>
      </c>
      <c r="E1018" s="203" t="s">
        <v>90</v>
      </c>
      <c r="F1018" s="204">
        <v>777904.11254937388</v>
      </c>
      <c r="G1018" s="204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83">
        <v>13</v>
      </c>
      <c r="C1019" s="109" t="s">
        <v>348</v>
      </c>
      <c r="D1019" s="202" t="s">
        <v>37</v>
      </c>
      <c r="E1019" s="203" t="s">
        <v>90</v>
      </c>
      <c r="F1019" s="204">
        <v>776275</v>
      </c>
      <c r="G1019" s="204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83">
        <v>14</v>
      </c>
      <c r="C1020" s="109" t="s">
        <v>349</v>
      </c>
      <c r="D1020" s="202" t="s">
        <v>37</v>
      </c>
      <c r="E1020" s="203" t="s">
        <v>90</v>
      </c>
      <c r="F1020" s="204">
        <v>776275</v>
      </c>
      <c r="G1020" s="204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83">
        <v>15</v>
      </c>
      <c r="C1021" s="109" t="s">
        <v>350</v>
      </c>
      <c r="D1021" s="202" t="s">
        <v>37</v>
      </c>
      <c r="E1021" s="203" t="s">
        <v>90</v>
      </c>
      <c r="F1021" s="204">
        <v>852274</v>
      </c>
      <c r="G1021" s="204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83">
        <v>16</v>
      </c>
      <c r="C1022" s="109" t="s">
        <v>351</v>
      </c>
      <c r="D1022" s="202" t="s">
        <v>37</v>
      </c>
      <c r="E1022" s="203" t="s">
        <v>90</v>
      </c>
      <c r="F1022" s="204">
        <v>852274</v>
      </c>
      <c r="G1022" s="204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83">
        <v>17</v>
      </c>
      <c r="C1023" s="109" t="s">
        <v>352</v>
      </c>
      <c r="D1023" s="202" t="s">
        <v>37</v>
      </c>
      <c r="E1023" s="203" t="s">
        <v>90</v>
      </c>
      <c r="F1023" s="204">
        <v>1280085.3169734846</v>
      </c>
      <c r="G1023" s="204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83">
        <v>18</v>
      </c>
      <c r="C1024" s="109" t="s">
        <v>353</v>
      </c>
      <c r="D1024" s="202" t="s">
        <v>37</v>
      </c>
      <c r="E1024" s="203" t="s">
        <v>90</v>
      </c>
      <c r="F1024" s="204">
        <v>1280085.3169734846</v>
      </c>
      <c r="G1024" s="204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83">
        <v>19</v>
      </c>
      <c r="C1025" s="109" t="s">
        <v>354</v>
      </c>
      <c r="D1025" s="202" t="s">
        <v>37</v>
      </c>
      <c r="E1025" s="203" t="s">
        <v>90</v>
      </c>
      <c r="F1025" s="204">
        <v>901131</v>
      </c>
      <c r="G1025" s="204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83">
        <v>20</v>
      </c>
      <c r="C1026" s="109" t="s">
        <v>355</v>
      </c>
      <c r="D1026" s="202" t="s">
        <v>37</v>
      </c>
      <c r="E1026" s="203" t="s">
        <v>90</v>
      </c>
      <c r="F1026" s="204">
        <v>901131</v>
      </c>
      <c r="G1026" s="204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83">
        <v>21</v>
      </c>
      <c r="C1027" s="109" t="s">
        <v>356</v>
      </c>
      <c r="D1027" s="202" t="s">
        <v>37</v>
      </c>
      <c r="E1027" s="203" t="s">
        <v>90</v>
      </c>
      <c r="F1027" s="204">
        <v>928273</v>
      </c>
      <c r="G1027" s="204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83">
        <v>22</v>
      </c>
      <c r="C1028" s="109" t="s">
        <v>357</v>
      </c>
      <c r="D1028" s="202" t="s">
        <v>37</v>
      </c>
      <c r="E1028" s="203" t="s">
        <v>90</v>
      </c>
      <c r="F1028" s="204">
        <v>928273</v>
      </c>
      <c r="G1028" s="204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83">
        <v>23</v>
      </c>
      <c r="C1029" s="109" t="s">
        <v>358</v>
      </c>
      <c r="D1029" s="202" t="s">
        <v>37</v>
      </c>
      <c r="E1029" s="203" t="s">
        <v>90</v>
      </c>
      <c r="F1029" s="204">
        <v>1063986</v>
      </c>
      <c r="G1029" s="204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83">
        <v>24</v>
      </c>
      <c r="C1030" s="109" t="s">
        <v>359</v>
      </c>
      <c r="D1030" s="202" t="s">
        <v>37</v>
      </c>
      <c r="E1030" s="203" t="s">
        <v>90</v>
      </c>
      <c r="F1030" s="204">
        <v>1063986</v>
      </c>
      <c r="G1030" s="204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83">
        <v>25</v>
      </c>
      <c r="C1031" s="109" t="s">
        <v>360</v>
      </c>
      <c r="D1031" s="202" t="s">
        <v>37</v>
      </c>
      <c r="E1031" s="203" t="s">
        <v>90</v>
      </c>
      <c r="F1031" s="204">
        <v>1503365.2512190146</v>
      </c>
      <c r="G1031" s="204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83">
        <v>26</v>
      </c>
      <c r="C1032" s="109" t="s">
        <v>361</v>
      </c>
      <c r="D1032" s="202" t="s">
        <v>37</v>
      </c>
      <c r="E1032" s="203" t="s">
        <v>90</v>
      </c>
      <c r="F1032" s="204">
        <v>1503365.2512190146</v>
      </c>
      <c r="G1032" s="204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83"/>
      <c r="C1033" s="109"/>
      <c r="D1033" s="202" t="s">
        <v>38</v>
      </c>
      <c r="E1033" s="203"/>
      <c r="F1033" s="204"/>
      <c r="G1033" s="204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83" t="s">
        <v>1001</v>
      </c>
      <c r="C1034" s="109" t="s">
        <v>779</v>
      </c>
      <c r="D1034" s="202" t="s">
        <v>38</v>
      </c>
      <c r="E1034" s="203"/>
      <c r="F1034" s="204"/>
      <c r="G1034" s="204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83">
        <v>12</v>
      </c>
      <c r="C1035" s="109" t="s">
        <v>362</v>
      </c>
      <c r="D1035" s="202" t="s">
        <v>37</v>
      </c>
      <c r="E1035" s="203" t="s">
        <v>11</v>
      </c>
      <c r="F1035" s="204">
        <v>11600</v>
      </c>
      <c r="G1035" s="204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83">
        <v>13</v>
      </c>
      <c r="C1036" s="109" t="s">
        <v>363</v>
      </c>
      <c r="D1036" s="202" t="s">
        <v>37</v>
      </c>
      <c r="E1036" s="203" t="s">
        <v>11</v>
      </c>
      <c r="F1036" s="204">
        <v>10700</v>
      </c>
      <c r="G1036" s="204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83">
        <v>14</v>
      </c>
      <c r="C1037" s="109" t="s">
        <v>364</v>
      </c>
      <c r="D1037" s="202" t="s">
        <v>37</v>
      </c>
      <c r="E1037" s="203" t="s">
        <v>287</v>
      </c>
      <c r="F1037" s="204">
        <v>1318750</v>
      </c>
      <c r="G1037" s="204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83">
        <v>15</v>
      </c>
      <c r="C1038" s="109" t="s">
        <v>780</v>
      </c>
      <c r="D1038" s="202" t="s">
        <v>37</v>
      </c>
      <c r="E1038" s="203" t="s">
        <v>287</v>
      </c>
      <c r="F1038" s="204">
        <v>1055000</v>
      </c>
      <c r="G1038" s="204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83">
        <v>16</v>
      </c>
      <c r="C1039" s="109" t="s">
        <v>781</v>
      </c>
      <c r="D1039" s="202" t="s">
        <v>37</v>
      </c>
      <c r="E1039" s="203" t="s">
        <v>463</v>
      </c>
      <c r="F1039" s="204">
        <v>700</v>
      </c>
      <c r="G1039" s="204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83">
        <v>17</v>
      </c>
      <c r="C1040" s="109" t="s">
        <v>782</v>
      </c>
      <c r="D1040" s="202" t="s">
        <v>37</v>
      </c>
      <c r="E1040" s="203" t="s">
        <v>463</v>
      </c>
      <c r="F1040" s="204">
        <v>1400</v>
      </c>
      <c r="G1040" s="204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83">
        <v>18</v>
      </c>
      <c r="C1041" s="109" t="s">
        <v>783</v>
      </c>
      <c r="D1041" s="202" t="s">
        <v>37</v>
      </c>
      <c r="E1041" s="203" t="s">
        <v>463</v>
      </c>
      <c r="F1041" s="204">
        <v>28300</v>
      </c>
      <c r="G1041" s="204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83">
        <v>19</v>
      </c>
      <c r="C1042" s="109" t="s">
        <v>784</v>
      </c>
      <c r="D1042" s="202" t="s">
        <v>37</v>
      </c>
      <c r="E1042" s="203" t="s">
        <v>463</v>
      </c>
      <c r="F1042" s="204">
        <v>16900</v>
      </c>
      <c r="G1042" s="204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83">
        <v>20</v>
      </c>
      <c r="C1043" s="109" t="s">
        <v>1064</v>
      </c>
      <c r="D1043" s="202" t="s">
        <v>37</v>
      </c>
      <c r="E1043" s="203" t="s">
        <v>463</v>
      </c>
      <c r="F1043" s="204">
        <v>4566.666666666667</v>
      </c>
      <c r="G1043" s="204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83">
        <v>21</v>
      </c>
      <c r="C1044" s="109" t="s">
        <v>1490</v>
      </c>
      <c r="D1044" s="202" t="s">
        <v>37</v>
      </c>
      <c r="E1044" s="203" t="s">
        <v>463</v>
      </c>
      <c r="F1044" s="208">
        <v>1100</v>
      </c>
      <c r="G1044" s="208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83">
        <v>22</v>
      </c>
      <c r="C1045" s="109" t="s">
        <v>1491</v>
      </c>
      <c r="D1045" s="202" t="s">
        <v>37</v>
      </c>
      <c r="E1045" s="203" t="s">
        <v>463</v>
      </c>
      <c r="F1045" s="208">
        <v>2200</v>
      </c>
      <c r="G1045" s="208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83">
        <v>23</v>
      </c>
      <c r="C1046" s="109" t="s">
        <v>1492</v>
      </c>
      <c r="D1046" s="202" t="s">
        <v>37</v>
      </c>
      <c r="E1046" s="203" t="s">
        <v>463</v>
      </c>
      <c r="F1046" s="208">
        <v>5300</v>
      </c>
      <c r="G1046" s="208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83">
        <v>24</v>
      </c>
      <c r="C1047" s="109" t="s">
        <v>1493</v>
      </c>
      <c r="D1047" s="202" t="s">
        <v>37</v>
      </c>
      <c r="E1047" s="203" t="s">
        <v>463</v>
      </c>
      <c r="F1047" s="208">
        <v>5800</v>
      </c>
      <c r="G1047" s="208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83">
        <v>25</v>
      </c>
      <c r="C1048" s="109" t="s">
        <v>1494</v>
      </c>
      <c r="D1048" s="202" t="s">
        <v>37</v>
      </c>
      <c r="E1048" s="203" t="s">
        <v>463</v>
      </c>
      <c r="F1048" s="208">
        <v>7200</v>
      </c>
      <c r="G1048" s="208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83">
        <v>26</v>
      </c>
      <c r="C1049" s="109" t="s">
        <v>785</v>
      </c>
      <c r="D1049" s="202" t="s">
        <v>37</v>
      </c>
      <c r="E1049" s="203" t="s">
        <v>786</v>
      </c>
      <c r="F1049" s="204">
        <v>162200</v>
      </c>
      <c r="G1049" s="204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83"/>
      <c r="C1050" s="109"/>
      <c r="D1050" s="202"/>
      <c r="E1050" s="203"/>
      <c r="F1050" s="204"/>
      <c r="G1050" s="204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83" t="s">
        <v>1001</v>
      </c>
      <c r="C1051" s="109" t="s">
        <v>787</v>
      </c>
      <c r="D1051" s="202" t="s">
        <v>38</v>
      </c>
      <c r="E1051" s="203"/>
      <c r="F1051" s="204"/>
      <c r="G1051" s="204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83">
        <v>1</v>
      </c>
      <c r="C1052" s="109" t="s">
        <v>365</v>
      </c>
      <c r="D1052" s="202" t="s">
        <v>37</v>
      </c>
      <c r="E1052" s="203" t="s">
        <v>11</v>
      </c>
      <c r="F1052" s="204">
        <v>25000</v>
      </c>
      <c r="G1052" s="204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83">
        <v>2</v>
      </c>
      <c r="C1053" s="109" t="s">
        <v>366</v>
      </c>
      <c r="D1053" s="202" t="s">
        <v>37</v>
      </c>
      <c r="E1053" s="203" t="s">
        <v>11</v>
      </c>
      <c r="F1053" s="204">
        <v>60300</v>
      </c>
      <c r="G1053" s="204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83">
        <v>3</v>
      </c>
      <c r="C1054" s="109" t="s">
        <v>788</v>
      </c>
      <c r="D1054" s="202" t="s">
        <v>37</v>
      </c>
      <c r="E1054" s="203" t="s">
        <v>11</v>
      </c>
      <c r="F1054" s="204">
        <v>54400</v>
      </c>
      <c r="G1054" s="204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83">
        <v>4</v>
      </c>
      <c r="C1055" s="109" t="s">
        <v>789</v>
      </c>
      <c r="D1055" s="202" t="s">
        <v>37</v>
      </c>
      <c r="E1055" s="203" t="s">
        <v>11</v>
      </c>
      <c r="F1055" s="204">
        <v>106400</v>
      </c>
      <c r="G1055" s="204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83">
        <v>5</v>
      </c>
      <c r="C1056" s="109" t="s">
        <v>790</v>
      </c>
      <c r="D1056" s="202" t="s">
        <v>37</v>
      </c>
      <c r="E1056" s="203" t="s">
        <v>11</v>
      </c>
      <c r="F1056" s="204">
        <v>798700</v>
      </c>
      <c r="G1056" s="204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83">
        <v>6</v>
      </c>
      <c r="C1057" s="109" t="s">
        <v>1137</v>
      </c>
      <c r="D1057" s="202" t="s">
        <v>37</v>
      </c>
      <c r="E1057" s="203" t="s">
        <v>11</v>
      </c>
      <c r="F1057" s="204">
        <v>1641700</v>
      </c>
      <c r="G1057" s="204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83">
        <v>7</v>
      </c>
      <c r="C1058" s="109" t="s">
        <v>1495</v>
      </c>
      <c r="D1058" s="202" t="s">
        <v>37</v>
      </c>
      <c r="E1058" s="203" t="s">
        <v>11</v>
      </c>
      <c r="F1058" s="204">
        <v>39800</v>
      </c>
      <c r="G1058" s="204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83">
        <v>8</v>
      </c>
      <c r="C1059" s="109" t="s">
        <v>1570</v>
      </c>
      <c r="D1059" s="202" t="s">
        <v>37</v>
      </c>
      <c r="E1059" s="203" t="s">
        <v>11</v>
      </c>
      <c r="F1059" s="204">
        <v>78008</v>
      </c>
      <c r="G1059" s="204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83"/>
      <c r="C1060" s="109"/>
      <c r="D1060" s="202" t="s">
        <v>38</v>
      </c>
      <c r="E1060" s="203"/>
      <c r="F1060" s="204"/>
      <c r="G1060" s="204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83" t="s">
        <v>12</v>
      </c>
      <c r="C1061" s="109" t="s">
        <v>792</v>
      </c>
      <c r="D1061" s="202" t="s">
        <v>38</v>
      </c>
      <c r="E1061" s="203"/>
      <c r="F1061" s="204"/>
      <c r="G1061" s="204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83" t="s">
        <v>1001</v>
      </c>
      <c r="C1062" s="109" t="s">
        <v>608</v>
      </c>
      <c r="D1062" s="202" t="s">
        <v>38</v>
      </c>
      <c r="E1062" s="203"/>
      <c r="F1062" s="204"/>
      <c r="G1062" s="204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793</v>
      </c>
      <c r="D1063" s="202" t="s">
        <v>37</v>
      </c>
      <c r="E1063" s="203" t="s">
        <v>11</v>
      </c>
      <c r="F1063" s="204">
        <v>11880</v>
      </c>
      <c r="G1063" s="204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794</v>
      </c>
      <c r="D1064" s="202" t="s">
        <v>37</v>
      </c>
      <c r="E1064" s="203" t="s">
        <v>11</v>
      </c>
      <c r="F1064" s="204">
        <v>12300</v>
      </c>
      <c r="G1064" s="204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795</v>
      </c>
      <c r="D1065" s="202" t="s">
        <v>37</v>
      </c>
      <c r="E1065" s="203" t="s">
        <v>11</v>
      </c>
      <c r="F1065" s="204">
        <v>16500</v>
      </c>
      <c r="G1065" s="204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796</v>
      </c>
      <c r="D1066" s="202" t="s">
        <v>37</v>
      </c>
      <c r="E1066" s="203" t="s">
        <v>11</v>
      </c>
      <c r="F1066" s="204">
        <v>8940</v>
      </c>
      <c r="G1066" s="204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797</v>
      </c>
      <c r="D1067" s="202" t="s">
        <v>37</v>
      </c>
      <c r="E1067" s="203" t="s">
        <v>11</v>
      </c>
      <c r="F1067" s="204">
        <v>15060</v>
      </c>
      <c r="G1067" s="204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798</v>
      </c>
      <c r="D1068" s="202" t="s">
        <v>37</v>
      </c>
      <c r="E1068" s="203" t="s">
        <v>11</v>
      </c>
      <c r="F1068" s="204">
        <v>17820</v>
      </c>
      <c r="G1068" s="204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799</v>
      </c>
      <c r="D1069" s="202" t="s">
        <v>37</v>
      </c>
      <c r="E1069" s="203" t="s">
        <v>11</v>
      </c>
      <c r="F1069" s="204">
        <v>15060</v>
      </c>
      <c r="G1069" s="204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800</v>
      </c>
      <c r="D1070" s="202" t="s">
        <v>37</v>
      </c>
      <c r="E1070" s="203" t="s">
        <v>11</v>
      </c>
      <c r="F1070" s="204">
        <v>22560</v>
      </c>
      <c r="G1070" s="204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801</v>
      </c>
      <c r="D1071" s="202" t="s">
        <v>37</v>
      </c>
      <c r="E1071" s="203" t="s">
        <v>11</v>
      </c>
      <c r="F1071" s="204">
        <v>15060</v>
      </c>
      <c r="G1071" s="204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802</v>
      </c>
      <c r="D1072" s="202" t="s">
        <v>37</v>
      </c>
      <c r="E1072" s="203" t="s">
        <v>11</v>
      </c>
      <c r="F1072" s="204">
        <v>23880</v>
      </c>
      <c r="G1072" s="204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803</v>
      </c>
      <c r="D1073" s="202" t="s">
        <v>37</v>
      </c>
      <c r="E1073" s="203" t="s">
        <v>11</v>
      </c>
      <c r="F1073" s="204">
        <v>13320</v>
      </c>
      <c r="G1073" s="204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804</v>
      </c>
      <c r="D1074" s="202" t="s">
        <v>37</v>
      </c>
      <c r="E1074" s="203" t="s">
        <v>11</v>
      </c>
      <c r="F1074" s="204">
        <v>18180</v>
      </c>
      <c r="G1074" s="204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805</v>
      </c>
      <c r="D1075" s="202" t="s">
        <v>37</v>
      </c>
      <c r="E1075" s="203" t="s">
        <v>11</v>
      </c>
      <c r="F1075" s="204">
        <v>13920</v>
      </c>
      <c r="G1075" s="204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806</v>
      </c>
      <c r="D1076" s="202" t="s">
        <v>37</v>
      </c>
      <c r="E1076" s="203" t="s">
        <v>11</v>
      </c>
      <c r="F1076" s="204">
        <v>10320</v>
      </c>
      <c r="G1076" s="204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807</v>
      </c>
      <c r="D1077" s="202" t="s">
        <v>37</v>
      </c>
      <c r="E1077" s="203" t="s">
        <v>11</v>
      </c>
      <c r="F1077" s="204">
        <v>11880</v>
      </c>
      <c r="G1077" s="204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808</v>
      </c>
      <c r="D1078" s="202" t="s">
        <v>37</v>
      </c>
      <c r="E1078" s="203" t="s">
        <v>11</v>
      </c>
      <c r="F1078" s="204">
        <v>11880</v>
      </c>
      <c r="G1078" s="204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809</v>
      </c>
      <c r="D1079" s="202" t="s">
        <v>37</v>
      </c>
      <c r="E1079" s="203" t="s">
        <v>11</v>
      </c>
      <c r="F1079" s="204">
        <v>12300</v>
      </c>
      <c r="G1079" s="204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810</v>
      </c>
      <c r="D1080" s="202" t="s">
        <v>37</v>
      </c>
      <c r="E1080" s="203" t="s">
        <v>11</v>
      </c>
      <c r="F1080" s="204">
        <v>12300</v>
      </c>
      <c r="G1080" s="204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811</v>
      </c>
      <c r="D1081" s="202" t="s">
        <v>37</v>
      </c>
      <c r="E1081" s="203" t="s">
        <v>11</v>
      </c>
      <c r="F1081" s="204">
        <v>16500</v>
      </c>
      <c r="G1081" s="204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812</v>
      </c>
      <c r="D1082" s="202" t="s">
        <v>37</v>
      </c>
      <c r="E1082" s="203" t="s">
        <v>11</v>
      </c>
      <c r="F1082" s="204">
        <v>16500</v>
      </c>
      <c r="G1082" s="204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813</v>
      </c>
      <c r="D1083" s="202" t="s">
        <v>37</v>
      </c>
      <c r="E1083" s="203" t="s">
        <v>11</v>
      </c>
      <c r="F1083" s="204">
        <v>13260</v>
      </c>
      <c r="G1083" s="204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83"/>
      <c r="C1084" s="109" t="s">
        <v>38</v>
      </c>
      <c r="D1084" s="202" t="s">
        <v>38</v>
      </c>
      <c r="E1084" s="203"/>
      <c r="F1084" s="204">
        <v>0</v>
      </c>
      <c r="G1084" s="204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83" t="s">
        <v>1001</v>
      </c>
      <c r="C1085" s="109" t="s">
        <v>630</v>
      </c>
      <c r="D1085" s="202" t="s">
        <v>38</v>
      </c>
      <c r="E1085" s="203"/>
      <c r="F1085" s="204">
        <v>0</v>
      </c>
      <c r="G1085" s="204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814</v>
      </c>
      <c r="D1086" s="202" t="s">
        <v>37</v>
      </c>
      <c r="E1086" s="203" t="s">
        <v>11</v>
      </c>
      <c r="F1086" s="204">
        <v>31920</v>
      </c>
      <c r="G1086" s="204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815</v>
      </c>
      <c r="D1087" s="202" t="s">
        <v>37</v>
      </c>
      <c r="E1087" s="203" t="s">
        <v>11</v>
      </c>
      <c r="F1087" s="204">
        <v>31920</v>
      </c>
      <c r="G1087" s="204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816</v>
      </c>
      <c r="D1088" s="202" t="s">
        <v>37</v>
      </c>
      <c r="E1088" s="203" t="s">
        <v>11</v>
      </c>
      <c r="F1088" s="204">
        <v>31920</v>
      </c>
      <c r="G1088" s="204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817</v>
      </c>
      <c r="D1089" s="202" t="s">
        <v>37</v>
      </c>
      <c r="E1089" s="203" t="s">
        <v>11</v>
      </c>
      <c r="F1089" s="204">
        <v>48060</v>
      </c>
      <c r="G1089" s="204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818</v>
      </c>
      <c r="D1090" s="202" t="s">
        <v>37</v>
      </c>
      <c r="E1090" s="203" t="s">
        <v>11</v>
      </c>
      <c r="F1090" s="204">
        <v>16200</v>
      </c>
      <c r="G1090" s="204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819</v>
      </c>
      <c r="D1091" s="202" t="s">
        <v>37</v>
      </c>
      <c r="E1091" s="203" t="s">
        <v>11</v>
      </c>
      <c r="F1091" s="204">
        <v>48060</v>
      </c>
      <c r="G1091" s="204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820</v>
      </c>
      <c r="D1092" s="202" t="s">
        <v>37</v>
      </c>
      <c r="E1092" s="203" t="s">
        <v>11</v>
      </c>
      <c r="F1092" s="204">
        <v>50400</v>
      </c>
      <c r="G1092" s="204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821</v>
      </c>
      <c r="D1093" s="202" t="s">
        <v>37</v>
      </c>
      <c r="E1093" s="203" t="s">
        <v>11</v>
      </c>
      <c r="F1093" s="204">
        <v>26400</v>
      </c>
      <c r="G1093" s="204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822</v>
      </c>
      <c r="D1094" s="202" t="s">
        <v>37</v>
      </c>
      <c r="E1094" s="203" t="s">
        <v>11</v>
      </c>
      <c r="F1094" s="204">
        <v>42180</v>
      </c>
      <c r="G1094" s="204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823</v>
      </c>
      <c r="D1095" s="202" t="s">
        <v>37</v>
      </c>
      <c r="E1095" s="203" t="s">
        <v>11</v>
      </c>
      <c r="F1095" s="204">
        <v>42180</v>
      </c>
      <c r="G1095" s="204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824</v>
      </c>
      <c r="D1096" s="202" t="s">
        <v>37</v>
      </c>
      <c r="E1096" s="203" t="s">
        <v>11</v>
      </c>
      <c r="F1096" s="204">
        <v>27120</v>
      </c>
      <c r="G1096" s="204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825</v>
      </c>
      <c r="D1097" s="202" t="s">
        <v>37</v>
      </c>
      <c r="E1097" s="203" t="s">
        <v>11</v>
      </c>
      <c r="F1097" s="204">
        <v>46800</v>
      </c>
      <c r="G1097" s="204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826</v>
      </c>
      <c r="D1098" s="202" t="s">
        <v>37</v>
      </c>
      <c r="E1098" s="203" t="s">
        <v>11</v>
      </c>
      <c r="F1098" s="204">
        <v>46800</v>
      </c>
      <c r="G1098" s="204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827</v>
      </c>
      <c r="D1099" s="202" t="s">
        <v>37</v>
      </c>
      <c r="E1099" s="203" t="s">
        <v>11</v>
      </c>
      <c r="F1099" s="204">
        <v>45240</v>
      </c>
      <c r="G1099" s="204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828</v>
      </c>
      <c r="D1100" s="202" t="s">
        <v>37</v>
      </c>
      <c r="E1100" s="203" t="s">
        <v>11</v>
      </c>
      <c r="F1100" s="204">
        <v>22740</v>
      </c>
      <c r="G1100" s="204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829</v>
      </c>
      <c r="D1101" s="202" t="s">
        <v>37</v>
      </c>
      <c r="E1101" s="203" t="s">
        <v>11</v>
      </c>
      <c r="F1101" s="204">
        <v>22740</v>
      </c>
      <c r="G1101" s="204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830</v>
      </c>
      <c r="D1102" s="202" t="s">
        <v>37</v>
      </c>
      <c r="E1102" s="203" t="s">
        <v>11</v>
      </c>
      <c r="F1102" s="204">
        <v>24420</v>
      </c>
      <c r="G1102" s="204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831</v>
      </c>
      <c r="D1103" s="202" t="s">
        <v>37</v>
      </c>
      <c r="E1103" s="203" t="s">
        <v>11</v>
      </c>
      <c r="F1103" s="204">
        <v>24420</v>
      </c>
      <c r="G1103" s="204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832</v>
      </c>
      <c r="D1104" s="202" t="s">
        <v>37</v>
      </c>
      <c r="E1104" s="203" t="s">
        <v>11</v>
      </c>
      <c r="F1104" s="204">
        <v>24420</v>
      </c>
      <c r="G1104" s="204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833</v>
      </c>
      <c r="D1105" s="202" t="s">
        <v>37</v>
      </c>
      <c r="E1105" s="203" t="s">
        <v>11</v>
      </c>
      <c r="F1105" s="204">
        <v>24420</v>
      </c>
      <c r="G1105" s="204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834</v>
      </c>
      <c r="D1106" s="202" t="s">
        <v>37</v>
      </c>
      <c r="E1106" s="203" t="s">
        <v>11</v>
      </c>
      <c r="F1106" s="204">
        <v>21720</v>
      </c>
      <c r="G1106" s="204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835</v>
      </c>
      <c r="D1107" s="202" t="s">
        <v>37</v>
      </c>
      <c r="E1107" s="203" t="s">
        <v>11</v>
      </c>
      <c r="F1107" s="204">
        <v>20100</v>
      </c>
      <c r="G1107" s="204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836</v>
      </c>
      <c r="D1108" s="202" t="s">
        <v>37</v>
      </c>
      <c r="E1108" s="203" t="s">
        <v>11</v>
      </c>
      <c r="F1108" s="204">
        <v>20100</v>
      </c>
      <c r="G1108" s="204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837</v>
      </c>
      <c r="D1109" s="202" t="s">
        <v>37</v>
      </c>
      <c r="E1109" s="203" t="s">
        <v>11</v>
      </c>
      <c r="F1109" s="204">
        <v>20100</v>
      </c>
      <c r="G1109" s="204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838</v>
      </c>
      <c r="D1110" s="202" t="s">
        <v>37</v>
      </c>
      <c r="E1110" s="203" t="s">
        <v>11</v>
      </c>
      <c r="F1110" s="204">
        <v>20100</v>
      </c>
      <c r="G1110" s="204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839</v>
      </c>
      <c r="D1111" s="202" t="s">
        <v>37</v>
      </c>
      <c r="E1111" s="203" t="s">
        <v>11</v>
      </c>
      <c r="F1111" s="204">
        <v>42240</v>
      </c>
      <c r="G1111" s="204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840</v>
      </c>
      <c r="D1112" s="202" t="s">
        <v>37</v>
      </c>
      <c r="E1112" s="203" t="s">
        <v>11</v>
      </c>
      <c r="F1112" s="204">
        <v>42240</v>
      </c>
      <c r="G1112" s="204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841</v>
      </c>
      <c r="D1113" s="202" t="s">
        <v>37</v>
      </c>
      <c r="E1113" s="203" t="s">
        <v>11</v>
      </c>
      <c r="F1113" s="204">
        <v>40260</v>
      </c>
      <c r="G1113" s="204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842</v>
      </c>
      <c r="D1114" s="202" t="s">
        <v>37</v>
      </c>
      <c r="E1114" s="203" t="s">
        <v>11</v>
      </c>
      <c r="F1114" s="204">
        <v>28020</v>
      </c>
      <c r="G1114" s="204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843</v>
      </c>
      <c r="D1115" s="202" t="s">
        <v>37</v>
      </c>
      <c r="E1115" s="203" t="s">
        <v>11</v>
      </c>
      <c r="F1115" s="204">
        <v>28020</v>
      </c>
      <c r="G1115" s="204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844</v>
      </c>
      <c r="D1116" s="202" t="s">
        <v>37</v>
      </c>
      <c r="E1116" s="203" t="s">
        <v>11</v>
      </c>
      <c r="F1116" s="204">
        <v>45360</v>
      </c>
      <c r="G1116" s="204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845</v>
      </c>
      <c r="D1117" s="202" t="s">
        <v>37</v>
      </c>
      <c r="E1117" s="203" t="s">
        <v>11</v>
      </c>
      <c r="F1117" s="204">
        <v>45360</v>
      </c>
      <c r="G1117" s="204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846</v>
      </c>
      <c r="D1118" s="202" t="s">
        <v>37</v>
      </c>
      <c r="E1118" s="203" t="s">
        <v>11</v>
      </c>
      <c r="F1118" s="204">
        <v>36060</v>
      </c>
      <c r="G1118" s="204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847</v>
      </c>
      <c r="D1119" s="202" t="s">
        <v>37</v>
      </c>
      <c r="E1119" s="203" t="s">
        <v>11</v>
      </c>
      <c r="F1119" s="204">
        <v>33660</v>
      </c>
      <c r="G1119" s="204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83"/>
      <c r="C1120" s="109" t="s">
        <v>38</v>
      </c>
      <c r="D1120" s="202" t="s">
        <v>38</v>
      </c>
      <c r="E1120" s="203"/>
      <c r="F1120" s="204">
        <v>0</v>
      </c>
      <c r="G1120" s="204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83" t="s">
        <v>1001</v>
      </c>
      <c r="C1121" s="109" t="s">
        <v>665</v>
      </c>
      <c r="D1121" s="202" t="s">
        <v>38</v>
      </c>
      <c r="E1121" s="203"/>
      <c r="F1121" s="204">
        <v>0</v>
      </c>
      <c r="G1121" s="204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848</v>
      </c>
      <c r="D1122" s="202" t="s">
        <v>37</v>
      </c>
      <c r="E1122" s="203" t="s">
        <v>11</v>
      </c>
      <c r="F1122" s="204">
        <v>38820</v>
      </c>
      <c r="G1122" s="204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849</v>
      </c>
      <c r="D1123" s="202" t="s">
        <v>37</v>
      </c>
      <c r="E1123" s="203" t="s">
        <v>11</v>
      </c>
      <c r="F1123" s="204">
        <v>38820</v>
      </c>
      <c r="G1123" s="204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850</v>
      </c>
      <c r="D1124" s="202" t="s">
        <v>37</v>
      </c>
      <c r="E1124" s="203" t="s">
        <v>11</v>
      </c>
      <c r="F1124" s="204">
        <v>47880</v>
      </c>
      <c r="G1124" s="204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851</v>
      </c>
      <c r="D1125" s="202" t="s">
        <v>37</v>
      </c>
      <c r="E1125" s="203" t="s">
        <v>11</v>
      </c>
      <c r="F1125" s="204">
        <v>49920</v>
      </c>
      <c r="G1125" s="204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852</v>
      </c>
      <c r="D1126" s="202" t="s">
        <v>37</v>
      </c>
      <c r="E1126" s="203" t="s">
        <v>11</v>
      </c>
      <c r="F1126" s="204">
        <v>64260</v>
      </c>
      <c r="G1126" s="204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853</v>
      </c>
      <c r="D1127" s="202" t="s">
        <v>37</v>
      </c>
      <c r="E1127" s="203" t="s">
        <v>11</v>
      </c>
      <c r="F1127" s="204">
        <v>110640</v>
      </c>
      <c r="G1127" s="204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83"/>
      <c r="C1128" s="109" t="s">
        <v>38</v>
      </c>
      <c r="D1128" s="202" t="s">
        <v>38</v>
      </c>
      <c r="E1128" s="203"/>
      <c r="F1128" s="204">
        <v>0</v>
      </c>
      <c r="G1128" s="204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83" t="s">
        <v>1001</v>
      </c>
      <c r="C1129" s="109" t="s">
        <v>672</v>
      </c>
      <c r="D1129" s="202" t="s">
        <v>38</v>
      </c>
      <c r="E1129" s="203"/>
      <c r="F1129" s="204">
        <v>0</v>
      </c>
      <c r="G1129" s="204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854</v>
      </c>
      <c r="D1130" s="202" t="s">
        <v>37</v>
      </c>
      <c r="E1130" s="203" t="s">
        <v>11</v>
      </c>
      <c r="F1130" s="204">
        <v>45120</v>
      </c>
      <c r="G1130" s="204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855</v>
      </c>
      <c r="D1131" s="202" t="s">
        <v>37</v>
      </c>
      <c r="E1131" s="203" t="s">
        <v>11</v>
      </c>
      <c r="F1131" s="204">
        <v>45120</v>
      </c>
      <c r="G1131" s="204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856</v>
      </c>
      <c r="D1132" s="202" t="s">
        <v>37</v>
      </c>
      <c r="E1132" s="203" t="s">
        <v>11</v>
      </c>
      <c r="F1132" s="204">
        <v>44940</v>
      </c>
      <c r="G1132" s="204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857</v>
      </c>
      <c r="D1133" s="202" t="s">
        <v>37</v>
      </c>
      <c r="E1133" s="203" t="s">
        <v>11</v>
      </c>
      <c r="F1133" s="204">
        <v>47640</v>
      </c>
      <c r="G1133" s="204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858</v>
      </c>
      <c r="D1134" s="202" t="s">
        <v>37</v>
      </c>
      <c r="E1134" s="203" t="s">
        <v>11</v>
      </c>
      <c r="F1134" s="204">
        <v>50340</v>
      </c>
      <c r="G1134" s="204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859</v>
      </c>
      <c r="D1135" s="202" t="s">
        <v>37</v>
      </c>
      <c r="E1135" s="203" t="s">
        <v>11</v>
      </c>
      <c r="F1135" s="204">
        <v>43860</v>
      </c>
      <c r="G1135" s="204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860</v>
      </c>
      <c r="D1136" s="202" t="s">
        <v>37</v>
      </c>
      <c r="E1136" s="203" t="s">
        <v>11</v>
      </c>
      <c r="F1136" s="204">
        <v>50940</v>
      </c>
      <c r="G1136" s="204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861</v>
      </c>
      <c r="D1137" s="202" t="s">
        <v>37</v>
      </c>
      <c r="E1137" s="203" t="s">
        <v>11</v>
      </c>
      <c r="F1137" s="204">
        <v>50940</v>
      </c>
      <c r="G1137" s="204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862</v>
      </c>
      <c r="D1138" s="202" t="s">
        <v>37</v>
      </c>
      <c r="E1138" s="203" t="s">
        <v>11</v>
      </c>
      <c r="F1138" s="204">
        <v>48240</v>
      </c>
      <c r="G1138" s="204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863</v>
      </c>
      <c r="D1139" s="202" t="s">
        <v>37</v>
      </c>
      <c r="E1139" s="203" t="s">
        <v>11</v>
      </c>
      <c r="F1139" s="204">
        <v>47280</v>
      </c>
      <c r="G1139" s="204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864</v>
      </c>
      <c r="D1140" s="202" t="s">
        <v>37</v>
      </c>
      <c r="E1140" s="203" t="s">
        <v>11</v>
      </c>
      <c r="F1140" s="204">
        <v>59940</v>
      </c>
      <c r="G1140" s="204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865</v>
      </c>
      <c r="D1141" s="202" t="s">
        <v>37</v>
      </c>
      <c r="E1141" s="203" t="s">
        <v>11</v>
      </c>
      <c r="F1141" s="204">
        <v>55080</v>
      </c>
      <c r="G1141" s="204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866</v>
      </c>
      <c r="D1142" s="202" t="s">
        <v>37</v>
      </c>
      <c r="E1142" s="203" t="s">
        <v>11</v>
      </c>
      <c r="F1142" s="204">
        <v>44640</v>
      </c>
      <c r="G1142" s="204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867</v>
      </c>
      <c r="D1143" s="202" t="s">
        <v>37</v>
      </c>
      <c r="E1143" s="203" t="s">
        <v>11</v>
      </c>
      <c r="F1143" s="204">
        <v>58920</v>
      </c>
      <c r="G1143" s="204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868</v>
      </c>
      <c r="D1144" s="202" t="s">
        <v>37</v>
      </c>
      <c r="E1144" s="203" t="s">
        <v>11</v>
      </c>
      <c r="F1144" s="204">
        <v>58920</v>
      </c>
      <c r="G1144" s="204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869</v>
      </c>
      <c r="D1145" s="202" t="s">
        <v>37</v>
      </c>
      <c r="E1145" s="203" t="s">
        <v>11</v>
      </c>
      <c r="F1145" s="204">
        <v>58140</v>
      </c>
      <c r="G1145" s="204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870</v>
      </c>
      <c r="D1146" s="202" t="s">
        <v>37</v>
      </c>
      <c r="E1146" s="203" t="s">
        <v>11</v>
      </c>
      <c r="F1146" s="204">
        <v>58140</v>
      </c>
      <c r="G1146" s="204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871</v>
      </c>
      <c r="D1147" s="202" t="s">
        <v>37</v>
      </c>
      <c r="E1147" s="203" t="s">
        <v>11</v>
      </c>
      <c r="F1147" s="204">
        <v>56340</v>
      </c>
      <c r="G1147" s="204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872</v>
      </c>
      <c r="D1148" s="202" t="s">
        <v>37</v>
      </c>
      <c r="E1148" s="203" t="s">
        <v>11</v>
      </c>
      <c r="F1148" s="204">
        <v>105060</v>
      </c>
      <c r="G1148" s="204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873</v>
      </c>
      <c r="D1149" s="202" t="s">
        <v>37</v>
      </c>
      <c r="E1149" s="203" t="s">
        <v>11</v>
      </c>
      <c r="F1149" s="204">
        <v>57540</v>
      </c>
      <c r="G1149" s="204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874</v>
      </c>
      <c r="D1150" s="202" t="s">
        <v>37</v>
      </c>
      <c r="E1150" s="203" t="s">
        <v>11</v>
      </c>
      <c r="F1150" s="204">
        <v>61080</v>
      </c>
      <c r="G1150" s="204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875</v>
      </c>
      <c r="D1151" s="202" t="s">
        <v>37</v>
      </c>
      <c r="E1151" s="203" t="s">
        <v>11</v>
      </c>
      <c r="F1151" s="204">
        <v>71880</v>
      </c>
      <c r="G1151" s="204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876</v>
      </c>
      <c r="D1152" s="202" t="s">
        <v>37</v>
      </c>
      <c r="E1152" s="203" t="s">
        <v>11</v>
      </c>
      <c r="F1152" s="204">
        <v>61080</v>
      </c>
      <c r="G1152" s="204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877</v>
      </c>
      <c r="D1153" s="202" t="s">
        <v>37</v>
      </c>
      <c r="E1153" s="203" t="s">
        <v>11</v>
      </c>
      <c r="F1153" s="204">
        <v>55860</v>
      </c>
      <c r="G1153" s="204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878</v>
      </c>
      <c r="D1154" s="202" t="s">
        <v>37</v>
      </c>
      <c r="E1154" s="203" t="s">
        <v>11</v>
      </c>
      <c r="F1154" s="204">
        <v>58680</v>
      </c>
      <c r="G1154" s="204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879</v>
      </c>
      <c r="D1155" s="202" t="s">
        <v>37</v>
      </c>
      <c r="E1155" s="203" t="s">
        <v>11</v>
      </c>
      <c r="F1155" s="204">
        <v>115680</v>
      </c>
      <c r="G1155" s="204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880</v>
      </c>
      <c r="D1156" s="202" t="s">
        <v>37</v>
      </c>
      <c r="E1156" s="203" t="s">
        <v>11</v>
      </c>
      <c r="F1156" s="204">
        <v>118500</v>
      </c>
      <c r="G1156" s="204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881</v>
      </c>
      <c r="D1157" s="202" t="s">
        <v>37</v>
      </c>
      <c r="E1157" s="203" t="s">
        <v>11</v>
      </c>
      <c r="F1157" s="204">
        <v>118500</v>
      </c>
      <c r="G1157" s="204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882</v>
      </c>
      <c r="D1158" s="202" t="s">
        <v>37</v>
      </c>
      <c r="E1158" s="203" t="s">
        <v>11</v>
      </c>
      <c r="F1158" s="204">
        <v>117900</v>
      </c>
      <c r="G1158" s="204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883</v>
      </c>
      <c r="D1159" s="202" t="s">
        <v>37</v>
      </c>
      <c r="E1159" s="203" t="s">
        <v>11</v>
      </c>
      <c r="F1159" s="204">
        <v>120120</v>
      </c>
      <c r="G1159" s="204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884</v>
      </c>
      <c r="D1160" s="202" t="s">
        <v>37</v>
      </c>
      <c r="E1160" s="203" t="s">
        <v>11</v>
      </c>
      <c r="F1160" s="204">
        <v>50460</v>
      </c>
      <c r="G1160" s="204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885</v>
      </c>
      <c r="D1161" s="202" t="s">
        <v>37</v>
      </c>
      <c r="E1161" s="203" t="s">
        <v>11</v>
      </c>
      <c r="F1161" s="204">
        <v>50460</v>
      </c>
      <c r="G1161" s="204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886</v>
      </c>
      <c r="D1162" s="202" t="s">
        <v>37</v>
      </c>
      <c r="E1162" s="203" t="s">
        <v>11</v>
      </c>
      <c r="F1162" s="204">
        <v>41400</v>
      </c>
      <c r="G1162" s="204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887</v>
      </c>
      <c r="D1163" s="202" t="s">
        <v>37</v>
      </c>
      <c r="E1163" s="203" t="s">
        <v>11</v>
      </c>
      <c r="F1163" s="204">
        <v>61140</v>
      </c>
      <c r="G1163" s="204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888</v>
      </c>
      <c r="D1164" s="202" t="s">
        <v>37</v>
      </c>
      <c r="E1164" s="203" t="s">
        <v>11</v>
      </c>
      <c r="F1164" s="204">
        <v>61140</v>
      </c>
      <c r="G1164" s="204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889</v>
      </c>
      <c r="D1165" s="202" t="s">
        <v>37</v>
      </c>
      <c r="E1165" s="203" t="s">
        <v>11</v>
      </c>
      <c r="F1165" s="204">
        <v>55380</v>
      </c>
      <c r="G1165" s="204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890</v>
      </c>
      <c r="D1166" s="202" t="s">
        <v>37</v>
      </c>
      <c r="E1166" s="203" t="s">
        <v>11</v>
      </c>
      <c r="F1166" s="204">
        <v>61860</v>
      </c>
      <c r="G1166" s="204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891</v>
      </c>
      <c r="D1167" s="202" t="s">
        <v>37</v>
      </c>
      <c r="E1167" s="203" t="s">
        <v>11</v>
      </c>
      <c r="F1167" s="204">
        <v>63900</v>
      </c>
      <c r="G1167" s="204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892</v>
      </c>
      <c r="D1168" s="202" t="s">
        <v>37</v>
      </c>
      <c r="E1168" s="203" t="s">
        <v>11</v>
      </c>
      <c r="F1168" s="204">
        <v>59220</v>
      </c>
      <c r="G1168" s="204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83"/>
      <c r="C1169" s="109" t="s">
        <v>38</v>
      </c>
      <c r="D1169" s="202" t="s">
        <v>38</v>
      </c>
      <c r="E1169" s="203"/>
      <c r="F1169" s="204">
        <v>0</v>
      </c>
      <c r="G1169" s="204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83" t="s">
        <v>1001</v>
      </c>
      <c r="C1170" s="109" t="s">
        <v>712</v>
      </c>
      <c r="D1170" s="202" t="s">
        <v>38</v>
      </c>
      <c r="E1170" s="203"/>
      <c r="F1170" s="204">
        <v>0</v>
      </c>
      <c r="G1170" s="204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893</v>
      </c>
      <c r="D1171" s="202" t="s">
        <v>37</v>
      </c>
      <c r="E1171" s="203" t="s">
        <v>11</v>
      </c>
      <c r="F1171" s="204">
        <v>89700</v>
      </c>
      <c r="G1171" s="204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894</v>
      </c>
      <c r="D1172" s="202" t="s">
        <v>37</v>
      </c>
      <c r="E1172" s="203" t="s">
        <v>11</v>
      </c>
      <c r="F1172" s="204">
        <v>91200</v>
      </c>
      <c r="G1172" s="204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895</v>
      </c>
      <c r="D1173" s="202" t="s">
        <v>37</v>
      </c>
      <c r="E1173" s="203" t="s">
        <v>11</v>
      </c>
      <c r="F1173" s="204">
        <v>95640</v>
      </c>
      <c r="G1173" s="204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896</v>
      </c>
      <c r="D1174" s="202" t="s">
        <v>37</v>
      </c>
      <c r="E1174" s="203" t="s">
        <v>11</v>
      </c>
      <c r="F1174" s="204">
        <v>95640</v>
      </c>
      <c r="G1174" s="204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897</v>
      </c>
      <c r="D1175" s="202" t="s">
        <v>37</v>
      </c>
      <c r="E1175" s="203" t="s">
        <v>11</v>
      </c>
      <c r="F1175" s="204">
        <v>116340</v>
      </c>
      <c r="G1175" s="204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898</v>
      </c>
      <c r="D1176" s="202" t="s">
        <v>37</v>
      </c>
      <c r="E1176" s="203" t="s">
        <v>11</v>
      </c>
      <c r="F1176" s="204">
        <v>115020</v>
      </c>
      <c r="G1176" s="204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899</v>
      </c>
      <c r="D1177" s="202" t="s">
        <v>37</v>
      </c>
      <c r="E1177" s="203" t="s">
        <v>11</v>
      </c>
      <c r="F1177" s="204">
        <v>115020</v>
      </c>
      <c r="G1177" s="204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900</v>
      </c>
      <c r="D1178" s="202" t="s">
        <v>37</v>
      </c>
      <c r="E1178" s="203" t="s">
        <v>11</v>
      </c>
      <c r="F1178" s="204">
        <v>115020</v>
      </c>
      <c r="G1178" s="204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901</v>
      </c>
      <c r="D1179" s="202" t="s">
        <v>37</v>
      </c>
      <c r="E1179" s="203" t="s">
        <v>11</v>
      </c>
      <c r="F1179" s="204">
        <v>117900</v>
      </c>
      <c r="G1179" s="204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902</v>
      </c>
      <c r="D1180" s="202" t="s">
        <v>37</v>
      </c>
      <c r="E1180" s="203" t="s">
        <v>11</v>
      </c>
      <c r="F1180" s="204">
        <v>136860</v>
      </c>
      <c r="G1180" s="204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903</v>
      </c>
      <c r="D1181" s="202" t="s">
        <v>37</v>
      </c>
      <c r="E1181" s="203" t="s">
        <v>11</v>
      </c>
      <c r="F1181" s="204">
        <v>220920</v>
      </c>
      <c r="G1181" s="204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904</v>
      </c>
      <c r="D1182" s="202" t="s">
        <v>37</v>
      </c>
      <c r="E1182" s="203" t="s">
        <v>11</v>
      </c>
      <c r="F1182" s="204">
        <v>220920</v>
      </c>
      <c r="G1182" s="204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83"/>
      <c r="C1183" s="109"/>
      <c r="D1183" s="202" t="s">
        <v>38</v>
      </c>
      <c r="E1183" s="203"/>
      <c r="F1183" s="204">
        <v>0</v>
      </c>
      <c r="G1183" s="204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83" t="s">
        <v>1001</v>
      </c>
      <c r="C1184" s="109" t="s">
        <v>1029</v>
      </c>
      <c r="D1184" s="202" t="s">
        <v>38</v>
      </c>
      <c r="E1184" s="203"/>
      <c r="F1184" s="204">
        <v>0</v>
      </c>
      <c r="G1184" s="204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83">
        <v>1</v>
      </c>
      <c r="C1185" s="109" t="s">
        <v>1143</v>
      </c>
      <c r="D1185" s="202" t="s">
        <v>37</v>
      </c>
      <c r="E1185" s="203" t="s">
        <v>11</v>
      </c>
      <c r="F1185" s="204">
        <v>19440</v>
      </c>
      <c r="G1185" s="204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83">
        <v>2</v>
      </c>
      <c r="C1186" s="109" t="s">
        <v>1144</v>
      </c>
      <c r="D1186" s="202" t="s">
        <v>37</v>
      </c>
      <c r="E1186" s="203" t="s">
        <v>11</v>
      </c>
      <c r="F1186" s="204">
        <v>28860</v>
      </c>
      <c r="G1186" s="204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83">
        <v>3</v>
      </c>
      <c r="C1187" s="109" t="s">
        <v>1145</v>
      </c>
      <c r="D1187" s="202" t="s">
        <v>37</v>
      </c>
      <c r="E1187" s="203" t="s">
        <v>11</v>
      </c>
      <c r="F1187" s="204">
        <v>33180</v>
      </c>
      <c r="G1187" s="204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83">
        <v>4</v>
      </c>
      <c r="C1188" s="109" t="s">
        <v>1146</v>
      </c>
      <c r="D1188" s="202" t="s">
        <v>37</v>
      </c>
      <c r="E1188" s="203" t="s">
        <v>11</v>
      </c>
      <c r="F1188" s="204">
        <v>30900</v>
      </c>
      <c r="G1188" s="204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83">
        <v>5</v>
      </c>
      <c r="C1189" s="109" t="s">
        <v>1147</v>
      </c>
      <c r="D1189" s="202" t="s">
        <v>37</v>
      </c>
      <c r="E1189" s="203" t="s">
        <v>11</v>
      </c>
      <c r="F1189" s="204">
        <v>40740</v>
      </c>
      <c r="G1189" s="204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83">
        <v>6</v>
      </c>
      <c r="C1190" s="109" t="s">
        <v>1148</v>
      </c>
      <c r="D1190" s="202" t="s">
        <v>37</v>
      </c>
      <c r="E1190" s="203" t="s">
        <v>11</v>
      </c>
      <c r="F1190" s="204">
        <v>34020</v>
      </c>
      <c r="G1190" s="204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83">
        <v>7</v>
      </c>
      <c r="C1191" s="109" t="s">
        <v>1149</v>
      </c>
      <c r="D1191" s="202" t="s">
        <v>37</v>
      </c>
      <c r="E1191" s="203" t="s">
        <v>11</v>
      </c>
      <c r="F1191" s="204">
        <v>358140</v>
      </c>
      <c r="G1191" s="204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83">
        <v>8</v>
      </c>
      <c r="C1192" s="109" t="s">
        <v>1150</v>
      </c>
      <c r="D1192" s="202" t="s">
        <v>37</v>
      </c>
      <c r="E1192" s="203" t="s">
        <v>11</v>
      </c>
      <c r="F1192" s="204">
        <v>240900</v>
      </c>
      <c r="G1192" s="204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83"/>
      <c r="C1193" s="109"/>
      <c r="D1193" s="202" t="s">
        <v>38</v>
      </c>
      <c r="E1193" s="203"/>
      <c r="F1193" s="204">
        <v>0</v>
      </c>
      <c r="G1193" s="204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83" t="s">
        <v>1001</v>
      </c>
      <c r="C1194" s="109" t="s">
        <v>724</v>
      </c>
      <c r="D1194" s="202" t="s">
        <v>38</v>
      </c>
      <c r="E1194" s="203"/>
      <c r="F1194" s="204">
        <v>0</v>
      </c>
      <c r="G1194" s="204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83">
        <v>1</v>
      </c>
      <c r="C1195" s="109" t="s">
        <v>905</v>
      </c>
      <c r="D1195" s="202" t="s">
        <v>37</v>
      </c>
      <c r="E1195" s="203" t="s">
        <v>11</v>
      </c>
      <c r="F1195" s="204">
        <v>33840</v>
      </c>
      <c r="G1195" s="204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83">
        <v>2</v>
      </c>
      <c r="C1196" s="109" t="s">
        <v>906</v>
      </c>
      <c r="D1196" s="202" t="s">
        <v>37</v>
      </c>
      <c r="E1196" s="203" t="s">
        <v>11</v>
      </c>
      <c r="F1196" s="204">
        <v>39240</v>
      </c>
      <c r="G1196" s="204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83">
        <v>3</v>
      </c>
      <c r="C1197" s="109" t="s">
        <v>907</v>
      </c>
      <c r="D1197" s="202" t="s">
        <v>37</v>
      </c>
      <c r="E1197" s="203" t="s">
        <v>11</v>
      </c>
      <c r="F1197" s="204">
        <v>7320</v>
      </c>
      <c r="G1197" s="204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83">
        <v>4</v>
      </c>
      <c r="C1198" s="109" t="s">
        <v>908</v>
      </c>
      <c r="D1198" s="202" t="s">
        <v>37</v>
      </c>
      <c r="E1198" s="203" t="s">
        <v>11</v>
      </c>
      <c r="F1198" s="204">
        <v>9600</v>
      </c>
      <c r="G1198" s="204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83">
        <v>5</v>
      </c>
      <c r="C1199" s="109" t="s">
        <v>909</v>
      </c>
      <c r="D1199" s="202" t="s">
        <v>37</v>
      </c>
      <c r="E1199" s="203" t="s">
        <v>11</v>
      </c>
      <c r="F1199" s="204">
        <v>103860</v>
      </c>
      <c r="G1199" s="204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83">
        <v>6</v>
      </c>
      <c r="C1200" s="109" t="s">
        <v>910</v>
      </c>
      <c r="D1200" s="202" t="s">
        <v>37</v>
      </c>
      <c r="E1200" s="203" t="s">
        <v>11</v>
      </c>
      <c r="F1200" s="204">
        <v>923940</v>
      </c>
      <c r="G1200" s="204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83">
        <v>7</v>
      </c>
      <c r="C1201" s="109" t="s">
        <v>911</v>
      </c>
      <c r="D1201" s="202" t="s">
        <v>37</v>
      </c>
      <c r="E1201" s="203" t="s">
        <v>11</v>
      </c>
      <c r="F1201" s="204">
        <v>14160</v>
      </c>
      <c r="G1201" s="204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83">
        <v>8</v>
      </c>
      <c r="C1202" s="109" t="s">
        <v>912</v>
      </c>
      <c r="D1202" s="202" t="s">
        <v>37</v>
      </c>
      <c r="E1202" s="203" t="s">
        <v>11</v>
      </c>
      <c r="F1202" s="204">
        <v>12060</v>
      </c>
      <c r="G1202" s="204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83">
        <v>9</v>
      </c>
      <c r="C1203" s="109" t="s">
        <v>913</v>
      </c>
      <c r="D1203" s="202" t="s">
        <v>37</v>
      </c>
      <c r="E1203" s="203" t="s">
        <v>11</v>
      </c>
      <c r="F1203" s="204">
        <v>14160</v>
      </c>
      <c r="G1203" s="204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83">
        <v>10</v>
      </c>
      <c r="C1204" s="109" t="s">
        <v>914</v>
      </c>
      <c r="D1204" s="202" t="s">
        <v>37</v>
      </c>
      <c r="E1204" s="203" t="s">
        <v>11</v>
      </c>
      <c r="F1204" s="204">
        <v>14160</v>
      </c>
      <c r="G1204" s="204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83">
        <v>11</v>
      </c>
      <c r="C1205" s="109" t="s">
        <v>915</v>
      </c>
      <c r="D1205" s="202" t="s">
        <v>37</v>
      </c>
      <c r="E1205" s="203" t="s">
        <v>11</v>
      </c>
      <c r="F1205" s="204">
        <v>35040</v>
      </c>
      <c r="G1205" s="204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83">
        <v>12</v>
      </c>
      <c r="C1206" s="109" t="s">
        <v>916</v>
      </c>
      <c r="D1206" s="202" t="s">
        <v>37</v>
      </c>
      <c r="E1206" s="203" t="s">
        <v>11</v>
      </c>
      <c r="F1206" s="204">
        <v>25860</v>
      </c>
      <c r="G1206" s="204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83">
        <v>13</v>
      </c>
      <c r="C1207" s="109" t="s">
        <v>917</v>
      </c>
      <c r="D1207" s="202" t="s">
        <v>37</v>
      </c>
      <c r="E1207" s="203" t="s">
        <v>11</v>
      </c>
      <c r="F1207" s="204">
        <v>35040</v>
      </c>
      <c r="G1207" s="204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83">
        <v>14</v>
      </c>
      <c r="C1208" s="109" t="s">
        <v>918</v>
      </c>
      <c r="D1208" s="202" t="s">
        <v>37</v>
      </c>
      <c r="E1208" s="203" t="s">
        <v>11</v>
      </c>
      <c r="F1208" s="204">
        <v>35040</v>
      </c>
      <c r="G1208" s="204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83">
        <v>15</v>
      </c>
      <c r="C1209" s="109" t="s">
        <v>919</v>
      </c>
      <c r="D1209" s="202" t="s">
        <v>37</v>
      </c>
      <c r="E1209" s="203" t="s">
        <v>11</v>
      </c>
      <c r="F1209" s="204">
        <v>25860</v>
      </c>
      <c r="G1209" s="204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83">
        <v>16</v>
      </c>
      <c r="C1210" s="109" t="s">
        <v>920</v>
      </c>
      <c r="D1210" s="202" t="s">
        <v>37</v>
      </c>
      <c r="E1210" s="203" t="s">
        <v>11</v>
      </c>
      <c r="F1210" s="204">
        <v>25860</v>
      </c>
      <c r="G1210" s="204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83">
        <v>17</v>
      </c>
      <c r="C1211" s="109" t="s">
        <v>921</v>
      </c>
      <c r="D1211" s="202" t="s">
        <v>37</v>
      </c>
      <c r="E1211" s="203" t="s">
        <v>11</v>
      </c>
      <c r="F1211" s="204">
        <v>30960</v>
      </c>
      <c r="G1211" s="204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83">
        <v>18</v>
      </c>
      <c r="C1212" s="109" t="s">
        <v>922</v>
      </c>
      <c r="D1212" s="202" t="s">
        <v>37</v>
      </c>
      <c r="E1212" s="203" t="s">
        <v>11</v>
      </c>
      <c r="F1212" s="204">
        <v>25860</v>
      </c>
      <c r="G1212" s="204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83">
        <v>19</v>
      </c>
      <c r="C1213" s="109" t="s">
        <v>923</v>
      </c>
      <c r="D1213" s="202" t="s">
        <v>37</v>
      </c>
      <c r="E1213" s="203" t="s">
        <v>11</v>
      </c>
      <c r="F1213" s="204">
        <v>2305860</v>
      </c>
      <c r="G1213" s="204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83">
        <v>20</v>
      </c>
      <c r="C1214" s="109" t="s">
        <v>924</v>
      </c>
      <c r="D1214" s="202" t="s">
        <v>37</v>
      </c>
      <c r="E1214" s="203" t="s">
        <v>11</v>
      </c>
      <c r="F1214" s="204">
        <v>18780</v>
      </c>
      <c r="G1214" s="204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83">
        <v>21</v>
      </c>
      <c r="C1215" s="109" t="s">
        <v>925</v>
      </c>
      <c r="D1215" s="202" t="s">
        <v>37</v>
      </c>
      <c r="E1215" s="203" t="s">
        <v>11</v>
      </c>
      <c r="F1215" s="204">
        <v>27360</v>
      </c>
      <c r="G1215" s="204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83">
        <v>22</v>
      </c>
      <c r="C1216" s="109" t="s">
        <v>926</v>
      </c>
      <c r="D1216" s="202" t="s">
        <v>37</v>
      </c>
      <c r="E1216" s="203" t="s">
        <v>11</v>
      </c>
      <c r="F1216" s="204">
        <v>18780</v>
      </c>
      <c r="G1216" s="204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83">
        <v>23</v>
      </c>
      <c r="C1217" s="109" t="s">
        <v>927</v>
      </c>
      <c r="D1217" s="202" t="s">
        <v>37</v>
      </c>
      <c r="E1217" s="203" t="s">
        <v>11</v>
      </c>
      <c r="F1217" s="204">
        <v>27360</v>
      </c>
      <c r="G1217" s="204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83">
        <v>24</v>
      </c>
      <c r="C1218" s="109" t="s">
        <v>928</v>
      </c>
      <c r="D1218" s="202" t="s">
        <v>37</v>
      </c>
      <c r="E1218" s="203" t="s">
        <v>11</v>
      </c>
      <c r="F1218" s="204">
        <v>18720</v>
      </c>
      <c r="G1218" s="204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83">
        <v>25</v>
      </c>
      <c r="C1219" s="109" t="s">
        <v>929</v>
      </c>
      <c r="D1219" s="202" t="s">
        <v>37</v>
      </c>
      <c r="E1219" s="203" t="s">
        <v>11</v>
      </c>
      <c r="F1219" s="204">
        <v>18720</v>
      </c>
      <c r="G1219" s="204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83">
        <v>26</v>
      </c>
      <c r="C1220" s="109" t="s">
        <v>930</v>
      </c>
      <c r="D1220" s="202" t="s">
        <v>37</v>
      </c>
      <c r="E1220" s="203" t="s">
        <v>11</v>
      </c>
      <c r="F1220" s="204">
        <v>18720</v>
      </c>
      <c r="G1220" s="204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83">
        <v>27</v>
      </c>
      <c r="C1221" s="109" t="s">
        <v>931</v>
      </c>
      <c r="D1221" s="202" t="s">
        <v>37</v>
      </c>
      <c r="E1221" s="203" t="s">
        <v>11</v>
      </c>
      <c r="F1221" s="204">
        <v>25260</v>
      </c>
      <c r="G1221" s="204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83">
        <v>28</v>
      </c>
      <c r="C1222" s="109" t="s">
        <v>932</v>
      </c>
      <c r="D1222" s="202" t="s">
        <v>37</v>
      </c>
      <c r="E1222" s="203" t="s">
        <v>11</v>
      </c>
      <c r="F1222" s="204">
        <v>25260</v>
      </c>
      <c r="G1222" s="204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83">
        <v>29</v>
      </c>
      <c r="C1223" s="109" t="s">
        <v>933</v>
      </c>
      <c r="D1223" s="202" t="s">
        <v>37</v>
      </c>
      <c r="E1223" s="203" t="s">
        <v>11</v>
      </c>
      <c r="F1223" s="204">
        <v>22860</v>
      </c>
      <c r="G1223" s="204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83">
        <v>30</v>
      </c>
      <c r="C1224" s="109" t="s">
        <v>934</v>
      </c>
      <c r="D1224" s="202" t="s">
        <v>37</v>
      </c>
      <c r="E1224" s="203" t="s">
        <v>11</v>
      </c>
      <c r="F1224" s="204">
        <v>74340</v>
      </c>
      <c r="G1224" s="204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83">
        <v>31</v>
      </c>
      <c r="C1225" s="109" t="s">
        <v>935</v>
      </c>
      <c r="D1225" s="202" t="s">
        <v>37</v>
      </c>
      <c r="E1225" s="203" t="s">
        <v>11</v>
      </c>
      <c r="F1225" s="204">
        <v>74340</v>
      </c>
      <c r="G1225" s="204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83">
        <v>32</v>
      </c>
      <c r="C1226" s="109" t="s">
        <v>936</v>
      </c>
      <c r="D1226" s="202" t="s">
        <v>37</v>
      </c>
      <c r="E1226" s="203" t="s">
        <v>11</v>
      </c>
      <c r="F1226" s="204">
        <v>27540</v>
      </c>
      <c r="G1226" s="204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83">
        <v>33</v>
      </c>
      <c r="C1227" s="109" t="s">
        <v>937</v>
      </c>
      <c r="D1227" s="202" t="s">
        <v>37</v>
      </c>
      <c r="E1227" s="203" t="s">
        <v>11</v>
      </c>
      <c r="F1227" s="204">
        <v>21480</v>
      </c>
      <c r="G1227" s="204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83">
        <v>34</v>
      </c>
      <c r="C1228" s="109" t="s">
        <v>938</v>
      </c>
      <c r="D1228" s="202" t="s">
        <v>37</v>
      </c>
      <c r="E1228" s="203" t="s">
        <v>11</v>
      </c>
      <c r="F1228" s="204">
        <v>25560</v>
      </c>
      <c r="G1228" s="204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83">
        <v>35</v>
      </c>
      <c r="C1229" s="109" t="s">
        <v>939</v>
      </c>
      <c r="D1229" s="202" t="s">
        <v>37</v>
      </c>
      <c r="E1229" s="203" t="s">
        <v>11</v>
      </c>
      <c r="F1229" s="204">
        <v>457260</v>
      </c>
      <c r="G1229" s="204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83">
        <v>36</v>
      </c>
      <c r="C1230" s="109" t="s">
        <v>367</v>
      </c>
      <c r="D1230" s="202" t="s">
        <v>37</v>
      </c>
      <c r="E1230" s="203" t="s">
        <v>11</v>
      </c>
      <c r="F1230" s="204">
        <v>6360</v>
      </c>
      <c r="G1230" s="204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83">
        <v>38</v>
      </c>
      <c r="C1231" s="109" t="s">
        <v>1151</v>
      </c>
      <c r="D1231" s="202" t="s">
        <v>37</v>
      </c>
      <c r="E1231" s="203" t="s">
        <v>11</v>
      </c>
      <c r="F1231" s="204">
        <v>368820</v>
      </c>
      <c r="G1231" s="204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83">
        <v>39</v>
      </c>
      <c r="C1232" s="109" t="s">
        <v>1152</v>
      </c>
      <c r="D1232" s="202" t="s">
        <v>37</v>
      </c>
      <c r="E1232" s="203" t="s">
        <v>11</v>
      </c>
      <c r="F1232" s="204">
        <v>497400</v>
      </c>
      <c r="G1232" s="204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83">
        <v>41</v>
      </c>
      <c r="C1233" s="109" t="s">
        <v>992</v>
      </c>
      <c r="D1233" s="202" t="s">
        <v>37</v>
      </c>
      <c r="E1233" s="203" t="s">
        <v>11</v>
      </c>
      <c r="F1233" s="204">
        <v>107520</v>
      </c>
      <c r="G1233" s="204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83">
        <v>42</v>
      </c>
      <c r="C1234" s="109" t="s">
        <v>1153</v>
      </c>
      <c r="D1234" s="202" t="s">
        <v>37</v>
      </c>
      <c r="E1234" s="203" t="s">
        <v>463</v>
      </c>
      <c r="F1234" s="204">
        <v>8622.4599999999991</v>
      </c>
      <c r="G1234" s="204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83"/>
      <c r="C1235" s="109"/>
      <c r="D1235" s="202" t="s">
        <v>38</v>
      </c>
      <c r="E1235" s="203"/>
      <c r="F1235" s="204">
        <v>0</v>
      </c>
      <c r="G1235" s="204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83" t="s">
        <v>1001</v>
      </c>
      <c r="C1236" s="109" t="s">
        <v>1138</v>
      </c>
      <c r="D1236" s="202" t="s">
        <v>38</v>
      </c>
      <c r="E1236" s="203"/>
      <c r="F1236" s="204">
        <v>0</v>
      </c>
      <c r="G1236" s="204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83">
        <v>1</v>
      </c>
      <c r="C1237" s="109" t="s">
        <v>1154</v>
      </c>
      <c r="D1237" s="202" t="s">
        <v>37</v>
      </c>
      <c r="E1237" s="203" t="s">
        <v>11</v>
      </c>
      <c r="F1237" s="204">
        <v>940920</v>
      </c>
      <c r="G1237" s="204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83">
        <v>2</v>
      </c>
      <c r="C1238" s="109" t="s">
        <v>1155</v>
      </c>
      <c r="D1238" s="202" t="s">
        <v>37</v>
      </c>
      <c r="E1238" s="203" t="s">
        <v>11</v>
      </c>
      <c r="F1238" s="204">
        <v>2080260</v>
      </c>
      <c r="G1238" s="204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83">
        <v>3</v>
      </c>
      <c r="C1239" s="109" t="s">
        <v>1156</v>
      </c>
      <c r="D1239" s="202" t="s">
        <v>37</v>
      </c>
      <c r="E1239" s="203" t="s">
        <v>11</v>
      </c>
      <c r="F1239" s="204">
        <v>2080260</v>
      </c>
      <c r="G1239" s="204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83">
        <v>4</v>
      </c>
      <c r="C1240" s="109" t="s">
        <v>1157</v>
      </c>
      <c r="D1240" s="202" t="s">
        <v>37</v>
      </c>
      <c r="E1240" s="203" t="s">
        <v>11</v>
      </c>
      <c r="F1240" s="204">
        <v>909420</v>
      </c>
      <c r="G1240" s="204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83"/>
      <c r="C1241" s="109"/>
      <c r="D1241" s="202"/>
      <c r="E1241" s="203"/>
      <c r="F1241" s="204">
        <v>0</v>
      </c>
      <c r="G1241" s="204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83" t="s">
        <v>1001</v>
      </c>
      <c r="C1242" s="109" t="s">
        <v>760</v>
      </c>
      <c r="D1242" s="202" t="s">
        <v>38</v>
      </c>
      <c r="E1242" s="203"/>
      <c r="F1242" s="204">
        <v>0</v>
      </c>
      <c r="G1242" s="204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83">
        <v>1</v>
      </c>
      <c r="C1243" s="109" t="s">
        <v>940</v>
      </c>
      <c r="D1243" s="202" t="s">
        <v>37</v>
      </c>
      <c r="E1243" s="203" t="s">
        <v>287</v>
      </c>
      <c r="F1243" s="204">
        <v>285420</v>
      </c>
      <c r="G1243" s="204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83">
        <v>2</v>
      </c>
      <c r="C1244" s="109" t="s">
        <v>368</v>
      </c>
      <c r="D1244" s="202" t="s">
        <v>37</v>
      </c>
      <c r="E1244" s="203" t="s">
        <v>287</v>
      </c>
      <c r="F1244" s="204">
        <v>285420</v>
      </c>
      <c r="G1244" s="204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83">
        <v>3</v>
      </c>
      <c r="C1245" s="109" t="s">
        <v>369</v>
      </c>
      <c r="D1245" s="202" t="s">
        <v>37</v>
      </c>
      <c r="E1245" s="203" t="s">
        <v>287</v>
      </c>
      <c r="F1245" s="204">
        <v>222780</v>
      </c>
      <c r="G1245" s="204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83">
        <v>4</v>
      </c>
      <c r="C1246" s="109" t="s">
        <v>370</v>
      </c>
      <c r="D1246" s="202" t="s">
        <v>37</v>
      </c>
      <c r="E1246" s="203" t="s">
        <v>287</v>
      </c>
      <c r="F1246" s="204">
        <v>211020</v>
      </c>
      <c r="G1246" s="204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83">
        <v>5</v>
      </c>
      <c r="C1247" s="109" t="s">
        <v>371</v>
      </c>
      <c r="D1247" s="202" t="s">
        <v>37</v>
      </c>
      <c r="E1247" s="203" t="s">
        <v>287</v>
      </c>
      <c r="F1247" s="204">
        <v>180060</v>
      </c>
      <c r="G1247" s="204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83">
        <v>6</v>
      </c>
      <c r="C1248" s="109" t="s">
        <v>372</v>
      </c>
      <c r="D1248" s="202" t="s">
        <v>37</v>
      </c>
      <c r="E1248" s="203" t="s">
        <v>287</v>
      </c>
      <c r="F1248" s="204">
        <v>174540</v>
      </c>
      <c r="G1248" s="204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83">
        <v>7</v>
      </c>
      <c r="C1249" s="109" t="s">
        <v>373</v>
      </c>
      <c r="D1249" s="202" t="s">
        <v>37</v>
      </c>
      <c r="E1249" s="203" t="s">
        <v>287</v>
      </c>
      <c r="F1249" s="204">
        <v>174360</v>
      </c>
      <c r="G1249" s="204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83">
        <v>8</v>
      </c>
      <c r="C1250" s="109" t="s">
        <v>374</v>
      </c>
      <c r="D1250" s="202" t="s">
        <v>37</v>
      </c>
      <c r="E1250" s="203" t="s">
        <v>287</v>
      </c>
      <c r="F1250" s="204">
        <v>148200</v>
      </c>
      <c r="G1250" s="204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83">
        <v>9</v>
      </c>
      <c r="C1251" s="109" t="s">
        <v>375</v>
      </c>
      <c r="D1251" s="202" t="s">
        <v>37</v>
      </c>
      <c r="E1251" s="203" t="s">
        <v>287</v>
      </c>
      <c r="F1251" s="204">
        <v>165600</v>
      </c>
      <c r="G1251" s="204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83">
        <v>10</v>
      </c>
      <c r="C1252" s="109" t="s">
        <v>376</v>
      </c>
      <c r="D1252" s="202" t="s">
        <v>37</v>
      </c>
      <c r="E1252" s="203" t="s">
        <v>287</v>
      </c>
      <c r="F1252" s="204">
        <v>160860</v>
      </c>
      <c r="G1252" s="204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83">
        <v>11</v>
      </c>
      <c r="C1253" s="109" t="s">
        <v>377</v>
      </c>
      <c r="D1253" s="202" t="s">
        <v>37</v>
      </c>
      <c r="E1253" s="203" t="s">
        <v>287</v>
      </c>
      <c r="F1253" s="204">
        <v>133440</v>
      </c>
      <c r="G1253" s="204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83">
        <v>12</v>
      </c>
      <c r="C1254" s="109" t="s">
        <v>378</v>
      </c>
      <c r="D1254" s="202" t="s">
        <v>37</v>
      </c>
      <c r="E1254" s="203" t="s">
        <v>287</v>
      </c>
      <c r="F1254" s="204">
        <v>133440</v>
      </c>
      <c r="G1254" s="204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83">
        <v>13</v>
      </c>
      <c r="C1255" s="109" t="s">
        <v>379</v>
      </c>
      <c r="D1255" s="202" t="s">
        <v>37</v>
      </c>
      <c r="E1255" s="203" t="s">
        <v>287</v>
      </c>
      <c r="F1255" s="204">
        <v>118380</v>
      </c>
      <c r="G1255" s="204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83">
        <v>14</v>
      </c>
      <c r="C1256" s="109" t="s">
        <v>380</v>
      </c>
      <c r="D1256" s="202" t="s">
        <v>37</v>
      </c>
      <c r="E1256" s="203" t="s">
        <v>287</v>
      </c>
      <c r="F1256" s="204">
        <v>89520</v>
      </c>
      <c r="G1256" s="204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83">
        <v>15</v>
      </c>
      <c r="C1257" s="109" t="s">
        <v>381</v>
      </c>
      <c r="D1257" s="202" t="s">
        <v>37</v>
      </c>
      <c r="E1257" s="203" t="s">
        <v>287</v>
      </c>
      <c r="F1257" s="204">
        <v>234120</v>
      </c>
      <c r="G1257" s="204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83">
        <v>16</v>
      </c>
      <c r="C1258" s="109" t="s">
        <v>383</v>
      </c>
      <c r="D1258" s="202" t="s">
        <v>37</v>
      </c>
      <c r="E1258" s="203" t="s">
        <v>287</v>
      </c>
      <c r="F1258" s="204">
        <v>184560</v>
      </c>
      <c r="G1258" s="204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83">
        <v>17</v>
      </c>
      <c r="C1259" s="109" t="s">
        <v>385</v>
      </c>
      <c r="D1259" s="202" t="s">
        <v>37</v>
      </c>
      <c r="E1259" s="203" t="s">
        <v>287</v>
      </c>
      <c r="F1259" s="204">
        <v>156960</v>
      </c>
      <c r="G1259" s="204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83">
        <v>18</v>
      </c>
      <c r="C1260" s="109" t="s">
        <v>387</v>
      </c>
      <c r="D1260" s="202" t="s">
        <v>37</v>
      </c>
      <c r="E1260" s="203" t="s">
        <v>287</v>
      </c>
      <c r="F1260" s="204">
        <v>119220</v>
      </c>
      <c r="G1260" s="204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83">
        <v>19</v>
      </c>
      <c r="C1261" s="109" t="s">
        <v>382</v>
      </c>
      <c r="D1261" s="202" t="s">
        <v>37</v>
      </c>
      <c r="E1261" s="203" t="s">
        <v>287</v>
      </c>
      <c r="F1261" s="204">
        <v>163560</v>
      </c>
      <c r="G1261" s="204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83">
        <v>20</v>
      </c>
      <c r="C1262" s="109" t="s">
        <v>384</v>
      </c>
      <c r="D1262" s="202" t="s">
        <v>37</v>
      </c>
      <c r="E1262" s="203" t="s">
        <v>287</v>
      </c>
      <c r="F1262" s="204">
        <v>146040</v>
      </c>
      <c r="G1262" s="204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83">
        <v>21</v>
      </c>
      <c r="C1263" s="109" t="s">
        <v>386</v>
      </c>
      <c r="D1263" s="202" t="s">
        <v>37</v>
      </c>
      <c r="E1263" s="203" t="s">
        <v>287</v>
      </c>
      <c r="F1263" s="204">
        <v>107580</v>
      </c>
      <c r="G1263" s="204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83">
        <v>22</v>
      </c>
      <c r="C1264" s="109" t="s">
        <v>388</v>
      </c>
      <c r="D1264" s="202" t="s">
        <v>37</v>
      </c>
      <c r="E1264" s="203" t="s">
        <v>287</v>
      </c>
      <c r="F1264" s="204">
        <v>91140</v>
      </c>
      <c r="G1264" s="204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83">
        <v>23</v>
      </c>
      <c r="C1265" s="109" t="s">
        <v>941</v>
      </c>
      <c r="D1265" s="202" t="s">
        <v>37</v>
      </c>
      <c r="E1265" s="203" t="s">
        <v>287</v>
      </c>
      <c r="F1265" s="204">
        <v>81891.065868368882</v>
      </c>
      <c r="G1265" s="204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83">
        <v>24</v>
      </c>
      <c r="C1266" s="109" t="s">
        <v>942</v>
      </c>
      <c r="D1266" s="202" t="s">
        <v>37</v>
      </c>
      <c r="E1266" s="203" t="s">
        <v>287</v>
      </c>
      <c r="F1266" s="204">
        <v>75288.699780185358</v>
      </c>
      <c r="G1266" s="204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83">
        <v>25</v>
      </c>
      <c r="C1267" s="109" t="s">
        <v>943</v>
      </c>
      <c r="D1267" s="202" t="s">
        <v>37</v>
      </c>
      <c r="E1267" s="203" t="s">
        <v>287</v>
      </c>
      <c r="F1267" s="204">
        <v>69120</v>
      </c>
      <c r="G1267" s="204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83">
        <v>26</v>
      </c>
      <c r="C1268" s="109" t="s">
        <v>944</v>
      </c>
      <c r="D1268" s="202" t="s">
        <v>37</v>
      </c>
      <c r="E1268" s="203" t="s">
        <v>287</v>
      </c>
      <c r="F1268" s="204">
        <v>69000</v>
      </c>
      <c r="G1268" s="204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83">
        <v>27</v>
      </c>
      <c r="C1269" s="109" t="s">
        <v>945</v>
      </c>
      <c r="D1269" s="202" t="s">
        <v>37</v>
      </c>
      <c r="E1269" s="203" t="s">
        <v>287</v>
      </c>
      <c r="F1269" s="204">
        <v>61080</v>
      </c>
      <c r="G1269" s="204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83">
        <v>28</v>
      </c>
      <c r="C1270" s="109" t="s">
        <v>389</v>
      </c>
      <c r="D1270" s="202" t="s">
        <v>37</v>
      </c>
      <c r="E1270" s="203" t="s">
        <v>287</v>
      </c>
      <c r="F1270" s="204">
        <v>313962</v>
      </c>
      <c r="G1270" s="204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83">
        <v>29</v>
      </c>
      <c r="C1271" s="109" t="s">
        <v>390</v>
      </c>
      <c r="D1271" s="202" t="s">
        <v>37</v>
      </c>
      <c r="E1271" s="203" t="s">
        <v>287</v>
      </c>
      <c r="F1271" s="204">
        <v>313962</v>
      </c>
      <c r="G1271" s="204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83">
        <v>30</v>
      </c>
      <c r="C1272" s="109" t="s">
        <v>391</v>
      </c>
      <c r="D1272" s="202" t="s">
        <v>37</v>
      </c>
      <c r="E1272" s="203" t="s">
        <v>287</v>
      </c>
      <c r="F1272" s="204">
        <v>245058.00000000003</v>
      </c>
      <c r="G1272" s="204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83">
        <v>31</v>
      </c>
      <c r="C1273" s="109" t="s">
        <v>392</v>
      </c>
      <c r="D1273" s="202" t="s">
        <v>37</v>
      </c>
      <c r="E1273" s="203" t="s">
        <v>287</v>
      </c>
      <c r="F1273" s="204">
        <v>232122.00000000003</v>
      </c>
      <c r="G1273" s="204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83">
        <v>32</v>
      </c>
      <c r="C1274" s="109" t="s">
        <v>393</v>
      </c>
      <c r="D1274" s="202" t="s">
        <v>37</v>
      </c>
      <c r="E1274" s="203" t="s">
        <v>287</v>
      </c>
      <c r="F1274" s="204">
        <v>198066</v>
      </c>
      <c r="G1274" s="204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83">
        <v>33</v>
      </c>
      <c r="C1275" s="109" t="s">
        <v>394</v>
      </c>
      <c r="D1275" s="202" t="s">
        <v>37</v>
      </c>
      <c r="E1275" s="203" t="s">
        <v>287</v>
      </c>
      <c r="F1275" s="204">
        <v>191994</v>
      </c>
      <c r="G1275" s="204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83">
        <v>34</v>
      </c>
      <c r="C1276" s="109" t="s">
        <v>395</v>
      </c>
      <c r="D1276" s="202" t="s">
        <v>37</v>
      </c>
      <c r="E1276" s="203" t="s">
        <v>287</v>
      </c>
      <c r="F1276" s="204">
        <v>191796</v>
      </c>
      <c r="G1276" s="204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83">
        <v>35</v>
      </c>
      <c r="C1277" s="109" t="s">
        <v>396</v>
      </c>
      <c r="D1277" s="202" t="s">
        <v>37</v>
      </c>
      <c r="E1277" s="203" t="s">
        <v>287</v>
      </c>
      <c r="F1277" s="204">
        <v>163020</v>
      </c>
      <c r="G1277" s="204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83">
        <v>36</v>
      </c>
      <c r="C1278" s="109" t="s">
        <v>397</v>
      </c>
      <c r="D1278" s="202" t="s">
        <v>37</v>
      </c>
      <c r="E1278" s="203" t="s">
        <v>287</v>
      </c>
      <c r="F1278" s="204">
        <v>182160</v>
      </c>
      <c r="G1278" s="204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83">
        <v>37</v>
      </c>
      <c r="C1279" s="109" t="s">
        <v>398</v>
      </c>
      <c r="D1279" s="202" t="s">
        <v>37</v>
      </c>
      <c r="E1279" s="203" t="s">
        <v>287</v>
      </c>
      <c r="F1279" s="204">
        <v>176946</v>
      </c>
      <c r="G1279" s="204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83">
        <v>38</v>
      </c>
      <c r="C1280" s="109" t="s">
        <v>399</v>
      </c>
      <c r="D1280" s="202" t="s">
        <v>37</v>
      </c>
      <c r="E1280" s="203" t="s">
        <v>287</v>
      </c>
      <c r="F1280" s="204">
        <v>146784</v>
      </c>
      <c r="G1280" s="204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83">
        <v>39</v>
      </c>
      <c r="C1281" s="109" t="s">
        <v>400</v>
      </c>
      <c r="D1281" s="202" t="s">
        <v>37</v>
      </c>
      <c r="E1281" s="203" t="s">
        <v>287</v>
      </c>
      <c r="F1281" s="204">
        <v>146784</v>
      </c>
      <c r="G1281" s="204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83">
        <v>40</v>
      </c>
      <c r="C1282" s="109" t="s">
        <v>401</v>
      </c>
      <c r="D1282" s="202" t="s">
        <v>37</v>
      </c>
      <c r="E1282" s="203" t="s">
        <v>287</v>
      </c>
      <c r="F1282" s="204">
        <v>130218.00000000001</v>
      </c>
      <c r="G1282" s="204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83">
        <v>41</v>
      </c>
      <c r="C1283" s="109" t="s">
        <v>402</v>
      </c>
      <c r="D1283" s="202" t="s">
        <v>37</v>
      </c>
      <c r="E1283" s="203" t="s">
        <v>287</v>
      </c>
      <c r="F1283" s="204">
        <v>98472</v>
      </c>
      <c r="G1283" s="204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83">
        <v>42</v>
      </c>
      <c r="C1284" s="109" t="s">
        <v>403</v>
      </c>
      <c r="D1284" s="202" t="s">
        <v>37</v>
      </c>
      <c r="E1284" s="203" t="s">
        <v>287</v>
      </c>
      <c r="F1284" s="204">
        <v>257532.00000000003</v>
      </c>
      <c r="G1284" s="204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83">
        <v>43</v>
      </c>
      <c r="C1285" s="109" t="s">
        <v>405</v>
      </c>
      <c r="D1285" s="202" t="s">
        <v>37</v>
      </c>
      <c r="E1285" s="203" t="s">
        <v>287</v>
      </c>
      <c r="F1285" s="204">
        <v>203016</v>
      </c>
      <c r="G1285" s="204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83">
        <v>44</v>
      </c>
      <c r="C1286" s="109" t="s">
        <v>407</v>
      </c>
      <c r="D1286" s="202" t="s">
        <v>37</v>
      </c>
      <c r="E1286" s="203" t="s">
        <v>287</v>
      </c>
      <c r="F1286" s="204">
        <v>172656</v>
      </c>
      <c r="G1286" s="204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83">
        <v>45</v>
      </c>
      <c r="C1287" s="109" t="s">
        <v>409</v>
      </c>
      <c r="D1287" s="202" t="s">
        <v>37</v>
      </c>
      <c r="E1287" s="203" t="s">
        <v>287</v>
      </c>
      <c r="F1287" s="204">
        <v>131142</v>
      </c>
      <c r="G1287" s="204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83">
        <v>46</v>
      </c>
      <c r="C1288" s="109" t="s">
        <v>404</v>
      </c>
      <c r="D1288" s="202" t="s">
        <v>37</v>
      </c>
      <c r="E1288" s="203" t="s">
        <v>287</v>
      </c>
      <c r="F1288" s="204">
        <v>179916</v>
      </c>
      <c r="G1288" s="204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83">
        <v>47</v>
      </c>
      <c r="C1289" s="109" t="s">
        <v>406</v>
      </c>
      <c r="D1289" s="202" t="s">
        <v>37</v>
      </c>
      <c r="E1289" s="203" t="s">
        <v>287</v>
      </c>
      <c r="F1289" s="204">
        <v>160644</v>
      </c>
      <c r="G1289" s="204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83">
        <v>48</v>
      </c>
      <c r="C1290" s="109" t="s">
        <v>408</v>
      </c>
      <c r="D1290" s="202" t="s">
        <v>37</v>
      </c>
      <c r="E1290" s="203" t="s">
        <v>287</v>
      </c>
      <c r="F1290" s="204">
        <v>118338.00000000001</v>
      </c>
      <c r="G1290" s="204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83">
        <v>49</v>
      </c>
      <c r="C1291" s="109" t="s">
        <v>410</v>
      </c>
      <c r="D1291" s="202" t="s">
        <v>37</v>
      </c>
      <c r="E1291" s="203" t="s">
        <v>287</v>
      </c>
      <c r="F1291" s="204">
        <v>100254</v>
      </c>
      <c r="G1291" s="204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83">
        <v>50</v>
      </c>
      <c r="C1292" s="109" t="s">
        <v>946</v>
      </c>
      <c r="D1292" s="202" t="s">
        <v>37</v>
      </c>
      <c r="E1292" s="203" t="s">
        <v>287</v>
      </c>
      <c r="F1292" s="204">
        <v>90080.172455205786</v>
      </c>
      <c r="G1292" s="204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83">
        <v>51</v>
      </c>
      <c r="C1293" s="109" t="s">
        <v>947</v>
      </c>
      <c r="D1293" s="202" t="s">
        <v>37</v>
      </c>
      <c r="E1293" s="203" t="s">
        <v>287</v>
      </c>
      <c r="F1293" s="204">
        <v>82817.569758203899</v>
      </c>
      <c r="G1293" s="204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83">
        <v>52</v>
      </c>
      <c r="C1294" s="109" t="s">
        <v>948</v>
      </c>
      <c r="D1294" s="202" t="s">
        <v>37</v>
      </c>
      <c r="E1294" s="203" t="s">
        <v>287</v>
      </c>
      <c r="F1294" s="204">
        <v>76032</v>
      </c>
      <c r="G1294" s="204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83">
        <v>53</v>
      </c>
      <c r="C1295" s="109" t="s">
        <v>949</v>
      </c>
      <c r="D1295" s="202" t="s">
        <v>37</v>
      </c>
      <c r="E1295" s="203" t="s">
        <v>287</v>
      </c>
      <c r="F1295" s="204">
        <v>75900</v>
      </c>
      <c r="G1295" s="204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83">
        <v>54</v>
      </c>
      <c r="C1296" s="109" t="s">
        <v>950</v>
      </c>
      <c r="D1296" s="202" t="s">
        <v>37</v>
      </c>
      <c r="E1296" s="203" t="s">
        <v>287</v>
      </c>
      <c r="F1296" s="204">
        <v>67188</v>
      </c>
      <c r="G1296" s="204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83">
        <v>55</v>
      </c>
      <c r="C1297" s="109" t="s">
        <v>1096</v>
      </c>
      <c r="D1297" s="202" t="s">
        <v>37</v>
      </c>
      <c r="E1297" s="203" t="s">
        <v>287</v>
      </c>
      <c r="F1297" s="204">
        <v>397284.97886456642</v>
      </c>
      <c r="G1297" s="204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83"/>
      <c r="C1298" s="109"/>
      <c r="D1298" s="202" t="s">
        <v>38</v>
      </c>
      <c r="E1298" s="203"/>
      <c r="F1298" s="204">
        <v>0</v>
      </c>
      <c r="G1298" s="204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83" t="s">
        <v>1001</v>
      </c>
      <c r="C1299" s="109" t="s">
        <v>769</v>
      </c>
      <c r="D1299" s="202" t="s">
        <v>38</v>
      </c>
      <c r="E1299" s="203"/>
      <c r="F1299" s="204">
        <v>0</v>
      </c>
      <c r="G1299" s="204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83">
        <v>1</v>
      </c>
      <c r="C1300" s="109" t="s">
        <v>411</v>
      </c>
      <c r="D1300" s="202" t="s">
        <v>37</v>
      </c>
      <c r="E1300" s="203" t="s">
        <v>287</v>
      </c>
      <c r="F1300" s="204">
        <v>171300</v>
      </c>
      <c r="G1300" s="204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83">
        <v>2</v>
      </c>
      <c r="C1301" s="109" t="s">
        <v>412</v>
      </c>
      <c r="D1301" s="202" t="s">
        <v>37</v>
      </c>
      <c r="E1301" s="203" t="s">
        <v>287</v>
      </c>
      <c r="F1301" s="204">
        <v>144000</v>
      </c>
      <c r="G1301" s="204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83">
        <v>3</v>
      </c>
      <c r="C1302" s="109" t="s">
        <v>413</v>
      </c>
      <c r="D1302" s="202" t="s">
        <v>37</v>
      </c>
      <c r="E1302" s="203" t="s">
        <v>287</v>
      </c>
      <c r="F1302" s="204">
        <v>132480</v>
      </c>
      <c r="G1302" s="204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83">
        <v>4</v>
      </c>
      <c r="C1303" s="109" t="s">
        <v>414</v>
      </c>
      <c r="D1303" s="202" t="s">
        <v>37</v>
      </c>
      <c r="E1303" s="203" t="s">
        <v>287</v>
      </c>
      <c r="F1303" s="204">
        <v>98580</v>
      </c>
      <c r="G1303" s="204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83">
        <v>5</v>
      </c>
      <c r="C1304" s="109" t="s">
        <v>415</v>
      </c>
      <c r="D1304" s="202" t="s">
        <v>37</v>
      </c>
      <c r="E1304" s="203" t="s">
        <v>287</v>
      </c>
      <c r="F1304" s="204">
        <v>67020</v>
      </c>
      <c r="G1304" s="204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83">
        <v>6</v>
      </c>
      <c r="C1305" s="109" t="s">
        <v>416</v>
      </c>
      <c r="D1305" s="202" t="s">
        <v>37</v>
      </c>
      <c r="E1305" s="203" t="s">
        <v>287</v>
      </c>
      <c r="F1305" s="204">
        <v>134100</v>
      </c>
      <c r="G1305" s="204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83">
        <v>7</v>
      </c>
      <c r="C1306" s="109" t="s">
        <v>417</v>
      </c>
      <c r="D1306" s="202" t="s">
        <v>37</v>
      </c>
      <c r="E1306" s="203" t="s">
        <v>287</v>
      </c>
      <c r="F1306" s="204">
        <v>107400</v>
      </c>
      <c r="G1306" s="204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83"/>
      <c r="C1307" s="109"/>
      <c r="D1307" s="202" t="s">
        <v>38</v>
      </c>
      <c r="E1307" s="203"/>
      <c r="F1307" s="204">
        <v>0</v>
      </c>
      <c r="G1307" s="204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83" t="s">
        <v>1001</v>
      </c>
      <c r="C1308" s="109" t="s">
        <v>760</v>
      </c>
      <c r="D1308" s="202" t="s">
        <v>38</v>
      </c>
      <c r="E1308" s="203"/>
      <c r="F1308" s="204">
        <v>0</v>
      </c>
      <c r="G1308" s="204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83">
        <v>1</v>
      </c>
      <c r="C1309" s="109" t="s">
        <v>1231</v>
      </c>
      <c r="D1309" s="202" t="s">
        <v>37</v>
      </c>
      <c r="E1309" s="203" t="s">
        <v>1072</v>
      </c>
      <c r="F1309" s="204">
        <v>5708400</v>
      </c>
      <c r="G1309" s="204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83">
        <v>2</v>
      </c>
      <c r="C1310" s="109" t="s">
        <v>1232</v>
      </c>
      <c r="D1310" s="202" t="s">
        <v>37</v>
      </c>
      <c r="E1310" s="203" t="s">
        <v>1072</v>
      </c>
      <c r="F1310" s="204">
        <v>5708400</v>
      </c>
      <c r="G1310" s="204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83">
        <v>3</v>
      </c>
      <c r="C1311" s="109" t="s">
        <v>1233</v>
      </c>
      <c r="D1311" s="202" t="s">
        <v>37</v>
      </c>
      <c r="E1311" s="203" t="s">
        <v>1072</v>
      </c>
      <c r="F1311" s="204">
        <v>4455600</v>
      </c>
      <c r="G1311" s="204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83">
        <v>4</v>
      </c>
      <c r="C1312" s="109" t="s">
        <v>1234</v>
      </c>
      <c r="D1312" s="202" t="s">
        <v>37</v>
      </c>
      <c r="E1312" s="203" t="s">
        <v>1072</v>
      </c>
      <c r="F1312" s="204">
        <v>4220400</v>
      </c>
      <c r="G1312" s="204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83">
        <v>5</v>
      </c>
      <c r="C1313" s="109" t="s">
        <v>1235</v>
      </c>
      <c r="D1313" s="202" t="s">
        <v>37</v>
      </c>
      <c r="E1313" s="203" t="s">
        <v>1072</v>
      </c>
      <c r="F1313" s="204">
        <v>3601200</v>
      </c>
      <c r="G1313" s="204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83">
        <v>6</v>
      </c>
      <c r="C1314" s="109" t="s">
        <v>1236</v>
      </c>
      <c r="D1314" s="202" t="s">
        <v>37</v>
      </c>
      <c r="E1314" s="203" t="s">
        <v>1072</v>
      </c>
      <c r="F1314" s="204">
        <v>3490800</v>
      </c>
      <c r="G1314" s="204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83">
        <v>7</v>
      </c>
      <c r="C1315" s="109" t="s">
        <v>1237</v>
      </c>
      <c r="D1315" s="202" t="s">
        <v>37</v>
      </c>
      <c r="E1315" s="203" t="s">
        <v>1072</v>
      </c>
      <c r="F1315" s="204">
        <v>3487200</v>
      </c>
      <c r="G1315" s="204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83">
        <v>8</v>
      </c>
      <c r="C1316" s="109" t="s">
        <v>1238</v>
      </c>
      <c r="D1316" s="202" t="s">
        <v>37</v>
      </c>
      <c r="E1316" s="203" t="s">
        <v>1072</v>
      </c>
      <c r="F1316" s="204">
        <v>2964000</v>
      </c>
      <c r="G1316" s="204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83">
        <v>9</v>
      </c>
      <c r="C1317" s="109" t="s">
        <v>1239</v>
      </c>
      <c r="D1317" s="202" t="s">
        <v>37</v>
      </c>
      <c r="E1317" s="203" t="s">
        <v>1072</v>
      </c>
      <c r="F1317" s="204">
        <v>3312000</v>
      </c>
      <c r="G1317" s="204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83">
        <v>10</v>
      </c>
      <c r="C1318" s="109" t="s">
        <v>1240</v>
      </c>
      <c r="D1318" s="202" t="s">
        <v>37</v>
      </c>
      <c r="E1318" s="203" t="s">
        <v>1072</v>
      </c>
      <c r="F1318" s="204">
        <v>3217200</v>
      </c>
      <c r="G1318" s="204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83">
        <v>11</v>
      </c>
      <c r="C1319" s="109" t="s">
        <v>1241</v>
      </c>
      <c r="D1319" s="202" t="s">
        <v>37</v>
      </c>
      <c r="E1319" s="203" t="s">
        <v>1072</v>
      </c>
      <c r="F1319" s="204">
        <v>2668800</v>
      </c>
      <c r="G1319" s="204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83">
        <v>12</v>
      </c>
      <c r="C1320" s="109" t="s">
        <v>1242</v>
      </c>
      <c r="D1320" s="202" t="s">
        <v>37</v>
      </c>
      <c r="E1320" s="203" t="s">
        <v>1072</v>
      </c>
      <c r="F1320" s="204">
        <v>2668800</v>
      </c>
      <c r="G1320" s="204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83">
        <v>13</v>
      </c>
      <c r="C1321" s="109" t="s">
        <v>1243</v>
      </c>
      <c r="D1321" s="202" t="s">
        <v>37</v>
      </c>
      <c r="E1321" s="203" t="s">
        <v>1072</v>
      </c>
      <c r="F1321" s="204">
        <v>2367600</v>
      </c>
      <c r="G1321" s="204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83">
        <v>14</v>
      </c>
      <c r="C1322" s="109" t="s">
        <v>1244</v>
      </c>
      <c r="D1322" s="202" t="s">
        <v>37</v>
      </c>
      <c r="E1322" s="203" t="s">
        <v>1072</v>
      </c>
      <c r="F1322" s="204">
        <v>1790400</v>
      </c>
      <c r="G1322" s="204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83">
        <v>15</v>
      </c>
      <c r="C1323" s="109" t="s">
        <v>1245</v>
      </c>
      <c r="D1323" s="202" t="s">
        <v>37</v>
      </c>
      <c r="E1323" s="203" t="s">
        <v>1072</v>
      </c>
      <c r="F1323" s="204">
        <v>4682400</v>
      </c>
      <c r="G1323" s="204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83">
        <v>16</v>
      </c>
      <c r="C1324" s="109" t="s">
        <v>1246</v>
      </c>
      <c r="D1324" s="202" t="s">
        <v>37</v>
      </c>
      <c r="E1324" s="203" t="s">
        <v>1072</v>
      </c>
      <c r="F1324" s="204">
        <v>3691200</v>
      </c>
      <c r="G1324" s="204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83">
        <v>17</v>
      </c>
      <c r="C1325" s="109" t="s">
        <v>1247</v>
      </c>
      <c r="D1325" s="202" t="s">
        <v>37</v>
      </c>
      <c r="E1325" s="203" t="s">
        <v>1072</v>
      </c>
      <c r="F1325" s="204">
        <v>3139200</v>
      </c>
      <c r="G1325" s="204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83">
        <v>18</v>
      </c>
      <c r="C1326" s="109" t="s">
        <v>1248</v>
      </c>
      <c r="D1326" s="202" t="s">
        <v>37</v>
      </c>
      <c r="E1326" s="203" t="s">
        <v>1072</v>
      </c>
      <c r="F1326" s="204">
        <v>2384400</v>
      </c>
      <c r="G1326" s="204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83">
        <v>19</v>
      </c>
      <c r="C1327" s="109" t="s">
        <v>1249</v>
      </c>
      <c r="D1327" s="202" t="s">
        <v>37</v>
      </c>
      <c r="E1327" s="203" t="s">
        <v>1072</v>
      </c>
      <c r="F1327" s="204">
        <v>3271200</v>
      </c>
      <c r="G1327" s="204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83">
        <v>20</v>
      </c>
      <c r="C1328" s="109" t="s">
        <v>1250</v>
      </c>
      <c r="D1328" s="202" t="s">
        <v>37</v>
      </c>
      <c r="E1328" s="203" t="s">
        <v>1072</v>
      </c>
      <c r="F1328" s="204">
        <v>2920800</v>
      </c>
      <c r="G1328" s="204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83">
        <v>21</v>
      </c>
      <c r="C1329" s="109" t="s">
        <v>1251</v>
      </c>
      <c r="D1329" s="202" t="s">
        <v>37</v>
      </c>
      <c r="E1329" s="203" t="s">
        <v>1072</v>
      </c>
      <c r="F1329" s="204">
        <v>2151600</v>
      </c>
      <c r="G1329" s="204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83">
        <v>22</v>
      </c>
      <c r="C1330" s="109" t="s">
        <v>1252</v>
      </c>
      <c r="D1330" s="202" t="s">
        <v>37</v>
      </c>
      <c r="E1330" s="203" t="s">
        <v>1072</v>
      </c>
      <c r="F1330" s="204">
        <v>1822800</v>
      </c>
      <c r="G1330" s="204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83">
        <v>23</v>
      </c>
      <c r="C1331" s="109" t="s">
        <v>1253</v>
      </c>
      <c r="D1331" s="202" t="s">
        <v>37</v>
      </c>
      <c r="E1331" s="203" t="s">
        <v>1072</v>
      </c>
      <c r="F1331" s="204">
        <v>1637821.3173673779</v>
      </c>
      <c r="G1331" s="204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83">
        <v>24</v>
      </c>
      <c r="C1332" s="109" t="s">
        <v>1254</v>
      </c>
      <c r="D1332" s="202" t="s">
        <v>37</v>
      </c>
      <c r="E1332" s="203" t="s">
        <v>1072</v>
      </c>
      <c r="F1332" s="204">
        <v>1505773.9956037072</v>
      </c>
      <c r="G1332" s="204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83">
        <v>25</v>
      </c>
      <c r="C1333" s="109" t="s">
        <v>1255</v>
      </c>
      <c r="D1333" s="202" t="s">
        <v>37</v>
      </c>
      <c r="E1333" s="203" t="s">
        <v>1072</v>
      </c>
      <c r="F1333" s="204">
        <v>1382400</v>
      </c>
      <c r="G1333" s="204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83">
        <v>26</v>
      </c>
      <c r="C1334" s="109" t="s">
        <v>1256</v>
      </c>
      <c r="D1334" s="202" t="s">
        <v>37</v>
      </c>
      <c r="E1334" s="203" t="s">
        <v>1072</v>
      </c>
      <c r="F1334" s="204">
        <v>1380000</v>
      </c>
      <c r="G1334" s="204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83">
        <v>27</v>
      </c>
      <c r="C1335" s="109" t="s">
        <v>1257</v>
      </c>
      <c r="D1335" s="202" t="s">
        <v>37</v>
      </c>
      <c r="E1335" s="203" t="s">
        <v>1072</v>
      </c>
      <c r="F1335" s="204">
        <v>1221600</v>
      </c>
      <c r="G1335" s="204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83">
        <v>28</v>
      </c>
      <c r="C1336" s="109" t="s">
        <v>1258</v>
      </c>
      <c r="D1336" s="202" t="s">
        <v>37</v>
      </c>
      <c r="E1336" s="203" t="s">
        <v>1072</v>
      </c>
      <c r="F1336" s="204">
        <v>6279240.0000000009</v>
      </c>
      <c r="G1336" s="204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83">
        <v>29</v>
      </c>
      <c r="C1337" s="109" t="s">
        <v>1259</v>
      </c>
      <c r="D1337" s="202" t="s">
        <v>37</v>
      </c>
      <c r="E1337" s="203" t="s">
        <v>1072</v>
      </c>
      <c r="F1337" s="204">
        <v>6279240.0000000009</v>
      </c>
      <c r="G1337" s="204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83">
        <v>30</v>
      </c>
      <c r="C1338" s="109" t="s">
        <v>1260</v>
      </c>
      <c r="D1338" s="202" t="s">
        <v>37</v>
      </c>
      <c r="E1338" s="203" t="s">
        <v>1072</v>
      </c>
      <c r="F1338" s="204">
        <v>4901160</v>
      </c>
      <c r="G1338" s="204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83">
        <v>31</v>
      </c>
      <c r="C1339" s="109" t="s">
        <v>1261</v>
      </c>
      <c r="D1339" s="202" t="s">
        <v>37</v>
      </c>
      <c r="E1339" s="203" t="s">
        <v>1072</v>
      </c>
      <c r="F1339" s="204">
        <v>4642440</v>
      </c>
      <c r="G1339" s="204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83">
        <v>32</v>
      </c>
      <c r="C1340" s="109" t="s">
        <v>1262</v>
      </c>
      <c r="D1340" s="202" t="s">
        <v>37</v>
      </c>
      <c r="E1340" s="203" t="s">
        <v>1072</v>
      </c>
      <c r="F1340" s="204">
        <v>3961320</v>
      </c>
      <c r="G1340" s="204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83">
        <v>33</v>
      </c>
      <c r="C1341" s="109" t="s">
        <v>1263</v>
      </c>
      <c r="D1341" s="202" t="s">
        <v>37</v>
      </c>
      <c r="E1341" s="203" t="s">
        <v>1072</v>
      </c>
      <c r="F1341" s="204">
        <v>3839880</v>
      </c>
      <c r="G1341" s="204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83">
        <v>34</v>
      </c>
      <c r="C1342" s="109" t="s">
        <v>1264</v>
      </c>
      <c r="D1342" s="202" t="s">
        <v>37</v>
      </c>
      <c r="E1342" s="203" t="s">
        <v>1072</v>
      </c>
      <c r="F1342" s="204">
        <v>3835920</v>
      </c>
      <c r="G1342" s="204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83">
        <v>35</v>
      </c>
      <c r="C1343" s="109" t="s">
        <v>1265</v>
      </c>
      <c r="D1343" s="202" t="s">
        <v>37</v>
      </c>
      <c r="E1343" s="203" t="s">
        <v>1072</v>
      </c>
      <c r="F1343" s="204">
        <v>3260400</v>
      </c>
      <c r="G1343" s="204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83">
        <v>36</v>
      </c>
      <c r="C1344" s="109" t="s">
        <v>1266</v>
      </c>
      <c r="D1344" s="202" t="s">
        <v>37</v>
      </c>
      <c r="E1344" s="203" t="s">
        <v>1072</v>
      </c>
      <c r="F1344" s="204">
        <v>3643200</v>
      </c>
      <c r="G1344" s="204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83">
        <v>37</v>
      </c>
      <c r="C1345" s="109" t="s">
        <v>1267</v>
      </c>
      <c r="D1345" s="202" t="s">
        <v>37</v>
      </c>
      <c r="E1345" s="203" t="s">
        <v>1072</v>
      </c>
      <c r="F1345" s="204">
        <v>3538920</v>
      </c>
      <c r="G1345" s="204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83">
        <v>38</v>
      </c>
      <c r="C1346" s="109" t="s">
        <v>1268</v>
      </c>
      <c r="D1346" s="202" t="s">
        <v>37</v>
      </c>
      <c r="E1346" s="203" t="s">
        <v>1072</v>
      </c>
      <c r="F1346" s="204">
        <v>2935680.0000000005</v>
      </c>
      <c r="G1346" s="204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83">
        <v>39</v>
      </c>
      <c r="C1347" s="109" t="s">
        <v>1269</v>
      </c>
      <c r="D1347" s="202" t="s">
        <v>37</v>
      </c>
      <c r="E1347" s="203" t="s">
        <v>1072</v>
      </c>
      <c r="F1347" s="204">
        <v>2935680.0000000005</v>
      </c>
      <c r="G1347" s="204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83">
        <v>40</v>
      </c>
      <c r="C1348" s="109" t="s">
        <v>1270</v>
      </c>
      <c r="D1348" s="202" t="s">
        <v>37</v>
      </c>
      <c r="E1348" s="203" t="s">
        <v>1072</v>
      </c>
      <c r="F1348" s="204">
        <v>2604360.0000000005</v>
      </c>
      <c r="G1348" s="204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83">
        <v>41</v>
      </c>
      <c r="C1349" s="109" t="s">
        <v>1271</v>
      </c>
      <c r="D1349" s="202" t="s">
        <v>37</v>
      </c>
      <c r="E1349" s="203" t="s">
        <v>1072</v>
      </c>
      <c r="F1349" s="204">
        <v>1969440</v>
      </c>
      <c r="G1349" s="204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83">
        <v>42</v>
      </c>
      <c r="C1350" s="109" t="s">
        <v>1272</v>
      </c>
      <c r="D1350" s="202" t="s">
        <v>37</v>
      </c>
      <c r="E1350" s="203" t="s">
        <v>1072</v>
      </c>
      <c r="F1350" s="204">
        <v>5150640.0000000009</v>
      </c>
      <c r="G1350" s="204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83">
        <v>43</v>
      </c>
      <c r="C1351" s="109" t="s">
        <v>1273</v>
      </c>
      <c r="D1351" s="202" t="s">
        <v>37</v>
      </c>
      <c r="E1351" s="203" t="s">
        <v>1072</v>
      </c>
      <c r="F1351" s="204">
        <v>4060320</v>
      </c>
      <c r="G1351" s="204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83">
        <v>44</v>
      </c>
      <c r="C1352" s="109" t="s">
        <v>1274</v>
      </c>
      <c r="D1352" s="202" t="s">
        <v>37</v>
      </c>
      <c r="E1352" s="203" t="s">
        <v>1072</v>
      </c>
      <c r="F1352" s="204">
        <v>3453120</v>
      </c>
      <c r="G1352" s="204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83">
        <v>45</v>
      </c>
      <c r="C1353" s="109" t="s">
        <v>1275</v>
      </c>
      <c r="D1353" s="202" t="s">
        <v>37</v>
      </c>
      <c r="E1353" s="203" t="s">
        <v>1072</v>
      </c>
      <c r="F1353" s="204">
        <v>2622840.0000000005</v>
      </c>
      <c r="G1353" s="204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83">
        <v>46</v>
      </c>
      <c r="C1354" s="109" t="s">
        <v>1276</v>
      </c>
      <c r="D1354" s="202" t="s">
        <v>37</v>
      </c>
      <c r="E1354" s="203" t="s">
        <v>1072</v>
      </c>
      <c r="F1354" s="204">
        <v>3598320</v>
      </c>
      <c r="G1354" s="204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83">
        <v>47</v>
      </c>
      <c r="C1355" s="109" t="s">
        <v>1277</v>
      </c>
      <c r="D1355" s="202" t="s">
        <v>37</v>
      </c>
      <c r="E1355" s="203" t="s">
        <v>1072</v>
      </c>
      <c r="F1355" s="204">
        <v>3212880</v>
      </c>
      <c r="G1355" s="204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83">
        <v>48</v>
      </c>
      <c r="C1356" s="109" t="s">
        <v>1278</v>
      </c>
      <c r="D1356" s="202" t="s">
        <v>37</v>
      </c>
      <c r="E1356" s="203" t="s">
        <v>1072</v>
      </c>
      <c r="F1356" s="204">
        <v>2366760</v>
      </c>
      <c r="G1356" s="204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83">
        <v>49</v>
      </c>
      <c r="C1357" s="109" t="s">
        <v>1279</v>
      </c>
      <c r="D1357" s="202" t="s">
        <v>37</v>
      </c>
      <c r="E1357" s="203" t="s">
        <v>1072</v>
      </c>
      <c r="F1357" s="204">
        <v>2005080</v>
      </c>
      <c r="G1357" s="204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83">
        <v>50</v>
      </c>
      <c r="C1358" s="109" t="s">
        <v>1280</v>
      </c>
      <c r="D1358" s="202" t="s">
        <v>37</v>
      </c>
      <c r="E1358" s="203" t="s">
        <v>1072</v>
      </c>
      <c r="F1358" s="204">
        <v>1801603.4491041158</v>
      </c>
      <c r="G1358" s="204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83">
        <v>51</v>
      </c>
      <c r="C1359" s="109" t="s">
        <v>1281</v>
      </c>
      <c r="D1359" s="202" t="s">
        <v>37</v>
      </c>
      <c r="E1359" s="203" t="s">
        <v>1072</v>
      </c>
      <c r="F1359" s="204">
        <v>1656351.3951640779</v>
      </c>
      <c r="G1359" s="204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83">
        <v>52</v>
      </c>
      <c r="C1360" s="109" t="s">
        <v>1282</v>
      </c>
      <c r="D1360" s="202" t="s">
        <v>37</v>
      </c>
      <c r="E1360" s="203" t="s">
        <v>1072</v>
      </c>
      <c r="F1360" s="204">
        <v>1520640.0000000002</v>
      </c>
      <c r="G1360" s="204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83">
        <v>53</v>
      </c>
      <c r="C1361" s="109" t="s">
        <v>1283</v>
      </c>
      <c r="D1361" s="202" t="s">
        <v>37</v>
      </c>
      <c r="E1361" s="203" t="s">
        <v>1072</v>
      </c>
      <c r="F1361" s="204">
        <v>1518000.0000000002</v>
      </c>
      <c r="G1361" s="204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83">
        <v>54</v>
      </c>
      <c r="C1362" s="109" t="s">
        <v>1284</v>
      </c>
      <c r="D1362" s="202" t="s">
        <v>37</v>
      </c>
      <c r="E1362" s="203" t="s">
        <v>1072</v>
      </c>
      <c r="F1362" s="204">
        <v>1343760.0000000002</v>
      </c>
      <c r="G1362" s="204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83">
        <v>55</v>
      </c>
      <c r="C1363" s="109" t="s">
        <v>1285</v>
      </c>
      <c r="D1363" s="202" t="s">
        <v>37</v>
      </c>
      <c r="E1363" s="203" t="s">
        <v>1072</v>
      </c>
      <c r="F1363" s="204">
        <v>7945699.5772913285</v>
      </c>
      <c r="G1363" s="204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83"/>
      <c r="C1364" s="109"/>
      <c r="D1364" s="202" t="s">
        <v>38</v>
      </c>
      <c r="E1364" s="203"/>
      <c r="F1364" s="204">
        <v>0</v>
      </c>
      <c r="G1364" s="204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83" t="s">
        <v>1001</v>
      </c>
      <c r="C1365" s="109" t="s">
        <v>769</v>
      </c>
      <c r="D1365" s="202" t="s">
        <v>38</v>
      </c>
      <c r="E1365" s="203"/>
      <c r="F1365" s="204">
        <v>0</v>
      </c>
      <c r="G1365" s="204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83">
        <v>1</v>
      </c>
      <c r="C1366" s="109" t="s">
        <v>1286</v>
      </c>
      <c r="D1366" s="202" t="s">
        <v>37</v>
      </c>
      <c r="E1366" s="203" t="s">
        <v>1072</v>
      </c>
      <c r="F1366" s="204">
        <v>3426000</v>
      </c>
      <c r="G1366" s="204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83">
        <v>2</v>
      </c>
      <c r="C1367" s="109" t="s">
        <v>1287</v>
      </c>
      <c r="D1367" s="202" t="s">
        <v>37</v>
      </c>
      <c r="E1367" s="203" t="s">
        <v>1072</v>
      </c>
      <c r="F1367" s="204">
        <v>2880000</v>
      </c>
      <c r="G1367" s="204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83">
        <v>3</v>
      </c>
      <c r="C1368" s="109" t="s">
        <v>1288</v>
      </c>
      <c r="D1368" s="202" t="s">
        <v>37</v>
      </c>
      <c r="E1368" s="203" t="s">
        <v>1072</v>
      </c>
      <c r="F1368" s="204">
        <v>2649600</v>
      </c>
      <c r="G1368" s="204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83">
        <v>4</v>
      </c>
      <c r="C1369" s="109" t="s">
        <v>1289</v>
      </c>
      <c r="D1369" s="202" t="s">
        <v>37</v>
      </c>
      <c r="E1369" s="203" t="s">
        <v>1072</v>
      </c>
      <c r="F1369" s="204">
        <v>1971600</v>
      </c>
      <c r="G1369" s="204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83">
        <v>5</v>
      </c>
      <c r="C1370" s="109" t="s">
        <v>1290</v>
      </c>
      <c r="D1370" s="202" t="s">
        <v>37</v>
      </c>
      <c r="E1370" s="203" t="s">
        <v>1072</v>
      </c>
      <c r="F1370" s="204">
        <v>1340400</v>
      </c>
      <c r="G1370" s="204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83">
        <v>6</v>
      </c>
      <c r="C1371" s="109" t="s">
        <v>1291</v>
      </c>
      <c r="D1371" s="202" t="s">
        <v>37</v>
      </c>
      <c r="E1371" s="203" t="s">
        <v>1072</v>
      </c>
      <c r="F1371" s="204">
        <v>2682000</v>
      </c>
      <c r="G1371" s="204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83">
        <v>7</v>
      </c>
      <c r="C1372" s="109" t="s">
        <v>1292</v>
      </c>
      <c r="D1372" s="202" t="s">
        <v>37</v>
      </c>
      <c r="E1372" s="203" t="s">
        <v>1072</v>
      </c>
      <c r="F1372" s="204">
        <v>2148000</v>
      </c>
      <c r="G1372" s="204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83"/>
      <c r="C1373" s="109"/>
      <c r="D1373" s="202" t="s">
        <v>38</v>
      </c>
      <c r="E1373" s="203"/>
      <c r="F1373" s="204">
        <v>0</v>
      </c>
      <c r="G1373" s="204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83" t="s">
        <v>1001</v>
      </c>
      <c r="C1374" s="109" t="s">
        <v>521</v>
      </c>
      <c r="D1374" s="202" t="s">
        <v>38</v>
      </c>
      <c r="E1374" s="203"/>
      <c r="F1374" s="204">
        <v>0</v>
      </c>
      <c r="G1374" s="204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83">
        <v>1</v>
      </c>
      <c r="C1375" s="109" t="s">
        <v>951</v>
      </c>
      <c r="D1375" s="202" t="s">
        <v>37</v>
      </c>
      <c r="E1375" s="203" t="s">
        <v>11</v>
      </c>
      <c r="F1375" s="204">
        <v>213420</v>
      </c>
      <c r="G1375" s="204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83">
        <v>2</v>
      </c>
      <c r="C1376" s="109" t="s">
        <v>952</v>
      </c>
      <c r="D1376" s="202" t="s">
        <v>37</v>
      </c>
      <c r="E1376" s="203" t="s">
        <v>11</v>
      </c>
      <c r="F1376" s="204">
        <v>207840</v>
      </c>
      <c r="G1376" s="204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83">
        <v>3</v>
      </c>
      <c r="C1377" s="109" t="s">
        <v>953</v>
      </c>
      <c r="D1377" s="202" t="s">
        <v>37</v>
      </c>
      <c r="E1377" s="203" t="s">
        <v>11</v>
      </c>
      <c r="F1377" s="204">
        <v>342990</v>
      </c>
      <c r="G1377" s="204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83">
        <v>4</v>
      </c>
      <c r="C1378" s="109" t="s">
        <v>954</v>
      </c>
      <c r="D1378" s="202" t="s">
        <v>37</v>
      </c>
      <c r="E1378" s="203" t="s">
        <v>11</v>
      </c>
      <c r="F1378" s="204">
        <v>709680</v>
      </c>
      <c r="G1378" s="204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83">
        <v>5</v>
      </c>
      <c r="C1379" s="109" t="s">
        <v>955</v>
      </c>
      <c r="D1379" s="202" t="s">
        <v>37</v>
      </c>
      <c r="E1379" s="203" t="s">
        <v>11</v>
      </c>
      <c r="F1379" s="204">
        <v>1771980</v>
      </c>
      <c r="G1379" s="204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83">
        <v>6</v>
      </c>
      <c r="C1380" s="109" t="s">
        <v>956</v>
      </c>
      <c r="D1380" s="202" t="s">
        <v>37</v>
      </c>
      <c r="E1380" s="203" t="s">
        <v>11</v>
      </c>
      <c r="F1380" s="204">
        <v>976440</v>
      </c>
      <c r="G1380" s="204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83">
        <v>7</v>
      </c>
      <c r="C1381" s="109" t="s">
        <v>957</v>
      </c>
      <c r="D1381" s="202" t="s">
        <v>37</v>
      </c>
      <c r="E1381" s="203" t="s">
        <v>11</v>
      </c>
      <c r="F1381" s="204">
        <v>2211900</v>
      </c>
      <c r="G1381" s="204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83">
        <v>8</v>
      </c>
      <c r="C1382" s="109" t="s">
        <v>958</v>
      </c>
      <c r="D1382" s="202" t="s">
        <v>37</v>
      </c>
      <c r="E1382" s="203" t="s">
        <v>11</v>
      </c>
      <c r="F1382" s="204">
        <v>2270640</v>
      </c>
      <c r="G1382" s="204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83">
        <v>9</v>
      </c>
      <c r="C1383" s="109" t="s">
        <v>959</v>
      </c>
      <c r="D1383" s="202" t="s">
        <v>37</v>
      </c>
      <c r="E1383" s="203" t="s">
        <v>11</v>
      </c>
      <c r="F1383" s="204">
        <v>2476740</v>
      </c>
      <c r="G1383" s="204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83"/>
      <c r="C1384" s="109" t="s">
        <v>38</v>
      </c>
      <c r="D1384" s="202" t="s">
        <v>38</v>
      </c>
      <c r="E1384" s="203"/>
      <c r="F1384" s="204">
        <v>0</v>
      </c>
      <c r="G1384" s="204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83" t="s">
        <v>1001</v>
      </c>
      <c r="C1385" s="109" t="s">
        <v>778</v>
      </c>
      <c r="D1385" s="202" t="s">
        <v>38</v>
      </c>
      <c r="E1385" s="203"/>
      <c r="F1385" s="204">
        <v>0</v>
      </c>
      <c r="G1385" s="204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83">
        <v>1</v>
      </c>
      <c r="C1386" s="109" t="s">
        <v>418</v>
      </c>
      <c r="D1386" s="202" t="s">
        <v>37</v>
      </c>
      <c r="E1386" s="203" t="s">
        <v>90</v>
      </c>
      <c r="F1386" s="204">
        <v>220260.49029487889</v>
      </c>
      <c r="G1386" s="204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83">
        <v>2</v>
      </c>
      <c r="C1387" s="109" t="s">
        <v>419</v>
      </c>
      <c r="D1387" s="202" t="s">
        <v>37</v>
      </c>
      <c r="E1387" s="203" t="s">
        <v>90</v>
      </c>
      <c r="F1387" s="204">
        <v>220260.49029487889</v>
      </c>
      <c r="G1387" s="204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83">
        <v>3</v>
      </c>
      <c r="C1388" s="109" t="s">
        <v>420</v>
      </c>
      <c r="D1388" s="202" t="s">
        <v>37</v>
      </c>
      <c r="E1388" s="203" t="s">
        <v>90</v>
      </c>
      <c r="F1388" s="204">
        <v>250977.08928157968</v>
      </c>
      <c r="G1388" s="204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83">
        <v>4</v>
      </c>
      <c r="C1389" s="109" t="s">
        <v>421</v>
      </c>
      <c r="D1389" s="202" t="s">
        <v>37</v>
      </c>
      <c r="E1389" s="203" t="s">
        <v>90</v>
      </c>
      <c r="F1389" s="204">
        <v>289200</v>
      </c>
      <c r="G1389" s="204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83">
        <v>5</v>
      </c>
      <c r="C1390" s="109" t="s">
        <v>422</v>
      </c>
      <c r="D1390" s="202" t="s">
        <v>37</v>
      </c>
      <c r="E1390" s="203" t="s">
        <v>90</v>
      </c>
      <c r="F1390" s="204">
        <v>277947.76156258525</v>
      </c>
      <c r="G1390" s="204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83">
        <v>6</v>
      </c>
      <c r="C1391" s="109" t="s">
        <v>423</v>
      </c>
      <c r="D1391" s="202" t="s">
        <v>37</v>
      </c>
      <c r="E1391" s="203" t="s">
        <v>90</v>
      </c>
      <c r="F1391" s="204">
        <v>309000</v>
      </c>
      <c r="G1391" s="204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83">
        <v>7</v>
      </c>
      <c r="C1392" s="109" t="s">
        <v>1102</v>
      </c>
      <c r="D1392" s="202" t="s">
        <v>37</v>
      </c>
      <c r="E1392" s="203" t="s">
        <v>90</v>
      </c>
      <c r="F1392" s="204">
        <v>277947.76156258525</v>
      </c>
      <c r="G1392" s="204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83">
        <v>8</v>
      </c>
      <c r="C1393" s="109" t="s">
        <v>1103</v>
      </c>
      <c r="D1393" s="202" t="s">
        <v>37</v>
      </c>
      <c r="E1393" s="203" t="s">
        <v>90</v>
      </c>
      <c r="F1393" s="204">
        <v>345600</v>
      </c>
      <c r="G1393" s="204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83">
        <v>9</v>
      </c>
      <c r="C1394" s="109" t="s">
        <v>424</v>
      </c>
      <c r="D1394" s="202" t="s">
        <v>37</v>
      </c>
      <c r="E1394" s="203" t="s">
        <v>90</v>
      </c>
      <c r="F1394" s="204">
        <v>438273.42456634069</v>
      </c>
      <c r="G1394" s="204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83">
        <v>10</v>
      </c>
      <c r="C1395" s="109" t="s">
        <v>425</v>
      </c>
      <c r="D1395" s="202" t="s">
        <v>37</v>
      </c>
      <c r="E1395" s="203" t="s">
        <v>90</v>
      </c>
      <c r="F1395" s="204">
        <v>384600</v>
      </c>
      <c r="G1395" s="204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83">
        <v>11</v>
      </c>
      <c r="C1396" s="109" t="s">
        <v>426</v>
      </c>
      <c r="D1396" s="202" t="s">
        <v>37</v>
      </c>
      <c r="E1396" s="203" t="s">
        <v>90</v>
      </c>
      <c r="F1396" s="204">
        <v>466742.46752962429</v>
      </c>
      <c r="G1396" s="204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83">
        <v>12</v>
      </c>
      <c r="C1397" s="109" t="s">
        <v>427</v>
      </c>
      <c r="D1397" s="202" t="s">
        <v>37</v>
      </c>
      <c r="E1397" s="203" t="s">
        <v>90</v>
      </c>
      <c r="F1397" s="204">
        <v>466742.46752962429</v>
      </c>
      <c r="G1397" s="204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83">
        <v>13</v>
      </c>
      <c r="C1398" s="109" t="s">
        <v>428</v>
      </c>
      <c r="D1398" s="202" t="s">
        <v>37</v>
      </c>
      <c r="E1398" s="203" t="s">
        <v>90</v>
      </c>
      <c r="F1398" s="204">
        <v>513941.14402138407</v>
      </c>
      <c r="G1398" s="204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83">
        <v>14</v>
      </c>
      <c r="C1399" s="109" t="s">
        <v>429</v>
      </c>
      <c r="D1399" s="202" t="s">
        <v>37</v>
      </c>
      <c r="E1399" s="203" t="s">
        <v>90</v>
      </c>
      <c r="F1399" s="204">
        <v>502200</v>
      </c>
      <c r="G1399" s="204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83">
        <v>15</v>
      </c>
      <c r="C1400" s="109" t="s">
        <v>430</v>
      </c>
      <c r="D1400" s="202" t="s">
        <v>37</v>
      </c>
      <c r="E1400" s="203" t="s">
        <v>90</v>
      </c>
      <c r="F1400" s="204">
        <v>580618.63938275899</v>
      </c>
      <c r="G1400" s="204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83">
        <v>16</v>
      </c>
      <c r="C1401" s="109" t="s">
        <v>431</v>
      </c>
      <c r="D1401" s="202" t="s">
        <v>37</v>
      </c>
      <c r="E1401" s="203" t="s">
        <v>90</v>
      </c>
      <c r="F1401" s="204">
        <v>522000</v>
      </c>
      <c r="G1401" s="204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83">
        <v>17</v>
      </c>
      <c r="C1402" s="109" t="s">
        <v>432</v>
      </c>
      <c r="D1402" s="202" t="s">
        <v>37</v>
      </c>
      <c r="E1402" s="203" t="s">
        <v>90</v>
      </c>
      <c r="F1402" s="204">
        <v>768051.19018409075</v>
      </c>
      <c r="G1402" s="204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83">
        <v>18</v>
      </c>
      <c r="C1403" s="109" t="s">
        <v>433</v>
      </c>
      <c r="D1403" s="202" t="s">
        <v>37</v>
      </c>
      <c r="E1403" s="203" t="s">
        <v>90</v>
      </c>
      <c r="F1403" s="204">
        <v>768051.19018409075</v>
      </c>
      <c r="G1403" s="204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83">
        <v>19</v>
      </c>
      <c r="C1404" s="109" t="s">
        <v>434</v>
      </c>
      <c r="D1404" s="202" t="s">
        <v>37</v>
      </c>
      <c r="E1404" s="203" t="s">
        <v>90</v>
      </c>
      <c r="F1404" s="204">
        <v>755996.11696758063</v>
      </c>
      <c r="G1404" s="204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83">
        <v>20</v>
      </c>
      <c r="C1405" s="109" t="s">
        <v>435</v>
      </c>
      <c r="D1405" s="202" t="s">
        <v>37</v>
      </c>
      <c r="E1405" s="203" t="s">
        <v>90</v>
      </c>
      <c r="F1405" s="204">
        <v>589800</v>
      </c>
      <c r="G1405" s="204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83">
        <v>21</v>
      </c>
      <c r="C1406" s="109" t="s">
        <v>436</v>
      </c>
      <c r="D1406" s="202" t="s">
        <v>37</v>
      </c>
      <c r="E1406" s="203" t="s">
        <v>90</v>
      </c>
      <c r="F1406" s="204">
        <v>832055.45603276498</v>
      </c>
      <c r="G1406" s="204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83">
        <v>22</v>
      </c>
      <c r="C1407" s="109" t="s">
        <v>437</v>
      </c>
      <c r="D1407" s="202" t="s">
        <v>37</v>
      </c>
      <c r="E1407" s="203" t="s">
        <v>90</v>
      </c>
      <c r="F1407" s="204">
        <v>636000</v>
      </c>
      <c r="G1407" s="204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83">
        <v>23</v>
      </c>
      <c r="C1408" s="109" t="s">
        <v>438</v>
      </c>
      <c r="D1408" s="202" t="s">
        <v>37</v>
      </c>
      <c r="E1408" s="203" t="s">
        <v>90</v>
      </c>
      <c r="F1408" s="204">
        <v>842833.50878142437</v>
      </c>
      <c r="G1408" s="204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83">
        <v>24</v>
      </c>
      <c r="C1409" s="109" t="s">
        <v>439</v>
      </c>
      <c r="D1409" s="202" t="s">
        <v>37</v>
      </c>
      <c r="E1409" s="203" t="s">
        <v>90</v>
      </c>
      <c r="F1409" s="204">
        <v>762000</v>
      </c>
      <c r="G1409" s="204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83">
        <v>25</v>
      </c>
      <c r="C1410" s="109" t="s">
        <v>440</v>
      </c>
      <c r="D1410" s="202" t="s">
        <v>37</v>
      </c>
      <c r="E1410" s="203" t="s">
        <v>90</v>
      </c>
      <c r="F1410" s="204">
        <v>902019.15073140874</v>
      </c>
      <c r="G1410" s="204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83">
        <v>26</v>
      </c>
      <c r="C1411" s="109" t="s">
        <v>441</v>
      </c>
      <c r="D1411" s="202" t="s">
        <v>37</v>
      </c>
      <c r="E1411" s="203" t="s">
        <v>90</v>
      </c>
      <c r="F1411" s="204">
        <v>902019.15073140874</v>
      </c>
      <c r="G1411" s="204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83"/>
      <c r="C1412" s="109"/>
      <c r="D1412" s="202" t="s">
        <v>38</v>
      </c>
      <c r="E1412" s="203"/>
      <c r="F1412" s="204">
        <v>0</v>
      </c>
      <c r="G1412" s="204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83" t="s">
        <v>1001</v>
      </c>
      <c r="C1413" s="109" t="s">
        <v>779</v>
      </c>
      <c r="D1413" s="202" t="s">
        <v>38</v>
      </c>
      <c r="E1413" s="203"/>
      <c r="F1413" s="204">
        <v>0</v>
      </c>
      <c r="G1413" s="204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83">
        <v>1</v>
      </c>
      <c r="C1414" s="109" t="s">
        <v>1065</v>
      </c>
      <c r="D1414" s="202" t="s">
        <v>37</v>
      </c>
      <c r="E1414" s="203" t="s">
        <v>11</v>
      </c>
      <c r="F1414" s="204">
        <v>96180</v>
      </c>
      <c r="G1414" s="204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83">
        <v>2</v>
      </c>
      <c r="C1415" s="109" t="s">
        <v>960</v>
      </c>
      <c r="D1415" s="202" t="s">
        <v>37</v>
      </c>
      <c r="E1415" s="203" t="s">
        <v>11</v>
      </c>
      <c r="F1415" s="204">
        <v>257820</v>
      </c>
      <c r="G1415" s="204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83">
        <v>3</v>
      </c>
      <c r="C1416" s="109" t="s">
        <v>961</v>
      </c>
      <c r="D1416" s="202" t="s">
        <v>37</v>
      </c>
      <c r="E1416" s="203" t="s">
        <v>11</v>
      </c>
      <c r="F1416" s="204">
        <v>299160</v>
      </c>
      <c r="G1416" s="204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83">
        <v>4</v>
      </c>
      <c r="C1417" s="109" t="s">
        <v>962</v>
      </c>
      <c r="D1417" s="202" t="s">
        <v>37</v>
      </c>
      <c r="E1417" s="203" t="s">
        <v>11</v>
      </c>
      <c r="F1417" s="204">
        <v>246960</v>
      </c>
      <c r="G1417" s="204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83">
        <v>5</v>
      </c>
      <c r="C1418" s="109" t="s">
        <v>963</v>
      </c>
      <c r="D1418" s="202" t="s">
        <v>37</v>
      </c>
      <c r="E1418" s="203" t="s">
        <v>11</v>
      </c>
      <c r="F1418" s="204">
        <v>286461</v>
      </c>
      <c r="G1418" s="204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83">
        <v>6</v>
      </c>
      <c r="C1419" s="109" t="s">
        <v>964</v>
      </c>
      <c r="D1419" s="202" t="s">
        <v>37</v>
      </c>
      <c r="E1419" s="203" t="s">
        <v>11</v>
      </c>
      <c r="F1419" s="204">
        <v>259308</v>
      </c>
      <c r="G1419" s="204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83">
        <v>7</v>
      </c>
      <c r="C1420" s="109" t="s">
        <v>965</v>
      </c>
      <c r="D1420" s="202" t="s">
        <v>37</v>
      </c>
      <c r="E1420" s="203" t="s">
        <v>11</v>
      </c>
      <c r="F1420" s="204">
        <v>300784.05</v>
      </c>
      <c r="G1420" s="204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83">
        <v>8</v>
      </c>
      <c r="C1421" s="109" t="s">
        <v>442</v>
      </c>
      <c r="D1421" s="202" t="s">
        <v>37</v>
      </c>
      <c r="E1421" s="203" t="s">
        <v>11</v>
      </c>
      <c r="F1421" s="204">
        <v>300600</v>
      </c>
      <c r="G1421" s="204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83">
        <v>9</v>
      </c>
      <c r="C1422" s="109" t="s">
        <v>443</v>
      </c>
      <c r="D1422" s="202" t="s">
        <v>37</v>
      </c>
      <c r="E1422" s="203" t="s">
        <v>11</v>
      </c>
      <c r="F1422" s="204">
        <v>358140</v>
      </c>
      <c r="G1422" s="204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83">
        <v>10</v>
      </c>
      <c r="C1423" s="109" t="s">
        <v>444</v>
      </c>
      <c r="D1423" s="202" t="s">
        <v>37</v>
      </c>
      <c r="E1423" s="203" t="s">
        <v>11</v>
      </c>
      <c r="F1423" s="204">
        <v>341777.99941898551</v>
      </c>
      <c r="G1423" s="204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83">
        <v>11</v>
      </c>
      <c r="C1424" s="109" t="s">
        <v>445</v>
      </c>
      <c r="D1424" s="202" t="s">
        <v>37</v>
      </c>
      <c r="E1424" s="203" t="s">
        <v>11</v>
      </c>
      <c r="F1424" s="204">
        <v>395879.58401850733</v>
      </c>
      <c r="G1424" s="204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83">
        <v>12</v>
      </c>
      <c r="C1425" s="109" t="s">
        <v>446</v>
      </c>
      <c r="D1425" s="202" t="s">
        <v>37</v>
      </c>
      <c r="E1425" s="203" t="s">
        <v>11</v>
      </c>
      <c r="F1425" s="204">
        <v>6240</v>
      </c>
      <c r="G1425" s="204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83">
        <v>13</v>
      </c>
      <c r="C1426" s="109" t="s">
        <v>447</v>
      </c>
      <c r="D1426" s="202" t="s">
        <v>37</v>
      </c>
      <c r="E1426" s="203" t="s">
        <v>11</v>
      </c>
      <c r="F1426" s="204">
        <v>5760</v>
      </c>
      <c r="G1426" s="204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83">
        <v>14</v>
      </c>
      <c r="C1427" s="109" t="s">
        <v>448</v>
      </c>
      <c r="D1427" s="202" t="s">
        <v>37</v>
      </c>
      <c r="E1427" s="203" t="s">
        <v>287</v>
      </c>
      <c r="F1427" s="204">
        <v>337284.9788645666</v>
      </c>
      <c r="G1427" s="204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83">
        <v>15</v>
      </c>
      <c r="C1428" s="109" t="s">
        <v>966</v>
      </c>
      <c r="D1428" s="202" t="s">
        <v>37</v>
      </c>
      <c r="E1428" s="203" t="s">
        <v>287</v>
      </c>
      <c r="F1428" s="204">
        <v>269827.98309165332</v>
      </c>
      <c r="G1428" s="204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83">
        <v>16</v>
      </c>
      <c r="C1429" s="109" t="s">
        <v>967</v>
      </c>
      <c r="D1429" s="202" t="s">
        <v>37</v>
      </c>
      <c r="E1429" s="203" t="s">
        <v>463</v>
      </c>
      <c r="F1429" s="204">
        <v>420</v>
      </c>
      <c r="G1429" s="204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83">
        <v>17</v>
      </c>
      <c r="C1430" s="109" t="s">
        <v>968</v>
      </c>
      <c r="D1430" s="202" t="s">
        <v>37</v>
      </c>
      <c r="E1430" s="203" t="s">
        <v>463</v>
      </c>
      <c r="F1430" s="204">
        <v>720</v>
      </c>
      <c r="G1430" s="204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83">
        <v>18</v>
      </c>
      <c r="C1431" s="109" t="s">
        <v>969</v>
      </c>
      <c r="D1431" s="202" t="s">
        <v>37</v>
      </c>
      <c r="E1431" s="203" t="s">
        <v>463</v>
      </c>
      <c r="F1431" s="204">
        <v>15300</v>
      </c>
      <c r="G1431" s="204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83">
        <v>19</v>
      </c>
      <c r="C1432" s="109" t="s">
        <v>970</v>
      </c>
      <c r="D1432" s="202" t="s">
        <v>37</v>
      </c>
      <c r="E1432" s="203" t="s">
        <v>463</v>
      </c>
      <c r="F1432" s="204">
        <v>9120</v>
      </c>
      <c r="G1432" s="204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83">
        <v>20</v>
      </c>
      <c r="C1433" s="109" t="s">
        <v>1066</v>
      </c>
      <c r="D1433" s="202" t="s">
        <v>37</v>
      </c>
      <c r="E1433" s="203" t="s">
        <v>463</v>
      </c>
      <c r="F1433" s="389">
        <v>2740</v>
      </c>
      <c r="G1433" s="389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83"/>
      <c r="C1434" s="109"/>
      <c r="D1434" s="202" t="s">
        <v>38</v>
      </c>
      <c r="E1434" s="203"/>
      <c r="F1434" s="204">
        <v>0</v>
      </c>
      <c r="G1434" s="204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83" t="s">
        <v>1001</v>
      </c>
      <c r="C1435" s="109" t="s">
        <v>787</v>
      </c>
      <c r="D1435" s="202" t="s">
        <v>38</v>
      </c>
      <c r="E1435" s="203"/>
      <c r="F1435" s="204">
        <v>0</v>
      </c>
      <c r="G1435" s="204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83">
        <v>1</v>
      </c>
      <c r="C1436" s="109" t="s">
        <v>449</v>
      </c>
      <c r="D1436" s="202" t="s">
        <v>37</v>
      </c>
      <c r="E1436" s="203" t="s">
        <v>11</v>
      </c>
      <c r="F1436" s="204">
        <v>15000</v>
      </c>
      <c r="G1436" s="204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83">
        <v>2</v>
      </c>
      <c r="C1437" s="109" t="s">
        <v>450</v>
      </c>
      <c r="D1437" s="202" t="s">
        <v>37</v>
      </c>
      <c r="E1437" s="203" t="s">
        <v>11</v>
      </c>
      <c r="F1437" s="204">
        <v>36180</v>
      </c>
      <c r="G1437" s="204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83">
        <v>3</v>
      </c>
      <c r="C1438" s="109" t="s">
        <v>971</v>
      </c>
      <c r="D1438" s="202" t="s">
        <v>37</v>
      </c>
      <c r="E1438" s="203" t="s">
        <v>11</v>
      </c>
      <c r="F1438" s="204">
        <v>32640</v>
      </c>
      <c r="G1438" s="204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83">
        <v>4</v>
      </c>
      <c r="C1439" s="109" t="s">
        <v>972</v>
      </c>
      <c r="D1439" s="202" t="s">
        <v>37</v>
      </c>
      <c r="E1439" s="203" t="s">
        <v>11</v>
      </c>
      <c r="F1439" s="204">
        <v>63840</v>
      </c>
      <c r="G1439" s="204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83">
        <v>5</v>
      </c>
      <c r="C1440" s="109" t="s">
        <v>973</v>
      </c>
      <c r="D1440" s="202" t="s">
        <v>37</v>
      </c>
      <c r="E1440" s="203" t="s">
        <v>11</v>
      </c>
      <c r="F1440" s="204">
        <v>450000</v>
      </c>
      <c r="G1440" s="204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83">
        <v>6</v>
      </c>
      <c r="C1441" s="109" t="s">
        <v>1158</v>
      </c>
      <c r="D1441" s="202" t="s">
        <v>37</v>
      </c>
      <c r="E1441" s="203" t="s">
        <v>11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83"/>
      <c r="C1442" s="109" t="s">
        <v>38</v>
      </c>
      <c r="D1442" s="202" t="s">
        <v>38</v>
      </c>
      <c r="E1442" s="203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83" t="s">
        <v>1159</v>
      </c>
      <c r="C1443" s="109" t="s">
        <v>975</v>
      </c>
      <c r="D1443" s="202" t="s">
        <v>38</v>
      </c>
      <c r="E1443" s="203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83">
        <v>1</v>
      </c>
      <c r="C1444" s="109" t="s">
        <v>1061</v>
      </c>
      <c r="D1444" s="202" t="s">
        <v>37</v>
      </c>
      <c r="E1444" s="203" t="s">
        <v>976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83">
        <v>2</v>
      </c>
      <c r="C1445" s="109" t="s">
        <v>978</v>
      </c>
      <c r="D1445" s="202" t="s">
        <v>37</v>
      </c>
      <c r="E1445" s="203" t="s">
        <v>977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83">
        <v>3</v>
      </c>
      <c r="C1446" s="109" t="s">
        <v>979</v>
      </c>
      <c r="D1446" s="202" t="s">
        <v>37</v>
      </c>
      <c r="E1446" s="203" t="s">
        <v>30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83">
        <v>4</v>
      </c>
      <c r="C1447" s="186" t="s">
        <v>1067</v>
      </c>
      <c r="D1447" s="202" t="s">
        <v>37</v>
      </c>
      <c r="E1447" s="203" t="s">
        <v>1073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83">
        <v>5</v>
      </c>
      <c r="C1448" s="186" t="s">
        <v>1068</v>
      </c>
      <c r="D1448" s="202" t="s">
        <v>37</v>
      </c>
      <c r="E1448" s="203" t="s">
        <v>1073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83">
        <v>6</v>
      </c>
      <c r="C1449" s="186" t="s">
        <v>1069</v>
      </c>
      <c r="D1449" s="202" t="s">
        <v>37</v>
      </c>
      <c r="E1449" s="203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83">
        <v>7</v>
      </c>
      <c r="C1450" s="186" t="s">
        <v>1070</v>
      </c>
      <c r="D1450" s="202" t="s">
        <v>37</v>
      </c>
      <c r="E1450" s="203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83">
        <v>8</v>
      </c>
      <c r="C1451" s="186" t="s">
        <v>1071</v>
      </c>
      <c r="D1451" s="202" t="s">
        <v>37</v>
      </c>
      <c r="E1451" s="203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87">
        <v>9</v>
      </c>
      <c r="C1452" s="188" t="s">
        <v>1375</v>
      </c>
      <c r="D1452" s="202" t="s">
        <v>37</v>
      </c>
      <c r="E1452" s="203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87">
        <v>10</v>
      </c>
      <c r="C1453" s="189" t="s">
        <v>1376</v>
      </c>
      <c r="D1453" s="202" t="s">
        <v>37</v>
      </c>
      <c r="E1453" s="203" t="s">
        <v>11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87">
        <v>11</v>
      </c>
      <c r="C1454" s="189" t="s">
        <v>1377</v>
      </c>
      <c r="D1454" s="202" t="s">
        <v>37</v>
      </c>
      <c r="E1454" s="203" t="s">
        <v>11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87">
        <v>12</v>
      </c>
      <c r="C1455" s="189" t="s">
        <v>1378</v>
      </c>
      <c r="D1455" s="202" t="s">
        <v>35</v>
      </c>
      <c r="E1455" s="203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87">
        <v>13</v>
      </c>
      <c r="C1456" s="188" t="s">
        <v>1379</v>
      </c>
      <c r="D1456" s="202" t="s">
        <v>37</v>
      </c>
      <c r="E1456" s="203" t="s">
        <v>90</v>
      </c>
      <c r="F1456" s="209">
        <v>750000</v>
      </c>
      <c r="G1456" s="209">
        <v>750000</v>
      </c>
      <c r="I1456" s="88">
        <f t="shared" si="119"/>
        <v>750000</v>
      </c>
    </row>
    <row r="1457" spans="1:30" ht="15" customHeight="1">
      <c r="B1457" s="187"/>
      <c r="C1457" s="188" t="s">
        <v>38</v>
      </c>
      <c r="D1457" s="202" t="s">
        <v>38</v>
      </c>
      <c r="E1457" s="203"/>
      <c r="F1457" s="176" t="s">
        <v>38</v>
      </c>
      <c r="G1457" s="176" t="s">
        <v>38</v>
      </c>
      <c r="I1457" s="88" t="str">
        <f t="shared" si="119"/>
        <v/>
      </c>
    </row>
    <row r="1458" spans="1:30" ht="15" customHeight="1">
      <c r="A1458" s="16"/>
      <c r="B1458" s="187" t="s">
        <v>1001</v>
      </c>
      <c r="C1458" s="188" t="s">
        <v>1380</v>
      </c>
      <c r="D1458" s="202"/>
      <c r="E1458" s="203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87">
        <v>1</v>
      </c>
      <c r="C1459" s="188" t="s">
        <v>1381</v>
      </c>
      <c r="D1459" s="202" t="s">
        <v>35</v>
      </c>
      <c r="E1459" s="199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87">
        <v>2</v>
      </c>
      <c r="C1460" s="188" t="s">
        <v>1382</v>
      </c>
      <c r="D1460" s="202" t="s">
        <v>37</v>
      </c>
      <c r="E1460" s="203" t="s">
        <v>14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87"/>
      <c r="C1461" s="188"/>
      <c r="D1461" s="202"/>
      <c r="E1461" s="203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87" t="s">
        <v>1001</v>
      </c>
      <c r="C1462" s="188" t="s">
        <v>1383</v>
      </c>
      <c r="D1462" s="202" t="s">
        <v>37</v>
      </c>
      <c r="E1462" s="203" t="s">
        <v>14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87" t="s">
        <v>1001</v>
      </c>
      <c r="C1463" s="188" t="s">
        <v>1384</v>
      </c>
      <c r="D1463" s="202" t="s">
        <v>37</v>
      </c>
      <c r="E1463" s="203" t="s">
        <v>14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87" t="s">
        <v>1001</v>
      </c>
      <c r="C1464" s="188" t="s">
        <v>1385</v>
      </c>
      <c r="D1464" s="202" t="s">
        <v>37</v>
      </c>
      <c r="E1464" s="203" t="s">
        <v>14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87" t="s">
        <v>1001</v>
      </c>
      <c r="C1465" s="188" t="s">
        <v>1386</v>
      </c>
      <c r="D1465" s="202" t="s">
        <v>37</v>
      </c>
      <c r="E1465" s="203" t="s">
        <v>14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87"/>
      <c r="C1466" s="188"/>
      <c r="D1466" s="202"/>
      <c r="E1466" s="203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87" t="s">
        <v>1001</v>
      </c>
      <c r="C1467" s="188" t="s">
        <v>1387</v>
      </c>
      <c r="D1467" s="202"/>
      <c r="E1467" s="203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87">
        <v>1</v>
      </c>
      <c r="C1468" s="188" t="s">
        <v>1388</v>
      </c>
      <c r="D1468" s="202" t="s">
        <v>35</v>
      </c>
      <c r="E1468" s="203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87">
        <v>2</v>
      </c>
      <c r="C1469" s="188" t="s">
        <v>1389</v>
      </c>
      <c r="D1469" s="202" t="s">
        <v>37</v>
      </c>
      <c r="E1469" s="203" t="s">
        <v>14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87"/>
      <c r="C1470" s="188" t="s">
        <v>38</v>
      </c>
      <c r="D1470" s="202" t="s">
        <v>38</v>
      </c>
      <c r="E1470" s="203"/>
      <c r="F1470" s="176" t="s">
        <v>38</v>
      </c>
      <c r="G1470" s="176" t="s">
        <v>38</v>
      </c>
      <c r="I1470" s="88" t="str">
        <f t="shared" si="119"/>
        <v/>
      </c>
    </row>
    <row r="1471" spans="1:30" ht="15" customHeight="1">
      <c r="B1471" s="187" t="s">
        <v>1001</v>
      </c>
      <c r="C1471" s="188" t="s">
        <v>1390</v>
      </c>
      <c r="D1471" s="202"/>
      <c r="E1471" s="203"/>
      <c r="F1471" s="176"/>
      <c r="G1471" s="176"/>
      <c r="I1471" s="88">
        <f t="shared" si="119"/>
        <v>0</v>
      </c>
    </row>
    <row r="1472" spans="1:30" ht="15" customHeight="1">
      <c r="B1472" s="187">
        <v>1</v>
      </c>
      <c r="C1472" s="188" t="s">
        <v>1391</v>
      </c>
      <c r="D1472" s="202" t="s">
        <v>35</v>
      </c>
      <c r="E1472" s="203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87">
        <v>2</v>
      </c>
      <c r="C1473" s="188" t="s">
        <v>1392</v>
      </c>
      <c r="D1473" s="202" t="s">
        <v>37</v>
      </c>
      <c r="E1473" s="203" t="s">
        <v>11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87"/>
      <c r="C1474" s="188" t="s">
        <v>38</v>
      </c>
      <c r="D1474" s="202" t="s">
        <v>38</v>
      </c>
      <c r="E1474" s="203"/>
      <c r="F1474" s="176" t="s">
        <v>38</v>
      </c>
      <c r="G1474" s="176" t="s">
        <v>38</v>
      </c>
      <c r="I1474" s="88" t="str">
        <f t="shared" si="119"/>
        <v/>
      </c>
    </row>
    <row r="1475" spans="2:9" ht="15" customHeight="1">
      <c r="B1475" s="187">
        <v>1</v>
      </c>
      <c r="C1475" s="188" t="s">
        <v>1393</v>
      </c>
      <c r="D1475" s="202" t="s">
        <v>35</v>
      </c>
      <c r="E1475" s="203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87">
        <v>2</v>
      </c>
      <c r="C1476" s="188" t="s">
        <v>1394</v>
      </c>
      <c r="D1476" s="202" t="s">
        <v>37</v>
      </c>
      <c r="E1476" s="203" t="s">
        <v>14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87"/>
      <c r="C1477" s="188" t="s">
        <v>38</v>
      </c>
      <c r="D1477" s="202" t="s">
        <v>38</v>
      </c>
      <c r="E1477" s="203"/>
      <c r="F1477" s="176" t="s">
        <v>38</v>
      </c>
      <c r="G1477" s="176" t="s">
        <v>38</v>
      </c>
      <c r="I1477" s="88" t="str">
        <f t="shared" si="119"/>
        <v/>
      </c>
    </row>
    <row r="1478" spans="2:9" ht="15" customHeight="1">
      <c r="B1478" s="187">
        <v>1</v>
      </c>
      <c r="C1478" s="188" t="s">
        <v>1395</v>
      </c>
      <c r="D1478" s="202" t="s">
        <v>37</v>
      </c>
      <c r="E1478" s="203" t="s">
        <v>14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87">
        <v>2</v>
      </c>
      <c r="C1479" s="390" t="s">
        <v>1396</v>
      </c>
      <c r="D1479" s="202" t="s">
        <v>37</v>
      </c>
      <c r="E1479" s="203" t="s">
        <v>14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87">
        <v>3</v>
      </c>
      <c r="C1480" s="390" t="s">
        <v>1397</v>
      </c>
      <c r="D1480" s="202" t="s">
        <v>37</v>
      </c>
      <c r="E1480" s="203" t="s">
        <v>14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87">
        <v>4</v>
      </c>
      <c r="C1481" s="390" t="s">
        <v>1398</v>
      </c>
      <c r="D1481" s="202" t="s">
        <v>37</v>
      </c>
      <c r="E1481" s="203" t="s">
        <v>14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87">
        <v>5</v>
      </c>
      <c r="C1482" s="390" t="s">
        <v>1399</v>
      </c>
      <c r="D1482" s="202" t="s">
        <v>37</v>
      </c>
      <c r="E1482" s="203" t="s">
        <v>14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87">
        <v>6</v>
      </c>
      <c r="C1483" s="188" t="s">
        <v>1400</v>
      </c>
      <c r="D1483" s="202" t="s">
        <v>37</v>
      </c>
      <c r="E1483" s="203" t="s">
        <v>14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87">
        <v>7</v>
      </c>
      <c r="C1484" s="188" t="s">
        <v>1401</v>
      </c>
      <c r="D1484" s="202" t="s">
        <v>37</v>
      </c>
      <c r="E1484" s="203" t="s">
        <v>14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87">
        <v>8</v>
      </c>
      <c r="C1485" s="390" t="s">
        <v>1401</v>
      </c>
      <c r="D1485" s="202" t="s">
        <v>37</v>
      </c>
      <c r="E1485" s="203" t="s">
        <v>14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87"/>
      <c r="C1486" s="188" t="s">
        <v>38</v>
      </c>
      <c r="D1486" s="202" t="s">
        <v>38</v>
      </c>
      <c r="E1486" s="203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87" t="s">
        <v>1005</v>
      </c>
      <c r="C1487" s="188" t="s">
        <v>1402</v>
      </c>
      <c r="D1487" s="202"/>
      <c r="E1487" s="203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87">
        <v>1</v>
      </c>
      <c r="C1488" s="188" t="s">
        <v>1403</v>
      </c>
      <c r="D1488" s="202" t="s">
        <v>35</v>
      </c>
      <c r="E1488" s="203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87">
        <v>2</v>
      </c>
      <c r="C1489" s="188" t="s">
        <v>1404</v>
      </c>
      <c r="D1489" s="202" t="s">
        <v>35</v>
      </c>
      <c r="E1489" s="203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87">
        <v>3</v>
      </c>
      <c r="C1490" s="188" t="s">
        <v>1405</v>
      </c>
      <c r="D1490" s="202" t="s">
        <v>35</v>
      </c>
      <c r="E1490" s="203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87" t="s">
        <v>997</v>
      </c>
      <c r="C1491" s="188" t="s">
        <v>1406</v>
      </c>
      <c r="D1491" s="202" t="s">
        <v>37</v>
      </c>
      <c r="E1491" s="203" t="s">
        <v>11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87">
        <v>5</v>
      </c>
      <c r="C1492" s="188" t="s">
        <v>1407</v>
      </c>
      <c r="D1492" s="202" t="s">
        <v>37</v>
      </c>
      <c r="E1492" s="203" t="s">
        <v>11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87">
        <v>6</v>
      </c>
      <c r="C1493" s="188" t="s">
        <v>1408</v>
      </c>
      <c r="D1493" s="202" t="s">
        <v>37</v>
      </c>
      <c r="E1493" s="203" t="s">
        <v>11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36" priority="138" operator="equal">
      <formula>0</formula>
    </cfRule>
  </conditionalFormatting>
  <conditionalFormatting sqref="B8:C135">
    <cfRule type="cellIs" dxfId="35" priority="51" operator="equal">
      <formula>0</formula>
    </cfRule>
  </conditionalFormatting>
  <conditionalFormatting sqref="B150:G1493">
    <cfRule type="cellIs" dxfId="34" priority="1" operator="equal">
      <formula>0</formula>
    </cfRule>
  </conditionalFormatting>
  <conditionalFormatting sqref="C143:G149">
    <cfRule type="cellIs" dxfId="33" priority="5" operator="equal">
      <formula>0</formula>
    </cfRule>
  </conditionalFormatting>
  <conditionalFormatting sqref="D9:G142">
    <cfRule type="cellIs" dxfId="32" priority="11" operator="equal">
      <formula>0</formula>
    </cfRule>
  </conditionalFormatting>
  <conditionalFormatting sqref="D1:IV5 A1:C7 D6:K6 H1455:IV1457 H1458:XFD1485 H1486:H1493 I1486:XFD1494 A1494:H1494 A1495:XFD65536">
    <cfRule type="cellIs" dxfId="31" priority="163" operator="equal">
      <formula>0</formula>
    </cfRule>
  </conditionalFormatting>
  <conditionalFormatting sqref="D7:IV8 C136:C142 B136:B149">
    <cfRule type="cellIs" dxfId="30" priority="62" operator="equal">
      <formula>0</formula>
    </cfRule>
  </conditionalFormatting>
  <conditionalFormatting sqref="H9:H1418">
    <cfRule type="cellIs" dxfId="29" priority="129" operator="equal">
      <formula>0</formula>
    </cfRule>
  </conditionalFormatting>
  <conditionalFormatting sqref="H1419:I1454">
    <cfRule type="cellIs" dxfId="28" priority="128" operator="equal">
      <formula>0</formula>
    </cfRule>
  </conditionalFormatting>
  <conditionalFormatting sqref="I108:I1418">
    <cfRule type="cellIs" dxfId="27" priority="125" operator="equal">
      <formula>0</formula>
    </cfRule>
  </conditionalFormatting>
  <conditionalFormatting sqref="J108:IV1454">
    <cfRule type="cellIs" dxfId="26" priority="139" operator="equal">
      <formula>0</formula>
    </cfRule>
  </conditionalFormatting>
  <conditionalFormatting sqref="M6:IV6">
    <cfRule type="cellIs" dxfId="25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 xr:uid="{00000000-0002-0000-0400-000000000000}">
      <formula1>#REF!</formula1>
    </dataValidation>
    <dataValidation type="list" allowBlank="1" showInputMessage="1" showErrorMessage="1" errorTitle="PERINGATAN !!!" error="NAMA MATERIAL / UPAH SALAH BOZ...." sqref="IU65451" xr:uid="{00000000-0002-0000-0400-000001000000}">
      <formula1>#REF!</formula1>
    </dataValidation>
    <dataValidation type="list" allowBlank="1" showInputMessage="1" showErrorMessage="1" errorTitle="PERINGATAN !!!" error="DATA HARGA YANG DIPAKAI SALAH...." sqref="I5" xr:uid="{00000000-0002-0000-0400-000002000000}">
      <formula1>$N$1462:$N$1465</formula1>
    </dataValidation>
    <dataValidation allowBlank="1" showInputMessage="1" showErrorMessage="1" errorTitle="PERINGATAN !!!" error="MDU / UPAH SALAH BOZ...." sqref="C1460 C1475:C1476 C1479:C1482 C1485" xr:uid="{00000000-0002-0000-0400-000003000000}"/>
    <dataValidation type="list" allowBlank="1" showInputMessage="1" showErrorMessage="1" errorTitle="PERINGATAN !!!" error="GOLONGAN MATERIAL/JASA SALAH...." sqref="D8:D1493" xr:uid="{00000000-0002-0000-0400-000004000000}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99"/>
  </sheetPr>
  <dimension ref="A2:P27"/>
  <sheetViews>
    <sheetView zoomScale="55" zoomScaleNormal="55" zoomScaleSheetLayoutView="85" workbookViewId="0">
      <selection activeCell="N16" sqref="N16"/>
    </sheetView>
  </sheetViews>
  <sheetFormatPr defaultColWidth="9.140625" defaultRowHeight="15"/>
  <cols>
    <col min="1" max="1" width="4.28515625" style="191" customWidth="1"/>
    <col min="2" max="2" width="33.28515625" style="191" customWidth="1"/>
    <col min="3" max="3" width="3.7109375" style="192" customWidth="1"/>
    <col min="4" max="4" width="15" style="191" customWidth="1"/>
    <col min="5" max="5" width="12.42578125" style="191" customWidth="1"/>
    <col min="6" max="6" width="5.42578125" style="191" customWidth="1"/>
    <col min="7" max="7" width="5.42578125" style="191" hidden="1" customWidth="1"/>
    <col min="8" max="8" width="5.140625" style="191" customWidth="1"/>
    <col min="9" max="9" width="34.140625" style="191" customWidth="1"/>
    <col min="10" max="10" width="3.42578125" style="191" customWidth="1"/>
    <col min="11" max="11" width="12.7109375" style="191" customWidth="1"/>
    <col min="12" max="12" width="12.42578125" style="191" customWidth="1"/>
    <col min="13" max="13" width="15" style="191" customWidth="1"/>
    <col min="14" max="14" width="17" style="191" customWidth="1"/>
    <col min="15" max="15" width="18.140625" style="191" customWidth="1"/>
    <col min="16" max="16" width="20.28515625" style="191" customWidth="1"/>
    <col min="17" max="17" width="14.42578125" style="191" customWidth="1"/>
    <col min="18" max="16384" width="9.140625" style="191"/>
  </cols>
  <sheetData>
    <row r="2" spans="1:16" s="194" customFormat="1" ht="18.75" customHeight="1">
      <c r="B2" s="559" t="s">
        <v>1425</v>
      </c>
      <c r="C2" s="559"/>
      <c r="D2" s="559"/>
      <c r="E2" s="559"/>
      <c r="I2" s="195"/>
    </row>
    <row r="3" spans="1:16" s="194" customFormat="1" ht="13.5" customHeight="1" thickBot="1">
      <c r="B3" s="201"/>
      <c r="C3" s="201"/>
      <c r="D3" s="201"/>
      <c r="E3" s="201"/>
      <c r="I3" s="195"/>
    </row>
    <row r="4" spans="1:16" s="194" customFormat="1" ht="29.25" customHeight="1">
      <c r="A4" s="198"/>
      <c r="B4" s="564" t="s">
        <v>1499</v>
      </c>
      <c r="C4" s="565"/>
      <c r="D4" s="565"/>
      <c r="E4" s="566"/>
      <c r="F4" s="347"/>
      <c r="G4" s="347"/>
      <c r="H4" s="348"/>
      <c r="I4" s="591" t="s">
        <v>1500</v>
      </c>
      <c r="J4" s="592"/>
      <c r="K4" s="592"/>
      <c r="L4" s="593"/>
    </row>
    <row r="5" spans="1:16" ht="34.5" customHeight="1">
      <c r="A5" s="193"/>
      <c r="B5" s="350" t="s">
        <v>1349</v>
      </c>
      <c r="C5" s="200" t="s">
        <v>9</v>
      </c>
      <c r="D5" s="560" t="str">
        <f>DATA!D14</f>
        <v>PT. PANORAMA INDAH FURNITUR</v>
      </c>
      <c r="E5" s="561"/>
      <c r="F5" s="197"/>
      <c r="G5" s="197"/>
      <c r="I5" s="351" t="s">
        <v>1349</v>
      </c>
      <c r="J5" s="200" t="s">
        <v>9</v>
      </c>
      <c r="K5" s="594" t="str">
        <f>D5</f>
        <v>PT. PANORAMA INDAH FURNITUR</v>
      </c>
      <c r="L5" s="595"/>
    </row>
    <row r="6" spans="1:16" ht="31.5" customHeight="1">
      <c r="A6" s="193"/>
      <c r="B6" s="350" t="s">
        <v>1496</v>
      </c>
      <c r="C6" s="200" t="s">
        <v>9</v>
      </c>
      <c r="D6" s="569">
        <f>DATA!D17*1000</f>
        <v>33000</v>
      </c>
      <c r="E6" s="570"/>
      <c r="F6" s="197"/>
      <c r="G6" s="197"/>
      <c r="I6" s="351" t="s">
        <v>1497</v>
      </c>
      <c r="J6" s="200" t="s">
        <v>9</v>
      </c>
      <c r="K6" s="596">
        <f>DATA!D20*1000</f>
        <v>1300</v>
      </c>
      <c r="L6" s="597"/>
    </row>
    <row r="7" spans="1:16" ht="30.75" customHeight="1">
      <c r="A7" s="193"/>
      <c r="B7" s="350" t="s">
        <v>1411</v>
      </c>
      <c r="C7" s="200" t="s">
        <v>9</v>
      </c>
      <c r="D7" s="567">
        <f>DATA!D18</f>
        <v>3</v>
      </c>
      <c r="E7" s="568"/>
      <c r="F7" s="349" t="s">
        <v>1424</v>
      </c>
      <c r="I7" s="351" t="s">
        <v>1411</v>
      </c>
      <c r="J7" s="200" t="s">
        <v>9</v>
      </c>
      <c r="K7" s="598">
        <f>DATA!D21</f>
        <v>1</v>
      </c>
      <c r="L7" s="599"/>
    </row>
    <row r="8" spans="1:16" ht="51" customHeight="1">
      <c r="A8" s="193"/>
      <c r="B8" s="350" t="s">
        <v>1412</v>
      </c>
      <c r="C8" s="200" t="s">
        <v>9</v>
      </c>
      <c r="D8" s="567">
        <f>DATA!D19</f>
        <v>380</v>
      </c>
      <c r="E8" s="568"/>
      <c r="F8" s="349" t="s">
        <v>1424</v>
      </c>
      <c r="G8" s="344">
        <v>220</v>
      </c>
      <c r="I8" s="351" t="s">
        <v>1412</v>
      </c>
      <c r="J8" s="200" t="s">
        <v>9</v>
      </c>
      <c r="K8" s="598">
        <f>DATA!D22</f>
        <v>220</v>
      </c>
      <c r="L8" s="599"/>
      <c r="P8" s="507" t="s">
        <v>1648</v>
      </c>
    </row>
    <row r="9" spans="1:16" ht="30" customHeight="1" thickBot="1">
      <c r="A9" s="193"/>
      <c r="B9" s="356" t="s">
        <v>1508</v>
      </c>
      <c r="C9" s="346" t="s">
        <v>9</v>
      </c>
      <c r="D9" s="562">
        <f>IF(D7=1,D6/(380/3^0.5),(D6/(380*3^0.5)))</f>
        <v>50.138312850678034</v>
      </c>
      <c r="E9" s="563"/>
      <c r="F9" s="196"/>
      <c r="G9" s="345">
        <v>380</v>
      </c>
      <c r="I9" s="357" t="s">
        <v>1508</v>
      </c>
      <c r="J9" s="346" t="s">
        <v>9</v>
      </c>
      <c r="K9" s="602">
        <f>IF(K7=1,K6/(380/3^0.5),(K6/(380*3^0.5)))</f>
        <v>5.9254369732619487</v>
      </c>
      <c r="L9" s="603"/>
    </row>
    <row r="10" spans="1:16" ht="24.75" customHeight="1">
      <c r="B10" s="358"/>
      <c r="C10" s="355"/>
      <c r="D10" s="359"/>
      <c r="E10" s="359"/>
      <c r="F10" s="196"/>
      <c r="G10" s="345"/>
      <c r="I10" s="358"/>
      <c r="J10" s="355"/>
      <c r="K10" s="359"/>
      <c r="L10" s="359"/>
    </row>
    <row r="11" spans="1:16" ht="16.5" thickBot="1">
      <c r="B11" s="352" t="s">
        <v>1509</v>
      </c>
      <c r="I11" s="352" t="s">
        <v>1503</v>
      </c>
    </row>
    <row r="12" spans="1:16" ht="34.5" customHeight="1">
      <c r="A12" s="193"/>
      <c r="B12" s="380" t="s">
        <v>1501</v>
      </c>
      <c r="C12" s="374" t="s">
        <v>9</v>
      </c>
      <c r="D12" s="571" t="s">
        <v>1657</v>
      </c>
      <c r="E12" s="572"/>
      <c r="F12" s="197"/>
      <c r="G12" s="197"/>
      <c r="I12" s="373" t="s">
        <v>1501</v>
      </c>
      <c r="J12" s="374" t="s">
        <v>9</v>
      </c>
      <c r="K12" s="604" t="s">
        <v>1658</v>
      </c>
      <c r="L12" s="605"/>
    </row>
    <row r="13" spans="1:16" ht="31.5" customHeight="1">
      <c r="A13" s="193"/>
      <c r="B13" s="381" t="s">
        <v>1350</v>
      </c>
      <c r="C13" s="361" t="s">
        <v>9</v>
      </c>
      <c r="D13" s="575" t="s">
        <v>1660</v>
      </c>
      <c r="E13" s="576"/>
      <c r="F13" s="197"/>
      <c r="G13" s="197"/>
      <c r="I13" s="375" t="s">
        <v>1350</v>
      </c>
      <c r="J13" s="361" t="s">
        <v>9</v>
      </c>
      <c r="K13" s="600" t="s">
        <v>1659</v>
      </c>
      <c r="L13" s="601"/>
    </row>
    <row r="14" spans="1:16" ht="30.75" customHeight="1">
      <c r="A14" s="193"/>
      <c r="B14" s="381" t="s">
        <v>1502</v>
      </c>
      <c r="C14" s="361" t="s">
        <v>9</v>
      </c>
      <c r="D14" s="583">
        <v>50</v>
      </c>
      <c r="E14" s="584"/>
      <c r="F14" s="349" t="s">
        <v>1424</v>
      </c>
      <c r="G14" s="353">
        <v>50</v>
      </c>
      <c r="I14" s="375" t="s">
        <v>1502</v>
      </c>
      <c r="J14" s="361" t="s">
        <v>9</v>
      </c>
      <c r="K14" s="585">
        <v>50</v>
      </c>
      <c r="L14" s="586"/>
    </row>
    <row r="15" spans="1:16" ht="57" customHeight="1">
      <c r="A15" s="193"/>
      <c r="B15" s="381" t="s">
        <v>1411</v>
      </c>
      <c r="C15" s="361" t="s">
        <v>9</v>
      </c>
      <c r="D15" s="367">
        <v>3</v>
      </c>
      <c r="E15" s="376"/>
      <c r="F15" s="349" t="s">
        <v>1424</v>
      </c>
      <c r="G15" s="353">
        <v>100</v>
      </c>
      <c r="I15" s="375" t="s">
        <v>1411</v>
      </c>
      <c r="J15" s="361" t="s">
        <v>9</v>
      </c>
      <c r="K15" s="367">
        <v>1</v>
      </c>
      <c r="L15" s="376"/>
    </row>
    <row r="16" spans="1:16" ht="44.25" customHeight="1">
      <c r="A16" s="193"/>
      <c r="B16" s="381" t="s">
        <v>1512</v>
      </c>
      <c r="C16" s="361"/>
      <c r="D16" s="587">
        <v>54</v>
      </c>
      <c r="E16" s="588"/>
      <c r="F16" s="349"/>
      <c r="G16" s="353">
        <v>160</v>
      </c>
      <c r="I16" s="375" t="s">
        <v>1504</v>
      </c>
      <c r="J16" s="361" t="s">
        <v>9</v>
      </c>
      <c r="K16" s="589">
        <f>K9</f>
        <v>5.9254369732619487</v>
      </c>
      <c r="L16" s="590"/>
    </row>
    <row r="17" spans="1:12" ht="34.5" customHeight="1">
      <c r="A17" s="193"/>
      <c r="B17" s="381" t="s">
        <v>1505</v>
      </c>
      <c r="C17" s="361" t="s">
        <v>9</v>
      </c>
      <c r="D17" s="577">
        <f>IF(D15=1,D14/(20/3^0.5),(D14/(20*3^0.5)))</f>
        <v>1.4433756729740645</v>
      </c>
      <c r="E17" s="578"/>
      <c r="F17" s="349" t="s">
        <v>1424</v>
      </c>
      <c r="G17" s="354">
        <v>200</v>
      </c>
      <c r="I17" s="375" t="s">
        <v>1505</v>
      </c>
      <c r="J17" s="361" t="s">
        <v>9</v>
      </c>
      <c r="K17" s="581">
        <f>IF(K15=1,K14/(20/3^0.5),(K14/(20*3^0.5)))</f>
        <v>4.3301270189221928</v>
      </c>
      <c r="L17" s="582"/>
    </row>
    <row r="18" spans="1:12" ht="34.5" customHeight="1">
      <c r="A18" s="193"/>
      <c r="B18" s="381" t="s">
        <v>1506</v>
      </c>
      <c r="C18" s="361" t="s">
        <v>9</v>
      </c>
      <c r="D18" s="577">
        <f>IF(D15=1,D14/(380/3^0.5),(D14/(380*3^0.5)))*1000</f>
        <v>75.96714068284551</v>
      </c>
      <c r="E18" s="578"/>
      <c r="F18" s="349" t="s">
        <v>1424</v>
      </c>
      <c r="G18" s="354">
        <v>250</v>
      </c>
      <c r="I18" s="375" t="s">
        <v>1506</v>
      </c>
      <c r="J18" s="361" t="s">
        <v>9</v>
      </c>
      <c r="K18" s="581">
        <f>IF(K15=1,K14/(380/3^0.5),(K14/(380*3^0.5)))*1000</f>
        <v>227.90142204853646</v>
      </c>
      <c r="L18" s="582"/>
    </row>
    <row r="19" spans="1:12" ht="30" customHeight="1">
      <c r="A19" s="193"/>
      <c r="B19" s="382" t="s">
        <v>1498</v>
      </c>
      <c r="C19" s="360" t="s">
        <v>9</v>
      </c>
      <c r="D19" s="577" t="e">
        <f>IF(D15=1,D13/(380/3^0.5),(D13/(380*3^0.5)))</f>
        <v>#VALUE!</v>
      </c>
      <c r="E19" s="578"/>
      <c r="F19" s="196"/>
      <c r="G19" s="345"/>
      <c r="I19" s="377" t="s">
        <v>1498</v>
      </c>
      <c r="J19" s="360" t="s">
        <v>9</v>
      </c>
      <c r="K19" s="581" t="e">
        <f>IF(K15=1,K13/(380/3^0.5),(K13/(380*3^0.5)))</f>
        <v>#VALUE!</v>
      </c>
      <c r="L19" s="582"/>
    </row>
    <row r="20" spans="1:12" ht="30" customHeight="1" thickBot="1">
      <c r="A20" s="193"/>
      <c r="B20" s="383" t="s">
        <v>1507</v>
      </c>
      <c r="C20" s="379" t="s">
        <v>9</v>
      </c>
      <c r="D20" s="573">
        <f>D16/D18</f>
        <v>0.71083365142626709</v>
      </c>
      <c r="E20" s="574"/>
      <c r="F20" s="196"/>
      <c r="G20" s="345"/>
      <c r="I20" s="378" t="s">
        <v>1498</v>
      </c>
      <c r="J20" s="379" t="s">
        <v>9</v>
      </c>
      <c r="K20" s="579">
        <f>K16/K18</f>
        <v>2.6000000000000002E-2</v>
      </c>
      <c r="L20" s="580"/>
    </row>
    <row r="21" spans="1:12" ht="9.75" customHeight="1">
      <c r="A21" s="193"/>
      <c r="B21" s="368" t="s">
        <v>1507</v>
      </c>
      <c r="C21" s="369" t="s">
        <v>9</v>
      </c>
      <c r="D21" s="558">
        <v>1</v>
      </c>
      <c r="E21" s="558"/>
      <c r="F21" s="370"/>
      <c r="G21" s="371"/>
      <c r="H21" s="372"/>
      <c r="I21" s="368" t="s">
        <v>1498</v>
      </c>
      <c r="J21" s="369" t="s">
        <v>9</v>
      </c>
      <c r="K21" s="558">
        <v>1</v>
      </c>
      <c r="L21" s="558"/>
    </row>
    <row r="22" spans="1:12" ht="6.75" customHeight="1">
      <c r="B22" s="358"/>
      <c r="C22" s="355"/>
      <c r="D22" s="366"/>
      <c r="E22" s="366"/>
      <c r="F22" s="196"/>
      <c r="G22" s="345"/>
      <c r="J22" s="355"/>
      <c r="K22" s="366"/>
      <c r="L22" s="366"/>
    </row>
    <row r="23" spans="1:12" ht="15.75" thickBot="1"/>
    <row r="24" spans="1:12" ht="200.25" customHeight="1" thickBot="1">
      <c r="B24" s="555"/>
      <c r="C24" s="556"/>
      <c r="D24" s="556"/>
      <c r="E24" s="557"/>
      <c r="I24" s="555"/>
      <c r="J24" s="556"/>
      <c r="K24" s="556"/>
      <c r="L24" s="557"/>
    </row>
    <row r="26" spans="1:12">
      <c r="D26" s="363"/>
    </row>
    <row r="27" spans="1:12">
      <c r="D27" s="364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K12:L12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D20:E20"/>
    <mergeCell ref="D13:E13"/>
    <mergeCell ref="D19:E19"/>
    <mergeCell ref="K20:L20"/>
  </mergeCells>
  <conditionalFormatting sqref="O4 Q4">
    <cfRule type="cellIs" dxfId="24" priority="5" stopIfTrue="1" operator="greaterThan">
      <formula>0.89</formula>
    </cfRule>
    <cfRule type="cellIs" dxfId="23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00000000-0002-0000-0500-000000000000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PDL!$S$28:$S$29</xm:f>
          </x14:formula1>
          <xm:sqref>D15</xm:sqref>
        </x14:dataValidation>
        <x14:dataValidation type="list" allowBlank="1" showInputMessage="1" showErrorMessage="1" xr:uid="{00000000-0002-0000-0500-00000200000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99"/>
  </sheetPr>
  <dimension ref="B1:K26"/>
  <sheetViews>
    <sheetView showGridLines="0" topLeftCell="A7" zoomScaleNormal="100" workbookViewId="0">
      <selection activeCell="L23" sqref="L23"/>
    </sheetView>
  </sheetViews>
  <sheetFormatPr defaultColWidth="9.140625" defaultRowHeight="15"/>
  <cols>
    <col min="1" max="1" width="1.28515625" style="210" customWidth="1"/>
    <col min="2" max="2" width="25.140625" style="210" customWidth="1"/>
    <col min="3" max="3" width="3.28515625" style="210" customWidth="1"/>
    <col min="4" max="4" width="26.28515625" style="224" customWidth="1"/>
    <col min="5" max="5" width="6.42578125" style="210" customWidth="1"/>
    <col min="6" max="6" width="12" style="210" bestFit="1" customWidth="1"/>
    <col min="7" max="8" width="9.140625" style="210" hidden="1" customWidth="1"/>
    <col min="9" max="9" width="9.140625" style="210"/>
    <col min="10" max="10" width="3.85546875" style="210" customWidth="1"/>
    <col min="11" max="11" width="2.7109375" style="210" customWidth="1"/>
    <col min="12" max="16384" width="9.140625" style="210"/>
  </cols>
  <sheetData>
    <row r="1" spans="2:11" ht="12.75" customHeight="1">
      <c r="B1" s="606"/>
      <c r="C1" s="606"/>
      <c r="D1" s="606"/>
    </row>
    <row r="2" spans="2:11" ht="15.75" customHeight="1">
      <c r="B2" s="211" t="s">
        <v>1414</v>
      </c>
      <c r="C2" s="212"/>
      <c r="D2" s="213"/>
    </row>
    <row r="3" spans="2:11" ht="20.100000000000001" customHeight="1">
      <c r="B3" s="214" t="s">
        <v>1319</v>
      </c>
      <c r="C3" s="215" t="s">
        <v>9</v>
      </c>
      <c r="D3" s="216">
        <v>2022</v>
      </c>
    </row>
    <row r="4" spans="2:11" ht="20.100000000000001" customHeight="1">
      <c r="B4" s="214" t="s">
        <v>1000</v>
      </c>
      <c r="C4" s="215" t="s">
        <v>9</v>
      </c>
      <c r="D4" s="217">
        <v>0.12</v>
      </c>
    </row>
    <row r="5" spans="2:11" ht="20.100000000000001" customHeight="1">
      <c r="B5" s="214" t="s">
        <v>1320</v>
      </c>
      <c r="C5" s="215" t="s">
        <v>9</v>
      </c>
      <c r="D5" s="391">
        <v>1084.1250458865841</v>
      </c>
      <c r="F5" s="387" t="s">
        <v>1573</v>
      </c>
      <c r="K5" s="386"/>
    </row>
    <row r="6" spans="2:11" ht="20.100000000000001" customHeight="1">
      <c r="B6" s="214" t="s">
        <v>1321</v>
      </c>
      <c r="C6" s="215" t="s">
        <v>9</v>
      </c>
      <c r="D6" s="219">
        <v>25</v>
      </c>
      <c r="F6" s="387"/>
    </row>
    <row r="7" spans="2:11" ht="20.100000000000001" customHeight="1">
      <c r="B7" s="214" t="s">
        <v>1322</v>
      </c>
      <c r="C7" s="215" t="s">
        <v>9</v>
      </c>
      <c r="D7" s="220">
        <v>2.2499999999999999E-2</v>
      </c>
    </row>
    <row r="8" spans="2:11" ht="20.100000000000001" customHeight="1">
      <c r="B8" s="214" t="s">
        <v>1415</v>
      </c>
      <c r="C8" s="215" t="s">
        <v>9</v>
      </c>
      <c r="D8" s="221">
        <f>D20-D17</f>
        <v>-31.7</v>
      </c>
    </row>
    <row r="9" spans="2:11" ht="20.100000000000001" customHeight="1">
      <c r="B9" s="214" t="s">
        <v>1416</v>
      </c>
      <c r="C9" s="215" t="s">
        <v>9</v>
      </c>
      <c r="D9" s="221">
        <f>(D8*D25)*1000</f>
        <v>-29702899.999999996</v>
      </c>
    </row>
    <row r="10" spans="2:11" ht="20.100000000000001" customHeight="1">
      <c r="B10" s="214" t="s">
        <v>1417</v>
      </c>
      <c r="C10" s="215" t="s">
        <v>9</v>
      </c>
      <c r="D10" s="221">
        <f ca="1">RAB!K74</f>
        <v>6835114.7092599999</v>
      </c>
    </row>
    <row r="11" spans="2:11" ht="20.100000000000001" customHeight="1">
      <c r="B11" s="214" t="s">
        <v>1326</v>
      </c>
      <c r="C11" s="215" t="s">
        <v>9</v>
      </c>
      <c r="D11" s="218">
        <f ca="1">2%*D10</f>
        <v>136702.29418520001</v>
      </c>
    </row>
    <row r="12" spans="2:11" ht="9" customHeight="1">
      <c r="B12" s="607"/>
      <c r="C12" s="607"/>
      <c r="D12" s="607"/>
    </row>
    <row r="13" spans="2:11" ht="15.75" customHeight="1">
      <c r="B13" s="222"/>
      <c r="C13" s="222"/>
      <c r="D13" s="222"/>
    </row>
    <row r="14" spans="2:11" ht="33.75" customHeight="1">
      <c r="B14" s="334" t="s">
        <v>1349</v>
      </c>
      <c r="C14" s="335" t="s">
        <v>9</v>
      </c>
      <c r="D14" s="340" t="s">
        <v>1651</v>
      </c>
      <c r="E14" s="223" t="s">
        <v>1424</v>
      </c>
    </row>
    <row r="15" spans="2:11" ht="20.100000000000001" customHeight="1">
      <c r="B15" s="336" t="s">
        <v>1418</v>
      </c>
      <c r="C15" s="337" t="s">
        <v>9</v>
      </c>
      <c r="D15" s="341" t="s">
        <v>1579</v>
      </c>
      <c r="E15" s="223" t="s">
        <v>1424</v>
      </c>
    </row>
    <row r="16" spans="2:11" ht="20.100000000000001" customHeight="1">
      <c r="B16" s="336" t="s">
        <v>1419</v>
      </c>
      <c r="C16" s="337" t="s">
        <v>9</v>
      </c>
      <c r="D16" s="341" t="s">
        <v>1422</v>
      </c>
      <c r="E16" s="223" t="s">
        <v>1424</v>
      </c>
    </row>
    <row r="17" spans="2:5" ht="20.100000000000001" customHeight="1">
      <c r="B17" s="336" t="s">
        <v>1420</v>
      </c>
      <c r="C17" s="337" t="s">
        <v>9</v>
      </c>
      <c r="D17" s="342">
        <v>33</v>
      </c>
      <c r="E17" s="223" t="s">
        <v>1424</v>
      </c>
    </row>
    <row r="18" spans="2:5" ht="20.100000000000001" hidden="1" customHeight="1">
      <c r="B18" s="336" t="s">
        <v>1510</v>
      </c>
      <c r="C18" s="337"/>
      <c r="D18" s="342">
        <f>IF((D17&lt;=11),1,3)</f>
        <v>3</v>
      </c>
      <c r="E18" s="223"/>
    </row>
    <row r="19" spans="2:5" ht="20.100000000000001" hidden="1" customHeight="1">
      <c r="B19" s="336" t="s">
        <v>1511</v>
      </c>
      <c r="C19" s="337"/>
      <c r="D19" s="342">
        <f>IF((D17&lt;=11),220,380)</f>
        <v>380</v>
      </c>
      <c r="E19" s="223"/>
    </row>
    <row r="20" spans="2:5" ht="20.100000000000001" customHeight="1">
      <c r="B20" s="336" t="s">
        <v>1421</v>
      </c>
      <c r="C20" s="337" t="s">
        <v>9</v>
      </c>
      <c r="D20" s="342">
        <v>1.3</v>
      </c>
      <c r="E20" s="223" t="s">
        <v>1424</v>
      </c>
    </row>
    <row r="21" spans="2:5" ht="20.100000000000001" hidden="1" customHeight="1">
      <c r="B21" s="336" t="s">
        <v>1510</v>
      </c>
      <c r="C21" s="337"/>
      <c r="D21" s="342">
        <f>IF((D20&lt;=11),1,3)</f>
        <v>1</v>
      </c>
      <c r="E21" s="223"/>
    </row>
    <row r="22" spans="2:5" ht="20.100000000000001" hidden="1" customHeight="1">
      <c r="B22" s="336" t="s">
        <v>1511</v>
      </c>
      <c r="C22" s="337"/>
      <c r="D22" s="342">
        <f>IF((D20&lt;=11),220,380)</f>
        <v>220</v>
      </c>
      <c r="E22" s="223"/>
    </row>
    <row r="23" spans="2:5" ht="20.100000000000001" customHeight="1">
      <c r="B23" s="336" t="s">
        <v>1323</v>
      </c>
      <c r="C23" s="337" t="s">
        <v>9</v>
      </c>
      <c r="D23" s="341">
        <v>1444.7</v>
      </c>
      <c r="E23" s="223" t="s">
        <v>1424</v>
      </c>
    </row>
    <row r="24" spans="2:5" ht="20.100000000000001" customHeight="1">
      <c r="B24" s="336" t="s">
        <v>1324</v>
      </c>
      <c r="C24" s="337" t="s">
        <v>9</v>
      </c>
      <c r="D24" s="341">
        <v>1444.7</v>
      </c>
      <c r="E24" s="223" t="s">
        <v>1424</v>
      </c>
    </row>
    <row r="25" spans="2:5" ht="20.100000000000001" customHeight="1">
      <c r="B25" s="336" t="s">
        <v>1423</v>
      </c>
      <c r="C25" s="337" t="s">
        <v>9</v>
      </c>
      <c r="D25" s="342">
        <v>937</v>
      </c>
      <c r="E25" s="223" t="s">
        <v>1424</v>
      </c>
    </row>
    <row r="26" spans="2:5" ht="20.100000000000001" customHeight="1">
      <c r="B26" s="338" t="s">
        <v>1325</v>
      </c>
      <c r="C26" s="339" t="s">
        <v>9</v>
      </c>
      <c r="D26" s="343">
        <v>40</v>
      </c>
      <c r="E26" s="223" t="s">
        <v>1424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21 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rgb="FFFF6699"/>
  </sheetPr>
  <dimension ref="A1:V39"/>
  <sheetViews>
    <sheetView showGridLines="0" topLeftCell="D1" zoomScale="85" zoomScaleNormal="85" workbookViewId="0">
      <pane ySplit="6" topLeftCell="A7" activePane="bottomLeft" state="frozen"/>
      <selection activeCell="H1093" sqref="H1093"/>
      <selection pane="bottomLeft" activeCell="F11" sqref="F11"/>
    </sheetView>
  </sheetViews>
  <sheetFormatPr defaultColWidth="9.140625" defaultRowHeight="15"/>
  <cols>
    <col min="1" max="1" width="5" style="225" customWidth="1"/>
    <col min="2" max="2" width="6.28515625" style="225" customWidth="1"/>
    <col min="3" max="3" width="15.140625" style="225" customWidth="1"/>
    <col min="4" max="4" width="15" style="225" customWidth="1"/>
    <col min="5" max="5" width="15.140625" style="225" bestFit="1" customWidth="1"/>
    <col min="6" max="6" width="12.140625" style="225" bestFit="1" customWidth="1"/>
    <col min="7" max="7" width="10" style="225" bestFit="1" customWidth="1"/>
    <col min="8" max="8" width="15.42578125" style="225" bestFit="1" customWidth="1"/>
    <col min="9" max="9" width="14.140625" style="225" bestFit="1" customWidth="1"/>
    <col min="10" max="10" width="13.85546875" style="225" bestFit="1" customWidth="1"/>
    <col min="11" max="11" width="15.42578125" style="225" customWidth="1"/>
    <col min="12" max="12" width="11.140625" style="225" bestFit="1" customWidth="1"/>
    <col min="13" max="13" width="13.85546875" style="225" bestFit="1" customWidth="1"/>
    <col min="14" max="14" width="12.85546875" style="225" bestFit="1" customWidth="1"/>
    <col min="15" max="15" width="7" style="225" customWidth="1"/>
    <col min="16" max="17" width="12.85546875" style="225" bestFit="1" customWidth="1"/>
    <col min="18" max="18" width="1.28515625" style="225" hidden="1" customWidth="1"/>
    <col min="19" max="19" width="3" style="227" hidden="1" customWidth="1"/>
    <col min="20" max="16384" width="9.140625" style="225"/>
  </cols>
  <sheetData>
    <row r="1" spans="1:21">
      <c r="G1" s="226"/>
    </row>
    <row r="2" spans="1:21">
      <c r="G2" s="226"/>
      <c r="K2" s="226"/>
    </row>
    <row r="3" spans="1:21">
      <c r="B3" s="608" t="s">
        <v>1327</v>
      </c>
      <c r="C3" s="608"/>
      <c r="D3" s="608"/>
      <c r="E3" s="608"/>
      <c r="F3" s="228" t="str">
        <f>DATA!D14</f>
        <v>PT. PANORAMA INDAH FURNITUR</v>
      </c>
      <c r="G3" s="226"/>
    </row>
    <row r="4" spans="1:21" ht="7.5" customHeight="1">
      <c r="B4" s="229"/>
      <c r="C4" s="229"/>
      <c r="D4" s="229"/>
      <c r="E4" s="229"/>
      <c r="F4" s="228"/>
      <c r="G4" s="226"/>
    </row>
    <row r="5" spans="1:21" ht="20.100000000000001" customHeight="1">
      <c r="B5" s="609" t="s">
        <v>1319</v>
      </c>
      <c r="C5" s="609" t="s">
        <v>1328</v>
      </c>
      <c r="D5" s="610" t="s">
        <v>1329</v>
      </c>
      <c r="E5" s="610" t="s">
        <v>1330</v>
      </c>
      <c r="F5" s="609" t="s">
        <v>1331</v>
      </c>
      <c r="G5" s="609"/>
      <c r="H5" s="609"/>
      <c r="I5" s="609"/>
      <c r="J5" s="609"/>
      <c r="K5" s="609" t="s">
        <v>1332</v>
      </c>
      <c r="L5" s="609"/>
      <c r="M5" s="230"/>
      <c r="N5" s="613" t="s">
        <v>1333</v>
      </c>
      <c r="O5" s="610" t="s">
        <v>1334</v>
      </c>
      <c r="P5" s="610" t="s">
        <v>1335</v>
      </c>
      <c r="Q5" s="610" t="s">
        <v>1336</v>
      </c>
      <c r="R5" s="231"/>
      <c r="S5" s="232"/>
      <c r="T5" s="611" t="s">
        <v>1337</v>
      </c>
      <c r="U5" s="233"/>
    </row>
    <row r="6" spans="1:21" ht="20.100000000000001" customHeight="1">
      <c r="B6" s="609"/>
      <c r="C6" s="609"/>
      <c r="D6" s="609"/>
      <c r="E6" s="609"/>
      <c r="F6" s="234" t="s">
        <v>1338</v>
      </c>
      <c r="G6" s="234" t="s">
        <v>1339</v>
      </c>
      <c r="H6" s="234" t="s">
        <v>1340</v>
      </c>
      <c r="I6" s="234" t="s">
        <v>1341</v>
      </c>
      <c r="J6" s="234" t="s">
        <v>1002</v>
      </c>
      <c r="K6" s="234" t="s">
        <v>1342</v>
      </c>
      <c r="L6" s="234" t="s">
        <v>1343</v>
      </c>
      <c r="M6" s="234" t="s">
        <v>1002</v>
      </c>
      <c r="N6" s="614"/>
      <c r="O6" s="609"/>
      <c r="P6" s="609"/>
      <c r="Q6" s="609"/>
      <c r="R6" s="231"/>
      <c r="S6" s="232"/>
      <c r="T6" s="609"/>
      <c r="U6" s="235"/>
    </row>
    <row r="7" spans="1:21" ht="20.100000000000001" customHeight="1">
      <c r="A7" s="236">
        <v>0</v>
      </c>
      <c r="B7" s="237">
        <v>2023</v>
      </c>
      <c r="C7" s="384">
        <f>DATA!D8*DATA!D26*8</f>
        <v>-10144</v>
      </c>
      <c r="D7" s="239">
        <f>C7*4/24</f>
        <v>-1690.6666666666667</v>
      </c>
      <c r="E7" s="239">
        <f>C7-D7</f>
        <v>-8453.3333333333339</v>
      </c>
      <c r="F7" s="240">
        <f ca="1">DATA!D10/1000000</f>
        <v>6.83511470926</v>
      </c>
      <c r="G7" s="241">
        <f ca="1">DATA!$D$11/1000000</f>
        <v>0.1367022941852</v>
      </c>
      <c r="H7" s="241">
        <f>C7*DATA!$D$5/1000000</f>
        <v>-10.997364465473508</v>
      </c>
      <c r="I7" s="241">
        <f>(C7*DATA!$D$5*DATA!$D$7)/1000000</f>
        <v>-0.24744070047315395</v>
      </c>
      <c r="J7" s="239">
        <f ca="1">SUM(F7:I7)</f>
        <v>-4.2729881625014619</v>
      </c>
      <c r="K7" s="242">
        <f>DATA!D9/1000000</f>
        <v>-29.702899999999996</v>
      </c>
      <c r="L7" s="239">
        <f>((D7*DATA!$D$23)/1000000)+((E7*DATA!$D$24)/1000000)</f>
        <v>-14.655036800000001</v>
      </c>
      <c r="M7" s="239">
        <f>K7+L7</f>
        <v>-44.357936799999997</v>
      </c>
      <c r="N7" s="239">
        <f ca="1">M7-J7</f>
        <v>-40.084948637498535</v>
      </c>
      <c r="O7" s="237">
        <v>1</v>
      </c>
      <c r="P7" s="239">
        <f ca="1">O7*N7</f>
        <v>-40.084948637498535</v>
      </c>
      <c r="Q7" s="239">
        <f ca="1">P7</f>
        <v>-40.084948637498535</v>
      </c>
      <c r="S7" s="227" t="str">
        <f ca="1">IF(Q7&lt;0,"a","")</f>
        <v>a</v>
      </c>
      <c r="T7" s="243" t="str">
        <f>IF(Q5&gt;=0,"",IF(Q7&lt;0,"",IF(Q7=0,A7,(A7-(Q7/N7)))))</f>
        <v/>
      </c>
      <c r="U7" s="227"/>
    </row>
    <row r="8" spans="1:21" ht="20.100000000000001" customHeight="1">
      <c r="A8" s="236">
        <f>A7+1</f>
        <v>1</v>
      </c>
      <c r="B8" s="237">
        <f>B7+1</f>
        <v>2024</v>
      </c>
      <c r="C8" s="238">
        <f>DATA!D8*DATA!D26*12</f>
        <v>-15216</v>
      </c>
      <c r="D8" s="239">
        <f>C8*4/24</f>
        <v>-2536</v>
      </c>
      <c r="E8" s="239">
        <f t="shared" ref="E8:E32" si="0">C8-D8</f>
        <v>-12680</v>
      </c>
      <c r="F8" s="237"/>
      <c r="G8" s="241">
        <f ca="1">DATA!$D$11/1000000</f>
        <v>0.1367022941852</v>
      </c>
      <c r="H8" s="241">
        <f>C8*DATA!$D$5/1000000</f>
        <v>-16.496046698210264</v>
      </c>
      <c r="I8" s="241">
        <f>(C8*DATA!$D$5*DATA!$D$7)/1000000</f>
        <v>-0.37116105070973093</v>
      </c>
      <c r="J8" s="239">
        <f t="shared" ref="J8:J32" ca="1" si="1">SUM(F8:I8)</f>
        <v>-16.730505454734796</v>
      </c>
      <c r="K8" s="244"/>
      <c r="L8" s="239">
        <f>((D8*DATA!$D$23)/1000000)+((E8*DATA!$D$24)/1000000)</f>
        <v>-21.9825552</v>
      </c>
      <c r="M8" s="239">
        <f t="shared" ref="M8:M32" si="2">K8+L8</f>
        <v>-21.9825552</v>
      </c>
      <c r="N8" s="239">
        <f ca="1">M8-J8</f>
        <v>-5.2520497452652037</v>
      </c>
      <c r="O8" s="238">
        <f>1/(1+'[91]Asumsi I'!$C$3)^(KKF!A8)</f>
        <v>0.89285714285714279</v>
      </c>
      <c r="P8" s="239">
        <f ca="1">O8*N8</f>
        <v>-4.6893301297010748</v>
      </c>
      <c r="Q8" s="239">
        <f ca="1">Q7+P8</f>
        <v>-44.774278767199611</v>
      </c>
      <c r="S8" s="227" t="str">
        <f t="shared" ref="S8:S32" ca="1" si="3">IF(Q8&lt;0,"a","")</f>
        <v>a</v>
      </c>
      <c r="T8" s="243" t="str">
        <f>IF(Q6&gt;=0,"",IF(Q8&lt;0,"",IF(Q8=0,A8,(A8-(Q8/N8)))))</f>
        <v/>
      </c>
      <c r="U8" s="227"/>
    </row>
    <row r="9" spans="1:21" ht="20.100000000000001" customHeight="1">
      <c r="A9" s="236">
        <f t="shared" ref="A9:B24" si="4">A8+1</f>
        <v>2</v>
      </c>
      <c r="B9" s="237">
        <f t="shared" si="4"/>
        <v>2025</v>
      </c>
      <c r="C9" s="245">
        <f>+C8</f>
        <v>-15216</v>
      </c>
      <c r="D9" s="239">
        <f t="shared" ref="D9:D32" si="5">C9*4/24</f>
        <v>-2536</v>
      </c>
      <c r="E9" s="239">
        <f t="shared" si="0"/>
        <v>-12680</v>
      </c>
      <c r="F9" s="237"/>
      <c r="G9" s="241">
        <f ca="1">DATA!$D$11/1000000</f>
        <v>0.1367022941852</v>
      </c>
      <c r="H9" s="241">
        <f>C9*DATA!$D$5/1000000</f>
        <v>-16.496046698210264</v>
      </c>
      <c r="I9" s="241">
        <f>(C9*DATA!$D$5*DATA!$D$7)/1000000</f>
        <v>-0.37116105070973093</v>
      </c>
      <c r="J9" s="239">
        <f t="shared" ca="1" si="1"/>
        <v>-16.730505454734796</v>
      </c>
      <c r="K9" s="239"/>
      <c r="L9" s="239">
        <f>((D9*DATA!$D$23)/1000000)+((E9*DATA!$D$24)/1000000)</f>
        <v>-21.9825552</v>
      </c>
      <c r="M9" s="239">
        <f t="shared" si="2"/>
        <v>-21.9825552</v>
      </c>
      <c r="N9" s="239">
        <f t="shared" ref="N9:N32" ca="1" si="6">M9-J9</f>
        <v>-5.2520497452652037</v>
      </c>
      <c r="O9" s="245">
        <f>1/(1+'[91]Asumsi I'!$C$3)^(KKF!A9)</f>
        <v>0.79719387755102034</v>
      </c>
      <c r="P9" s="239">
        <f t="shared" ref="P9:P32" ca="1" si="7">O9*N9</f>
        <v>-4.1869019015188167</v>
      </c>
      <c r="Q9" s="239">
        <f ca="1">Q8+P9</f>
        <v>-48.961180668718427</v>
      </c>
      <c r="S9" s="227" t="str">
        <f t="shared" ca="1" si="3"/>
        <v>a</v>
      </c>
      <c r="T9" s="243" t="str">
        <f ca="1">IF(Q7&gt;=0,"",IF(Q9&lt;0,"",IF(Q9=0,A9,(A9-(Q9/N9)))))</f>
        <v/>
      </c>
      <c r="U9" s="227"/>
    </row>
    <row r="10" spans="1:21" ht="20.100000000000001" customHeight="1">
      <c r="A10" s="236">
        <f t="shared" si="4"/>
        <v>3</v>
      </c>
      <c r="B10" s="237">
        <f t="shared" si="4"/>
        <v>2026</v>
      </c>
      <c r="C10" s="238">
        <f t="shared" ref="C10:C32" si="8">+C9</f>
        <v>-15216</v>
      </c>
      <c r="D10" s="239">
        <f t="shared" si="5"/>
        <v>-2536</v>
      </c>
      <c r="E10" s="239">
        <f t="shared" si="0"/>
        <v>-12680</v>
      </c>
      <c r="F10" s="237"/>
      <c r="G10" s="241">
        <f ca="1">DATA!$D$11/1000000</f>
        <v>0.1367022941852</v>
      </c>
      <c r="H10" s="241">
        <f>C10*DATA!$D$5/1000000</f>
        <v>-16.496046698210264</v>
      </c>
      <c r="I10" s="241">
        <f>(C10*DATA!$D$5*DATA!$D$7)/1000000</f>
        <v>-0.37116105070973093</v>
      </c>
      <c r="J10" s="239">
        <f t="shared" ca="1" si="1"/>
        <v>-16.730505454734796</v>
      </c>
      <c r="K10" s="237"/>
      <c r="L10" s="239">
        <f>((D10*DATA!$D$23)/1000000)+((E10*DATA!$D$24)/1000000)</f>
        <v>-21.9825552</v>
      </c>
      <c r="M10" s="239">
        <f t="shared" si="2"/>
        <v>-21.9825552</v>
      </c>
      <c r="N10" s="239">
        <f t="shared" ca="1" si="6"/>
        <v>-5.2520497452652037</v>
      </c>
      <c r="O10" s="238">
        <f>1/(1+'[91]Asumsi I'!$C$3)^(KKF!A10)</f>
        <v>0.71178024781341087</v>
      </c>
      <c r="P10" s="239">
        <f t="shared" ca="1" si="7"/>
        <v>-3.7383052692132281</v>
      </c>
      <c r="Q10" s="239">
        <f t="shared" ref="Q10:Q30" ca="1" si="9">Q9+P10</f>
        <v>-52.699485937931655</v>
      </c>
      <c r="S10" s="227" t="str">
        <f t="shared" ca="1" si="3"/>
        <v>a</v>
      </c>
      <c r="T10" s="243" t="str">
        <f t="shared" ref="T10:T32" ca="1" si="10">IF(Q8&gt;=0,"",IF(Q10&lt;0,"",IF(Q10=0,A10,(A10-(Q10/N10)))))</f>
        <v/>
      </c>
      <c r="U10" s="227"/>
    </row>
    <row r="11" spans="1:21" ht="20.100000000000001" customHeight="1">
      <c r="A11" s="236">
        <f t="shared" si="4"/>
        <v>4</v>
      </c>
      <c r="B11" s="237">
        <f t="shared" si="4"/>
        <v>2027</v>
      </c>
      <c r="C11" s="238">
        <f>+C10</f>
        <v>-15216</v>
      </c>
      <c r="D11" s="239">
        <f t="shared" si="5"/>
        <v>-2536</v>
      </c>
      <c r="E11" s="239">
        <f t="shared" si="0"/>
        <v>-12680</v>
      </c>
      <c r="F11" s="237"/>
      <c r="G11" s="241">
        <f ca="1">DATA!$D$11/1000000</f>
        <v>0.1367022941852</v>
      </c>
      <c r="H11" s="241">
        <f>C11*DATA!$D$5/1000000</f>
        <v>-16.496046698210264</v>
      </c>
      <c r="I11" s="241">
        <f>(C11*DATA!$D$5*DATA!$D$7)/1000000</f>
        <v>-0.37116105070973093</v>
      </c>
      <c r="J11" s="239">
        <f t="shared" ca="1" si="1"/>
        <v>-16.730505454734796</v>
      </c>
      <c r="K11" s="237"/>
      <c r="L11" s="239">
        <f>((D11*DATA!$D$23)/1000000)+((E11*DATA!$D$24)/1000000)</f>
        <v>-21.9825552</v>
      </c>
      <c r="M11" s="239">
        <f t="shared" si="2"/>
        <v>-21.9825552</v>
      </c>
      <c r="N11" s="239">
        <f t="shared" ca="1" si="6"/>
        <v>-5.2520497452652037</v>
      </c>
      <c r="O11" s="238">
        <f>1/(1+'[91]Asumsi I'!$C$3)^(KKF!A11)</f>
        <v>0.63551807840483121</v>
      </c>
      <c r="P11" s="239">
        <f t="shared" ca="1" si="7"/>
        <v>-3.3377725617975256</v>
      </c>
      <c r="Q11" s="239">
        <f t="shared" ca="1" si="9"/>
        <v>-56.037258499729184</v>
      </c>
      <c r="S11" s="227" t="str">
        <f t="shared" ca="1" si="3"/>
        <v>a</v>
      </c>
      <c r="T11" s="243" t="str">
        <f t="shared" ca="1" si="10"/>
        <v/>
      </c>
      <c r="U11" s="227"/>
    </row>
    <row r="12" spans="1:21" ht="20.100000000000001" customHeight="1">
      <c r="A12" s="236">
        <f t="shared" si="4"/>
        <v>5</v>
      </c>
      <c r="B12" s="237">
        <f t="shared" si="4"/>
        <v>2028</v>
      </c>
      <c r="C12" s="238">
        <f t="shared" si="8"/>
        <v>-15216</v>
      </c>
      <c r="D12" s="239">
        <f t="shared" si="5"/>
        <v>-2536</v>
      </c>
      <c r="E12" s="239">
        <f t="shared" si="0"/>
        <v>-12680</v>
      </c>
      <c r="F12" s="237"/>
      <c r="G12" s="241">
        <f ca="1">DATA!$D$11/1000000</f>
        <v>0.1367022941852</v>
      </c>
      <c r="H12" s="241">
        <f>C12*DATA!$D$5/1000000</f>
        <v>-16.496046698210264</v>
      </c>
      <c r="I12" s="241">
        <f>(C12*DATA!$D$5*DATA!$D$7)/1000000</f>
        <v>-0.37116105070973093</v>
      </c>
      <c r="J12" s="239">
        <f t="shared" ca="1" si="1"/>
        <v>-16.730505454734796</v>
      </c>
      <c r="K12" s="237"/>
      <c r="L12" s="239">
        <f>((D12*DATA!$D$23)/1000000)+((E12*DATA!$D$24)/1000000)</f>
        <v>-21.9825552</v>
      </c>
      <c r="M12" s="239">
        <f t="shared" si="2"/>
        <v>-21.9825552</v>
      </c>
      <c r="N12" s="239">
        <f t="shared" ca="1" si="6"/>
        <v>-5.2520497452652037</v>
      </c>
      <c r="O12" s="238">
        <f>1/(1+'[91]Asumsi I'!$C$3)^(KKF!A12)</f>
        <v>0.56742685571859919</v>
      </c>
      <c r="P12" s="239">
        <f t="shared" ca="1" si="7"/>
        <v>-2.9801540730335043</v>
      </c>
      <c r="Q12" s="239">
        <f t="shared" ca="1" si="9"/>
        <v>-59.017412572762687</v>
      </c>
      <c r="S12" s="227" t="str">
        <f t="shared" ca="1" si="3"/>
        <v>a</v>
      </c>
      <c r="T12" s="243" t="str">
        <f t="shared" ca="1" si="10"/>
        <v/>
      </c>
      <c r="U12" s="227"/>
    </row>
    <row r="13" spans="1:21" ht="20.100000000000001" customHeight="1">
      <c r="A13" s="236">
        <f t="shared" si="4"/>
        <v>6</v>
      </c>
      <c r="B13" s="237">
        <f t="shared" si="4"/>
        <v>2029</v>
      </c>
      <c r="C13" s="238">
        <f t="shared" si="8"/>
        <v>-15216</v>
      </c>
      <c r="D13" s="239">
        <f t="shared" si="5"/>
        <v>-2536</v>
      </c>
      <c r="E13" s="239">
        <f t="shared" si="0"/>
        <v>-12680</v>
      </c>
      <c r="F13" s="237"/>
      <c r="G13" s="241">
        <f ca="1">DATA!$D$11/1000000</f>
        <v>0.1367022941852</v>
      </c>
      <c r="H13" s="241">
        <f>C13*DATA!$D$5/1000000</f>
        <v>-16.496046698210264</v>
      </c>
      <c r="I13" s="241">
        <f>(C13*DATA!$D$5*DATA!$D$7)/1000000</f>
        <v>-0.37116105070973093</v>
      </c>
      <c r="J13" s="239">
        <f t="shared" ca="1" si="1"/>
        <v>-16.730505454734796</v>
      </c>
      <c r="K13" s="237"/>
      <c r="L13" s="239">
        <f>((D13*DATA!$D$23)/1000000)+((E13*DATA!$D$24)/1000000)</f>
        <v>-21.9825552</v>
      </c>
      <c r="M13" s="239">
        <f t="shared" si="2"/>
        <v>-21.9825552</v>
      </c>
      <c r="N13" s="239">
        <f t="shared" ca="1" si="6"/>
        <v>-5.2520497452652037</v>
      </c>
      <c r="O13" s="238">
        <f>1/(1+'[91]Asumsi I'!$C$3)^(KKF!A13)</f>
        <v>0.50663112117732068</v>
      </c>
      <c r="P13" s="239">
        <f t="shared" ca="1" si="7"/>
        <v>-2.6608518509227714</v>
      </c>
      <c r="Q13" s="239">
        <f t="shared" ca="1" si="9"/>
        <v>-61.678264423685462</v>
      </c>
      <c r="S13" s="227" t="str">
        <f t="shared" ca="1" si="3"/>
        <v>a</v>
      </c>
      <c r="T13" s="243" t="str">
        <f t="shared" ca="1" si="10"/>
        <v/>
      </c>
      <c r="U13" s="227"/>
    </row>
    <row r="14" spans="1:21" ht="20.100000000000001" customHeight="1">
      <c r="A14" s="236">
        <f t="shared" si="4"/>
        <v>7</v>
      </c>
      <c r="B14" s="237">
        <f t="shared" si="4"/>
        <v>2030</v>
      </c>
      <c r="C14" s="238">
        <f t="shared" si="8"/>
        <v>-15216</v>
      </c>
      <c r="D14" s="239">
        <f t="shared" si="5"/>
        <v>-2536</v>
      </c>
      <c r="E14" s="239">
        <f t="shared" si="0"/>
        <v>-12680</v>
      </c>
      <c r="F14" s="237"/>
      <c r="G14" s="241">
        <f ca="1">DATA!$D$11/1000000</f>
        <v>0.1367022941852</v>
      </c>
      <c r="H14" s="241">
        <f>C14*DATA!$D$5/1000000</f>
        <v>-16.496046698210264</v>
      </c>
      <c r="I14" s="241">
        <f>(C14*DATA!$D$5*DATA!$D$7)/1000000</f>
        <v>-0.37116105070973093</v>
      </c>
      <c r="J14" s="239">
        <f t="shared" ca="1" si="1"/>
        <v>-16.730505454734796</v>
      </c>
      <c r="K14" s="237"/>
      <c r="L14" s="239">
        <f>((D14*DATA!$D$23)/1000000)+((E14*DATA!$D$24)/1000000)</f>
        <v>-21.9825552</v>
      </c>
      <c r="M14" s="239">
        <f t="shared" si="2"/>
        <v>-21.9825552</v>
      </c>
      <c r="N14" s="239">
        <f t="shared" ca="1" si="6"/>
        <v>-5.2520497452652037</v>
      </c>
      <c r="O14" s="238">
        <f>1/(1+'[91]Asumsi I'!$C$3)^(KKF!A14)</f>
        <v>0.45234921533689343</v>
      </c>
      <c r="P14" s="239">
        <f t="shared" ca="1" si="7"/>
        <v>-2.375760581181046</v>
      </c>
      <c r="Q14" s="239">
        <f t="shared" ca="1" si="9"/>
        <v>-64.054025004866503</v>
      </c>
      <c r="S14" s="227" t="str">
        <f t="shared" ca="1" si="3"/>
        <v>a</v>
      </c>
      <c r="T14" s="243" t="str">
        <f t="shared" ca="1" si="10"/>
        <v/>
      </c>
      <c r="U14" s="227"/>
    </row>
    <row r="15" spans="1:21" ht="20.100000000000001" customHeight="1">
      <c r="A15" s="236">
        <f t="shared" si="4"/>
        <v>8</v>
      </c>
      <c r="B15" s="237">
        <f t="shared" si="4"/>
        <v>2031</v>
      </c>
      <c r="C15" s="238">
        <f t="shared" si="8"/>
        <v>-15216</v>
      </c>
      <c r="D15" s="239">
        <f t="shared" si="5"/>
        <v>-2536</v>
      </c>
      <c r="E15" s="239">
        <f t="shared" si="0"/>
        <v>-12680</v>
      </c>
      <c r="F15" s="237"/>
      <c r="G15" s="241">
        <f ca="1">DATA!$D$11/1000000</f>
        <v>0.1367022941852</v>
      </c>
      <c r="H15" s="241">
        <f>C15*DATA!$D$5/1000000</f>
        <v>-16.496046698210264</v>
      </c>
      <c r="I15" s="241">
        <f>(C15*DATA!$D$5*DATA!$D$7)/1000000</f>
        <v>-0.37116105070973093</v>
      </c>
      <c r="J15" s="239">
        <f t="shared" ca="1" si="1"/>
        <v>-16.730505454734796</v>
      </c>
      <c r="K15" s="237"/>
      <c r="L15" s="239">
        <f>((D15*DATA!$D$23)/1000000)+((E15*DATA!$D$24)/1000000)</f>
        <v>-21.9825552</v>
      </c>
      <c r="M15" s="239">
        <f t="shared" si="2"/>
        <v>-21.9825552</v>
      </c>
      <c r="N15" s="239">
        <f t="shared" ca="1" si="6"/>
        <v>-5.2520497452652037</v>
      </c>
      <c r="O15" s="238">
        <f>1/(1+'[91]Asumsi I'!$C$3)^(KKF!A15)</f>
        <v>0.4038832279793691</v>
      </c>
      <c r="P15" s="239">
        <f t="shared" ca="1" si="7"/>
        <v>-2.1212148046259336</v>
      </c>
      <c r="Q15" s="239">
        <f t="shared" ca="1" si="9"/>
        <v>-66.175239809492439</v>
      </c>
      <c r="S15" s="227" t="str">
        <f t="shared" ca="1" si="3"/>
        <v>a</v>
      </c>
      <c r="T15" s="243" t="str">
        <f t="shared" ca="1" si="10"/>
        <v/>
      </c>
      <c r="U15" s="227"/>
    </row>
    <row r="16" spans="1:21" ht="20.100000000000001" customHeight="1">
      <c r="A16" s="236">
        <f t="shared" si="4"/>
        <v>9</v>
      </c>
      <c r="B16" s="237">
        <f t="shared" si="4"/>
        <v>2032</v>
      </c>
      <c r="C16" s="238">
        <f t="shared" si="8"/>
        <v>-15216</v>
      </c>
      <c r="D16" s="239">
        <f t="shared" si="5"/>
        <v>-2536</v>
      </c>
      <c r="E16" s="239">
        <f t="shared" si="0"/>
        <v>-12680</v>
      </c>
      <c r="F16" s="237"/>
      <c r="G16" s="241">
        <f ca="1">DATA!$D$11/1000000</f>
        <v>0.1367022941852</v>
      </c>
      <c r="H16" s="241">
        <f>C16*DATA!$D$5/1000000</f>
        <v>-16.496046698210264</v>
      </c>
      <c r="I16" s="241">
        <f>(C16*DATA!$D$5*DATA!$D$7)/1000000</f>
        <v>-0.37116105070973093</v>
      </c>
      <c r="J16" s="239">
        <f t="shared" ca="1" si="1"/>
        <v>-16.730505454734796</v>
      </c>
      <c r="K16" s="237"/>
      <c r="L16" s="239">
        <f>((D16*DATA!$D$23)/1000000)+((E16*DATA!$D$24)/1000000)</f>
        <v>-21.9825552</v>
      </c>
      <c r="M16" s="239">
        <f t="shared" si="2"/>
        <v>-21.9825552</v>
      </c>
      <c r="N16" s="239">
        <f t="shared" ca="1" si="6"/>
        <v>-5.2520497452652037</v>
      </c>
      <c r="O16" s="238">
        <f>1/(1+'[91]Asumsi I'!$C$3)^(KKF!A16)</f>
        <v>0.36061002498157957</v>
      </c>
      <c r="P16" s="239">
        <f t="shared" ca="1" si="7"/>
        <v>-1.8939417898445838</v>
      </c>
      <c r="Q16" s="239">
        <f t="shared" ca="1" si="9"/>
        <v>-68.069181599337028</v>
      </c>
      <c r="S16" s="227" t="str">
        <f t="shared" ca="1" si="3"/>
        <v>a</v>
      </c>
      <c r="T16" s="243" t="str">
        <f t="shared" ca="1" si="10"/>
        <v/>
      </c>
      <c r="U16" s="227"/>
    </row>
    <row r="17" spans="1:21" ht="20.100000000000001" customHeight="1">
      <c r="A17" s="236">
        <f t="shared" si="4"/>
        <v>10</v>
      </c>
      <c r="B17" s="237">
        <f t="shared" si="4"/>
        <v>2033</v>
      </c>
      <c r="C17" s="238">
        <f t="shared" si="8"/>
        <v>-15216</v>
      </c>
      <c r="D17" s="239">
        <f t="shared" si="5"/>
        <v>-2536</v>
      </c>
      <c r="E17" s="239">
        <f t="shared" si="0"/>
        <v>-12680</v>
      </c>
      <c r="F17" s="237"/>
      <c r="G17" s="241">
        <f ca="1">DATA!$D$11/1000000</f>
        <v>0.1367022941852</v>
      </c>
      <c r="H17" s="241">
        <f>C17*DATA!$D$5/1000000</f>
        <v>-16.496046698210264</v>
      </c>
      <c r="I17" s="241">
        <f>(C17*DATA!$D$5*DATA!$D$7)/1000000</f>
        <v>-0.37116105070973093</v>
      </c>
      <c r="J17" s="239">
        <f t="shared" ca="1" si="1"/>
        <v>-16.730505454734796</v>
      </c>
      <c r="K17" s="237"/>
      <c r="L17" s="239">
        <f>((D17*DATA!$D$23)/1000000)+((E17*DATA!$D$24)/1000000)</f>
        <v>-21.9825552</v>
      </c>
      <c r="M17" s="239">
        <f t="shared" si="2"/>
        <v>-21.9825552</v>
      </c>
      <c r="N17" s="239">
        <f t="shared" ca="1" si="6"/>
        <v>-5.2520497452652037</v>
      </c>
      <c r="O17" s="238">
        <f>1/(1+'[91]Asumsi I'!$C$3)^(KKF!A17)</f>
        <v>0.32197323659069599</v>
      </c>
      <c r="P17" s="239">
        <f t="shared" ca="1" si="7"/>
        <v>-1.6910194552183779</v>
      </c>
      <c r="Q17" s="239">
        <f t="shared" ca="1" si="9"/>
        <v>-69.760201054555409</v>
      </c>
      <c r="S17" s="227" t="str">
        <f t="shared" ca="1" si="3"/>
        <v>a</v>
      </c>
      <c r="T17" s="243" t="str">
        <f t="shared" ca="1" si="10"/>
        <v/>
      </c>
      <c r="U17" s="227"/>
    </row>
    <row r="18" spans="1:21" ht="20.100000000000001" customHeight="1">
      <c r="A18" s="236">
        <f t="shared" si="4"/>
        <v>11</v>
      </c>
      <c r="B18" s="237">
        <f t="shared" si="4"/>
        <v>2034</v>
      </c>
      <c r="C18" s="238">
        <f t="shared" si="8"/>
        <v>-15216</v>
      </c>
      <c r="D18" s="239">
        <f t="shared" si="5"/>
        <v>-2536</v>
      </c>
      <c r="E18" s="239">
        <f t="shared" si="0"/>
        <v>-12680</v>
      </c>
      <c r="F18" s="237"/>
      <c r="G18" s="241">
        <f ca="1">DATA!$D$11/1000000</f>
        <v>0.1367022941852</v>
      </c>
      <c r="H18" s="241">
        <f>C18*DATA!$D$5/1000000</f>
        <v>-16.496046698210264</v>
      </c>
      <c r="I18" s="241">
        <f>(C18*DATA!$D$5*DATA!$D$7)/1000000</f>
        <v>-0.37116105070973093</v>
      </c>
      <c r="J18" s="239">
        <f t="shared" ca="1" si="1"/>
        <v>-16.730505454734796</v>
      </c>
      <c r="K18" s="237"/>
      <c r="L18" s="239">
        <f>((D18*DATA!$D$23)/1000000)+((E18*DATA!$D$24)/1000000)</f>
        <v>-21.9825552</v>
      </c>
      <c r="M18" s="239">
        <f t="shared" si="2"/>
        <v>-21.9825552</v>
      </c>
      <c r="N18" s="239">
        <f t="shared" ca="1" si="6"/>
        <v>-5.2520497452652037</v>
      </c>
      <c r="O18" s="238">
        <f>1/(1+'[91]Asumsi I'!$C$3)^(KKF!A18)</f>
        <v>0.28747610409883567</v>
      </c>
      <c r="P18" s="239">
        <f t="shared" ca="1" si="7"/>
        <v>-1.5098387993021232</v>
      </c>
      <c r="Q18" s="239">
        <f t="shared" ca="1" si="9"/>
        <v>-71.270039853857526</v>
      </c>
      <c r="S18" s="227" t="str">
        <f t="shared" ca="1" si="3"/>
        <v>a</v>
      </c>
      <c r="T18" s="243" t="str">
        <f t="shared" ca="1" si="10"/>
        <v/>
      </c>
      <c r="U18" s="227"/>
    </row>
    <row r="19" spans="1:21" ht="20.100000000000001" customHeight="1">
      <c r="A19" s="236">
        <f t="shared" si="4"/>
        <v>12</v>
      </c>
      <c r="B19" s="237">
        <f t="shared" si="4"/>
        <v>2035</v>
      </c>
      <c r="C19" s="238">
        <f t="shared" si="8"/>
        <v>-15216</v>
      </c>
      <c r="D19" s="239">
        <f t="shared" si="5"/>
        <v>-2536</v>
      </c>
      <c r="E19" s="239">
        <f t="shared" si="0"/>
        <v>-12680</v>
      </c>
      <c r="F19" s="237"/>
      <c r="G19" s="241">
        <f ca="1">DATA!$D$11/1000000</f>
        <v>0.1367022941852</v>
      </c>
      <c r="H19" s="241">
        <f>C19*DATA!$D$5/1000000</f>
        <v>-16.496046698210264</v>
      </c>
      <c r="I19" s="241">
        <f>(C19*DATA!$D$5*DATA!$D$7)/1000000</f>
        <v>-0.37116105070973093</v>
      </c>
      <c r="J19" s="239">
        <f t="shared" ca="1" si="1"/>
        <v>-16.730505454734796</v>
      </c>
      <c r="K19" s="237"/>
      <c r="L19" s="239">
        <f>((D19*DATA!$D$23)/1000000)+((E19*DATA!$D$24)/1000000)</f>
        <v>-21.9825552</v>
      </c>
      <c r="M19" s="239">
        <f t="shared" si="2"/>
        <v>-21.9825552</v>
      </c>
      <c r="N19" s="239">
        <f t="shared" ca="1" si="6"/>
        <v>-5.2520497452652037</v>
      </c>
      <c r="O19" s="238">
        <f>1/(1+'[91]Asumsi I'!$C$3)^(KKF!A19)</f>
        <v>0.25667509294538904</v>
      </c>
      <c r="P19" s="239">
        <f t="shared" ca="1" si="7"/>
        <v>-1.3480703565197529</v>
      </c>
      <c r="Q19" s="239">
        <f t="shared" ca="1" si="9"/>
        <v>-72.618110210377282</v>
      </c>
      <c r="S19" s="227" t="str">
        <f t="shared" ca="1" si="3"/>
        <v>a</v>
      </c>
      <c r="T19" s="243" t="str">
        <f t="shared" ca="1" si="10"/>
        <v/>
      </c>
      <c r="U19" s="227"/>
    </row>
    <row r="20" spans="1:21" ht="20.100000000000001" customHeight="1">
      <c r="A20" s="236">
        <f t="shared" si="4"/>
        <v>13</v>
      </c>
      <c r="B20" s="237">
        <f t="shared" si="4"/>
        <v>2036</v>
      </c>
      <c r="C20" s="238">
        <f t="shared" si="8"/>
        <v>-15216</v>
      </c>
      <c r="D20" s="239">
        <f t="shared" si="5"/>
        <v>-2536</v>
      </c>
      <c r="E20" s="239">
        <f t="shared" si="0"/>
        <v>-12680</v>
      </c>
      <c r="F20" s="237"/>
      <c r="G20" s="241">
        <f ca="1">DATA!$D$11/1000000</f>
        <v>0.1367022941852</v>
      </c>
      <c r="H20" s="241">
        <f>C20*DATA!$D$5/1000000</f>
        <v>-16.496046698210264</v>
      </c>
      <c r="I20" s="241">
        <f>(C20*DATA!$D$5*DATA!$D$7)/1000000</f>
        <v>-0.37116105070973093</v>
      </c>
      <c r="J20" s="239">
        <f t="shared" ca="1" si="1"/>
        <v>-16.730505454734796</v>
      </c>
      <c r="K20" s="237"/>
      <c r="L20" s="239">
        <f>((D20*DATA!$D$23)/1000000)+((E20*DATA!$D$24)/1000000)</f>
        <v>-21.9825552</v>
      </c>
      <c r="M20" s="239">
        <f t="shared" si="2"/>
        <v>-21.9825552</v>
      </c>
      <c r="N20" s="239">
        <f t="shared" ca="1" si="6"/>
        <v>-5.2520497452652037</v>
      </c>
      <c r="O20" s="238">
        <f>1/(1+'[91]Asumsi I'!$C$3)^(KKF!A20)</f>
        <v>0.22917419012981158</v>
      </c>
      <c r="P20" s="239">
        <f t="shared" ca="1" si="7"/>
        <v>-1.2036342468926362</v>
      </c>
      <c r="Q20" s="239">
        <f t="shared" ca="1" si="9"/>
        <v>-73.821744457269915</v>
      </c>
      <c r="S20" s="227" t="str">
        <f t="shared" ca="1" si="3"/>
        <v>a</v>
      </c>
      <c r="T20" s="243" t="str">
        <f t="shared" ca="1" si="10"/>
        <v/>
      </c>
      <c r="U20" s="227"/>
    </row>
    <row r="21" spans="1:21" ht="20.100000000000001" customHeight="1">
      <c r="A21" s="236">
        <f t="shared" si="4"/>
        <v>14</v>
      </c>
      <c r="B21" s="237">
        <f t="shared" si="4"/>
        <v>2037</v>
      </c>
      <c r="C21" s="238">
        <f t="shared" si="8"/>
        <v>-15216</v>
      </c>
      <c r="D21" s="239">
        <f t="shared" si="5"/>
        <v>-2536</v>
      </c>
      <c r="E21" s="239">
        <f t="shared" si="0"/>
        <v>-12680</v>
      </c>
      <c r="F21" s="237"/>
      <c r="G21" s="241">
        <f ca="1">DATA!$D$11/1000000</f>
        <v>0.1367022941852</v>
      </c>
      <c r="H21" s="241">
        <f>C21*DATA!$D$5/1000000</f>
        <v>-16.496046698210264</v>
      </c>
      <c r="I21" s="241">
        <f>(C21*DATA!$D$5*DATA!$D$7)/1000000</f>
        <v>-0.37116105070973093</v>
      </c>
      <c r="J21" s="239">
        <f t="shared" ca="1" si="1"/>
        <v>-16.730505454734796</v>
      </c>
      <c r="K21" s="237"/>
      <c r="L21" s="239">
        <f>((D21*DATA!$D$23)/1000000)+((E21*DATA!$D$24)/1000000)</f>
        <v>-21.9825552</v>
      </c>
      <c r="M21" s="239">
        <f t="shared" si="2"/>
        <v>-21.9825552</v>
      </c>
      <c r="N21" s="239">
        <f t="shared" ca="1" si="6"/>
        <v>-5.2520497452652037</v>
      </c>
      <c r="O21" s="238">
        <f>1/(1+'[91]Asumsi I'!$C$3)^(KKF!A21)</f>
        <v>0.20461981261590317</v>
      </c>
      <c r="P21" s="239">
        <f t="shared" ca="1" si="7"/>
        <v>-1.074673434725568</v>
      </c>
      <c r="Q21" s="239">
        <f t="shared" ca="1" si="9"/>
        <v>-74.896417891995483</v>
      </c>
      <c r="S21" s="227" t="str">
        <f t="shared" ca="1" si="3"/>
        <v>a</v>
      </c>
      <c r="T21" s="243" t="str">
        <f t="shared" ca="1" si="10"/>
        <v/>
      </c>
      <c r="U21" s="227"/>
    </row>
    <row r="22" spans="1:21" ht="20.100000000000001" customHeight="1">
      <c r="A22" s="236">
        <f t="shared" si="4"/>
        <v>15</v>
      </c>
      <c r="B22" s="237">
        <f t="shared" si="4"/>
        <v>2038</v>
      </c>
      <c r="C22" s="238">
        <f t="shared" si="8"/>
        <v>-15216</v>
      </c>
      <c r="D22" s="239">
        <f t="shared" si="5"/>
        <v>-2536</v>
      </c>
      <c r="E22" s="239">
        <f t="shared" si="0"/>
        <v>-12680</v>
      </c>
      <c r="F22" s="237"/>
      <c r="G22" s="241">
        <f ca="1">DATA!$D$11/1000000</f>
        <v>0.1367022941852</v>
      </c>
      <c r="H22" s="241">
        <f>C22*DATA!$D$5/1000000</f>
        <v>-16.496046698210264</v>
      </c>
      <c r="I22" s="241">
        <f>(C22*DATA!$D$5*DATA!$D$7)/1000000</f>
        <v>-0.37116105070973093</v>
      </c>
      <c r="J22" s="239">
        <f t="shared" ca="1" si="1"/>
        <v>-16.730505454734796</v>
      </c>
      <c r="K22" s="237"/>
      <c r="L22" s="239">
        <f>((D22*DATA!$D$23)/1000000)+((E22*DATA!$D$24)/1000000)</f>
        <v>-21.9825552</v>
      </c>
      <c r="M22" s="239">
        <f t="shared" si="2"/>
        <v>-21.9825552</v>
      </c>
      <c r="N22" s="239">
        <f t="shared" ca="1" si="6"/>
        <v>-5.2520497452652037</v>
      </c>
      <c r="O22" s="238">
        <f>1/(1+'[91]Asumsi I'!$C$3)^(KKF!A22)</f>
        <v>0.18269626126419927</v>
      </c>
      <c r="P22" s="239">
        <f t="shared" ca="1" si="7"/>
        <v>-0.95952985243354294</v>
      </c>
      <c r="Q22" s="239">
        <f t="shared" ca="1" si="9"/>
        <v>-75.855947744429031</v>
      </c>
      <c r="S22" s="227" t="str">
        <f t="shared" ca="1" si="3"/>
        <v>a</v>
      </c>
      <c r="T22" s="243" t="str">
        <f t="shared" ca="1" si="10"/>
        <v/>
      </c>
      <c r="U22" s="227"/>
    </row>
    <row r="23" spans="1:21" ht="20.100000000000001" customHeight="1">
      <c r="A23" s="236">
        <f t="shared" si="4"/>
        <v>16</v>
      </c>
      <c r="B23" s="237">
        <f t="shared" si="4"/>
        <v>2039</v>
      </c>
      <c r="C23" s="238">
        <f t="shared" si="8"/>
        <v>-15216</v>
      </c>
      <c r="D23" s="239">
        <f t="shared" si="5"/>
        <v>-2536</v>
      </c>
      <c r="E23" s="239">
        <f t="shared" si="0"/>
        <v>-12680</v>
      </c>
      <c r="F23" s="237"/>
      <c r="G23" s="241">
        <f ca="1">DATA!$D$11/1000000</f>
        <v>0.1367022941852</v>
      </c>
      <c r="H23" s="241">
        <f>C23*DATA!$D$5/1000000</f>
        <v>-16.496046698210264</v>
      </c>
      <c r="I23" s="241">
        <f>(C23*DATA!$D$5*DATA!$D$7)/1000000</f>
        <v>-0.37116105070973093</v>
      </c>
      <c r="J23" s="239">
        <f t="shared" ca="1" si="1"/>
        <v>-16.730505454734796</v>
      </c>
      <c r="K23" s="237"/>
      <c r="L23" s="239">
        <f>((D23*DATA!$D$23)/1000000)+((E23*DATA!$D$24)/1000000)</f>
        <v>-21.9825552</v>
      </c>
      <c r="M23" s="239">
        <f t="shared" si="2"/>
        <v>-21.9825552</v>
      </c>
      <c r="N23" s="239">
        <f t="shared" ca="1" si="6"/>
        <v>-5.2520497452652037</v>
      </c>
      <c r="O23" s="238">
        <f>1/(1+'[91]Asumsi I'!$C$3)^(KKF!A23)</f>
        <v>0.16312166184303503</v>
      </c>
      <c r="P23" s="239">
        <f t="shared" ca="1" si="7"/>
        <v>-0.85672308252994889</v>
      </c>
      <c r="Q23" s="239">
        <f t="shared" ca="1" si="9"/>
        <v>-76.712670826958984</v>
      </c>
      <c r="S23" s="227" t="str">
        <f t="shared" ca="1" si="3"/>
        <v>a</v>
      </c>
      <c r="T23" s="243" t="str">
        <f t="shared" ca="1" si="10"/>
        <v/>
      </c>
      <c r="U23" s="227"/>
    </row>
    <row r="24" spans="1:21" ht="20.100000000000001" customHeight="1">
      <c r="A24" s="236">
        <f t="shared" si="4"/>
        <v>17</v>
      </c>
      <c r="B24" s="237">
        <f t="shared" si="4"/>
        <v>2040</v>
      </c>
      <c r="C24" s="238">
        <f t="shared" si="8"/>
        <v>-15216</v>
      </c>
      <c r="D24" s="239">
        <f t="shared" si="5"/>
        <v>-2536</v>
      </c>
      <c r="E24" s="239">
        <f t="shared" si="0"/>
        <v>-12680</v>
      </c>
      <c r="F24" s="237"/>
      <c r="G24" s="241">
        <f ca="1">DATA!$D$11/1000000</f>
        <v>0.1367022941852</v>
      </c>
      <c r="H24" s="241">
        <f>C24*DATA!$D$5/1000000</f>
        <v>-16.496046698210264</v>
      </c>
      <c r="I24" s="241">
        <f>(C24*DATA!$D$5*DATA!$D$7)/1000000</f>
        <v>-0.37116105070973093</v>
      </c>
      <c r="J24" s="239">
        <f t="shared" ca="1" si="1"/>
        <v>-16.730505454734796</v>
      </c>
      <c r="K24" s="237"/>
      <c r="L24" s="239">
        <f>((D24*DATA!$D$23)/1000000)+((E24*DATA!$D$24)/1000000)</f>
        <v>-21.9825552</v>
      </c>
      <c r="M24" s="239">
        <f t="shared" si="2"/>
        <v>-21.9825552</v>
      </c>
      <c r="N24" s="239">
        <f t="shared" ca="1" si="6"/>
        <v>-5.2520497452652037</v>
      </c>
      <c r="O24" s="238">
        <f>1/(1+'[91]Asumsi I'!$C$3)^(KKF!A24)</f>
        <v>0.14564434093128129</v>
      </c>
      <c r="P24" s="239">
        <f t="shared" ca="1" si="7"/>
        <v>-0.76493132368745431</v>
      </c>
      <c r="Q24" s="239">
        <f t="shared" ca="1" si="9"/>
        <v>-77.477602150646433</v>
      </c>
      <c r="S24" s="227" t="str">
        <f t="shared" ca="1" si="3"/>
        <v>a</v>
      </c>
      <c r="T24" s="243" t="str">
        <f t="shared" ca="1" si="10"/>
        <v/>
      </c>
      <c r="U24" s="227"/>
    </row>
    <row r="25" spans="1:21" ht="20.100000000000001" customHeight="1">
      <c r="A25" s="236">
        <f t="shared" ref="A25:B32" si="11">A24+1</f>
        <v>18</v>
      </c>
      <c r="B25" s="237">
        <f t="shared" si="11"/>
        <v>2041</v>
      </c>
      <c r="C25" s="238">
        <f t="shared" si="8"/>
        <v>-15216</v>
      </c>
      <c r="D25" s="239">
        <f t="shared" si="5"/>
        <v>-2536</v>
      </c>
      <c r="E25" s="239">
        <f t="shared" si="0"/>
        <v>-12680</v>
      </c>
      <c r="F25" s="237"/>
      <c r="G25" s="241">
        <f ca="1">DATA!$D$11/1000000</f>
        <v>0.1367022941852</v>
      </c>
      <c r="H25" s="241">
        <f>C25*DATA!$D$5/1000000</f>
        <v>-16.496046698210264</v>
      </c>
      <c r="I25" s="241">
        <f>(C25*DATA!$D$5*DATA!$D$7)/1000000</f>
        <v>-0.37116105070973093</v>
      </c>
      <c r="J25" s="239">
        <f t="shared" ca="1" si="1"/>
        <v>-16.730505454734796</v>
      </c>
      <c r="K25" s="237"/>
      <c r="L25" s="239">
        <f>((D25*DATA!$D$23)/1000000)+((E25*DATA!$D$24)/1000000)</f>
        <v>-21.9825552</v>
      </c>
      <c r="M25" s="239">
        <f t="shared" si="2"/>
        <v>-21.9825552</v>
      </c>
      <c r="N25" s="239">
        <f t="shared" ca="1" si="6"/>
        <v>-5.2520497452652037</v>
      </c>
      <c r="O25" s="238">
        <f>1/(1+'[91]Asumsi I'!$C$3)^(KKF!A25)</f>
        <v>0.13003959011721541</v>
      </c>
      <c r="P25" s="239">
        <f t="shared" ca="1" si="7"/>
        <v>-0.68297439614951272</v>
      </c>
      <c r="Q25" s="239">
        <f t="shared" ca="1" si="9"/>
        <v>-78.160576546795951</v>
      </c>
      <c r="S25" s="227" t="str">
        <f t="shared" ca="1" si="3"/>
        <v>a</v>
      </c>
      <c r="T25" s="243" t="str">
        <f t="shared" ca="1" si="10"/>
        <v/>
      </c>
      <c r="U25" s="227"/>
    </row>
    <row r="26" spans="1:21" ht="20.100000000000001" customHeight="1">
      <c r="A26" s="236">
        <f t="shared" si="11"/>
        <v>19</v>
      </c>
      <c r="B26" s="237">
        <f t="shared" si="11"/>
        <v>2042</v>
      </c>
      <c r="C26" s="238">
        <f t="shared" si="8"/>
        <v>-15216</v>
      </c>
      <c r="D26" s="239">
        <f t="shared" si="5"/>
        <v>-2536</v>
      </c>
      <c r="E26" s="239">
        <f t="shared" si="0"/>
        <v>-12680</v>
      </c>
      <c r="F26" s="237"/>
      <c r="G26" s="241">
        <f ca="1">DATA!$D$11/1000000</f>
        <v>0.1367022941852</v>
      </c>
      <c r="H26" s="241">
        <f>C26*DATA!$D$5/1000000</f>
        <v>-16.496046698210264</v>
      </c>
      <c r="I26" s="241">
        <f>(C26*DATA!$D$5*DATA!$D$7)/1000000</f>
        <v>-0.37116105070973093</v>
      </c>
      <c r="J26" s="239">
        <f t="shared" ca="1" si="1"/>
        <v>-16.730505454734796</v>
      </c>
      <c r="K26" s="237"/>
      <c r="L26" s="239">
        <f>((D26*DATA!$D$23)/1000000)+((E26*DATA!$D$24)/1000000)</f>
        <v>-21.9825552</v>
      </c>
      <c r="M26" s="239">
        <f t="shared" si="2"/>
        <v>-21.9825552</v>
      </c>
      <c r="N26" s="239">
        <f t="shared" ca="1" si="6"/>
        <v>-5.2520497452652037</v>
      </c>
      <c r="O26" s="238">
        <f>1/(1+'[91]Asumsi I'!$C$3)^(KKF!A26)</f>
        <v>0.1161067768903709</v>
      </c>
      <c r="P26" s="239">
        <f t="shared" ca="1" si="7"/>
        <v>-0.60979856799063636</v>
      </c>
      <c r="Q26" s="239">
        <f t="shared" ca="1" si="9"/>
        <v>-78.770375114786589</v>
      </c>
      <c r="S26" s="227" t="str">
        <f t="shared" ca="1" si="3"/>
        <v>a</v>
      </c>
      <c r="T26" s="243" t="str">
        <f t="shared" ca="1" si="10"/>
        <v/>
      </c>
      <c r="U26" s="227"/>
    </row>
    <row r="27" spans="1:21" ht="20.100000000000001" customHeight="1">
      <c r="A27" s="236">
        <f t="shared" si="11"/>
        <v>20</v>
      </c>
      <c r="B27" s="237">
        <f t="shared" si="11"/>
        <v>2043</v>
      </c>
      <c r="C27" s="238">
        <f t="shared" si="8"/>
        <v>-15216</v>
      </c>
      <c r="D27" s="239">
        <f t="shared" si="5"/>
        <v>-2536</v>
      </c>
      <c r="E27" s="239">
        <f t="shared" si="0"/>
        <v>-12680</v>
      </c>
      <c r="F27" s="237"/>
      <c r="G27" s="241">
        <f ca="1">DATA!$D$11/1000000</f>
        <v>0.1367022941852</v>
      </c>
      <c r="H27" s="241">
        <f>C27*DATA!$D$5/1000000</f>
        <v>-16.496046698210264</v>
      </c>
      <c r="I27" s="241">
        <f>(C27*DATA!$D$5*DATA!$D$7)/1000000</f>
        <v>-0.37116105070973093</v>
      </c>
      <c r="J27" s="239">
        <f t="shared" ca="1" si="1"/>
        <v>-16.730505454734796</v>
      </c>
      <c r="K27" s="237"/>
      <c r="L27" s="239">
        <f>((D27*DATA!$D$23)/1000000)+((E27*DATA!$D$24)/1000000)</f>
        <v>-21.9825552</v>
      </c>
      <c r="M27" s="239">
        <f t="shared" si="2"/>
        <v>-21.9825552</v>
      </c>
      <c r="N27" s="239">
        <f t="shared" ca="1" si="6"/>
        <v>-5.2520497452652037</v>
      </c>
      <c r="O27" s="238">
        <f>1/(1+'[91]Asumsi I'!$C$3)^(KKF!A27)</f>
        <v>0.1036667650806883</v>
      </c>
      <c r="P27" s="239">
        <f t="shared" ca="1" si="7"/>
        <v>-0.54446300713449669</v>
      </c>
      <c r="Q27" s="239">
        <f t="shared" ca="1" si="9"/>
        <v>-79.314838121921085</v>
      </c>
      <c r="S27" s="227" t="str">
        <f t="shared" ca="1" si="3"/>
        <v>a</v>
      </c>
      <c r="T27" s="243" t="str">
        <f t="shared" ca="1" si="10"/>
        <v/>
      </c>
      <c r="U27" s="227"/>
    </row>
    <row r="28" spans="1:21" ht="20.100000000000001" customHeight="1">
      <c r="A28" s="236">
        <f t="shared" si="11"/>
        <v>21</v>
      </c>
      <c r="B28" s="237">
        <f t="shared" si="11"/>
        <v>2044</v>
      </c>
      <c r="C28" s="238">
        <f t="shared" si="8"/>
        <v>-15216</v>
      </c>
      <c r="D28" s="239">
        <f t="shared" si="5"/>
        <v>-2536</v>
      </c>
      <c r="E28" s="239">
        <f t="shared" si="0"/>
        <v>-12680</v>
      </c>
      <c r="F28" s="237"/>
      <c r="G28" s="241">
        <f ca="1">DATA!$D$11/1000000</f>
        <v>0.1367022941852</v>
      </c>
      <c r="H28" s="241">
        <f>C28*DATA!$D$5/1000000</f>
        <v>-16.496046698210264</v>
      </c>
      <c r="I28" s="241">
        <f>(C28*DATA!$D$5*DATA!$D$7)/1000000</f>
        <v>-0.37116105070973093</v>
      </c>
      <c r="J28" s="239">
        <f t="shared" ca="1" si="1"/>
        <v>-16.730505454734796</v>
      </c>
      <c r="K28" s="237"/>
      <c r="L28" s="239">
        <f>((D28*DATA!$D$23)/1000000)+((E28*DATA!$D$24)/1000000)</f>
        <v>-21.9825552</v>
      </c>
      <c r="M28" s="239">
        <f t="shared" si="2"/>
        <v>-21.9825552</v>
      </c>
      <c r="N28" s="239">
        <f t="shared" ca="1" si="6"/>
        <v>-5.2520497452652037</v>
      </c>
      <c r="O28" s="238">
        <f>1/(1+'[91]Asumsi I'!$C$3)^(KKF!A28)</f>
        <v>9.2559611679185971E-2</v>
      </c>
      <c r="P28" s="239">
        <f t="shared" ca="1" si="7"/>
        <v>-0.48612768494151487</v>
      </c>
      <c r="Q28" s="239">
        <f t="shared" ca="1" si="9"/>
        <v>-79.800965806862607</v>
      </c>
      <c r="S28" s="227" t="str">
        <f t="shared" ca="1" si="3"/>
        <v>a</v>
      </c>
      <c r="T28" s="243" t="str">
        <f t="shared" ca="1" si="10"/>
        <v/>
      </c>
      <c r="U28" s="227"/>
    </row>
    <row r="29" spans="1:21" ht="20.100000000000001" customHeight="1">
      <c r="A29" s="236">
        <f t="shared" si="11"/>
        <v>22</v>
      </c>
      <c r="B29" s="237">
        <f t="shared" si="11"/>
        <v>2045</v>
      </c>
      <c r="C29" s="238">
        <f t="shared" si="8"/>
        <v>-15216</v>
      </c>
      <c r="D29" s="239">
        <f t="shared" si="5"/>
        <v>-2536</v>
      </c>
      <c r="E29" s="239">
        <f t="shared" si="0"/>
        <v>-12680</v>
      </c>
      <c r="F29" s="237"/>
      <c r="G29" s="241">
        <f ca="1">DATA!$D$11/1000000</f>
        <v>0.1367022941852</v>
      </c>
      <c r="H29" s="241">
        <f>C29*DATA!$D$5/1000000</f>
        <v>-16.496046698210264</v>
      </c>
      <c r="I29" s="241">
        <f>(C29*DATA!$D$5*DATA!$D$7)/1000000</f>
        <v>-0.37116105070973093</v>
      </c>
      <c r="J29" s="239">
        <f t="shared" ca="1" si="1"/>
        <v>-16.730505454734796</v>
      </c>
      <c r="K29" s="237"/>
      <c r="L29" s="239">
        <f>((D29*DATA!$D$23)/1000000)+((E29*DATA!$D$24)/1000000)</f>
        <v>-21.9825552</v>
      </c>
      <c r="M29" s="239">
        <f t="shared" si="2"/>
        <v>-21.9825552</v>
      </c>
      <c r="N29" s="239">
        <f t="shared" ca="1" si="6"/>
        <v>-5.2520497452652037</v>
      </c>
      <c r="O29" s="238">
        <f>1/(1+'[91]Asumsi I'!$C$3)^(KKF!A29)</f>
        <v>8.2642510427844609E-2</v>
      </c>
      <c r="P29" s="239">
        <f t="shared" ca="1" si="7"/>
        <v>-0.43404257584063821</v>
      </c>
      <c r="Q29" s="239">
        <f t="shared" ca="1" si="9"/>
        <v>-80.235008382703242</v>
      </c>
      <c r="S29" s="227" t="str">
        <f t="shared" ca="1" si="3"/>
        <v>a</v>
      </c>
      <c r="T29" s="243" t="str">
        <f t="shared" ca="1" si="10"/>
        <v/>
      </c>
      <c r="U29" s="227"/>
    </row>
    <row r="30" spans="1:21" ht="20.100000000000001" customHeight="1">
      <c r="A30" s="236">
        <f t="shared" si="11"/>
        <v>23</v>
      </c>
      <c r="B30" s="237">
        <f t="shared" si="11"/>
        <v>2046</v>
      </c>
      <c r="C30" s="238">
        <f t="shared" si="8"/>
        <v>-15216</v>
      </c>
      <c r="D30" s="239">
        <f t="shared" si="5"/>
        <v>-2536</v>
      </c>
      <c r="E30" s="239">
        <f t="shared" si="0"/>
        <v>-12680</v>
      </c>
      <c r="F30" s="237"/>
      <c r="G30" s="241">
        <f ca="1">DATA!$D$11/1000000</f>
        <v>0.1367022941852</v>
      </c>
      <c r="H30" s="241">
        <f>C30*DATA!$D$5/1000000</f>
        <v>-16.496046698210264</v>
      </c>
      <c r="I30" s="241">
        <f>(C30*DATA!$D$5*DATA!$D$7)/1000000</f>
        <v>-0.37116105070973093</v>
      </c>
      <c r="J30" s="239">
        <f t="shared" ca="1" si="1"/>
        <v>-16.730505454734796</v>
      </c>
      <c r="K30" s="237"/>
      <c r="L30" s="239">
        <f>((D30*DATA!$D$23)/1000000)+((E30*DATA!$D$24)/1000000)</f>
        <v>-21.9825552</v>
      </c>
      <c r="M30" s="239">
        <f t="shared" si="2"/>
        <v>-21.9825552</v>
      </c>
      <c r="N30" s="239">
        <f t="shared" ca="1" si="6"/>
        <v>-5.2520497452652037</v>
      </c>
      <c r="O30" s="238">
        <f>1/(1+'[91]Asumsi I'!$C$3)^(KKF!A30)</f>
        <v>7.3787955739146982E-2</v>
      </c>
      <c r="P30" s="239">
        <f t="shared" ca="1" si="7"/>
        <v>-0.38753801414342703</v>
      </c>
      <c r="Q30" s="239">
        <f t="shared" ca="1" si="9"/>
        <v>-80.622546396846673</v>
      </c>
      <c r="S30" s="227" t="str">
        <f t="shared" ca="1" si="3"/>
        <v>a</v>
      </c>
      <c r="T30" s="243" t="str">
        <f t="shared" ca="1" si="10"/>
        <v/>
      </c>
      <c r="U30" s="227"/>
    </row>
    <row r="31" spans="1:21" ht="20.100000000000001" customHeight="1">
      <c r="A31" s="236">
        <f t="shared" si="11"/>
        <v>24</v>
      </c>
      <c r="B31" s="237">
        <f t="shared" si="11"/>
        <v>2047</v>
      </c>
      <c r="C31" s="238">
        <f t="shared" si="8"/>
        <v>-15216</v>
      </c>
      <c r="D31" s="239">
        <f t="shared" si="5"/>
        <v>-2536</v>
      </c>
      <c r="E31" s="239">
        <f t="shared" si="0"/>
        <v>-12680</v>
      </c>
      <c r="F31" s="237"/>
      <c r="G31" s="241">
        <f ca="1">DATA!$D$11/1000000</f>
        <v>0.1367022941852</v>
      </c>
      <c r="H31" s="241">
        <f>C31*DATA!$D$5/1000000</f>
        <v>-16.496046698210264</v>
      </c>
      <c r="I31" s="241">
        <f>(C31*DATA!$D$5*DATA!$D$7)/1000000</f>
        <v>-0.37116105070973093</v>
      </c>
      <c r="J31" s="239">
        <f t="shared" ca="1" si="1"/>
        <v>-16.730505454734796</v>
      </c>
      <c r="K31" s="237"/>
      <c r="L31" s="239">
        <f>((D31*DATA!$D$23)/1000000)+((E31*DATA!$D$24)/1000000)</f>
        <v>-21.9825552</v>
      </c>
      <c r="M31" s="239">
        <f t="shared" si="2"/>
        <v>-21.9825552</v>
      </c>
      <c r="N31" s="239">
        <f t="shared" ca="1" si="6"/>
        <v>-5.2520497452652037</v>
      </c>
      <c r="O31" s="238">
        <f>1/(1+'[91]Asumsi I'!$C$3)^(KKF!A31)</f>
        <v>6.5882103338524081E-2</v>
      </c>
      <c r="P31" s="239">
        <f t="shared" ca="1" si="7"/>
        <v>-0.34601608405663126</v>
      </c>
      <c r="Q31" s="239">
        <f ca="1">Q30+P31</f>
        <v>-80.968562480903302</v>
      </c>
      <c r="S31" s="227" t="str">
        <f t="shared" ca="1" si="3"/>
        <v>a</v>
      </c>
      <c r="T31" s="243" t="str">
        <f t="shared" ca="1" si="10"/>
        <v/>
      </c>
      <c r="U31" s="227"/>
    </row>
    <row r="32" spans="1:21" ht="20.100000000000001" customHeight="1">
      <c r="A32" s="236">
        <f t="shared" si="11"/>
        <v>25</v>
      </c>
      <c r="B32" s="237">
        <f>B30+1</f>
        <v>2047</v>
      </c>
      <c r="C32" s="238">
        <f t="shared" si="8"/>
        <v>-15216</v>
      </c>
      <c r="D32" s="239">
        <f t="shared" si="5"/>
        <v>-2536</v>
      </c>
      <c r="E32" s="239">
        <f t="shared" si="0"/>
        <v>-12680</v>
      </c>
      <c r="F32" s="237"/>
      <c r="G32" s="241">
        <f ca="1">DATA!$D$11/1000000</f>
        <v>0.1367022941852</v>
      </c>
      <c r="H32" s="241">
        <f>C32*DATA!$D$5/1000000</f>
        <v>-16.496046698210264</v>
      </c>
      <c r="I32" s="241">
        <f>(C32*DATA!$D$5*DATA!$D$7)/1000000</f>
        <v>-0.37116105070973093</v>
      </c>
      <c r="J32" s="239">
        <f t="shared" ca="1" si="1"/>
        <v>-16.730505454734796</v>
      </c>
      <c r="K32" s="237"/>
      <c r="L32" s="239">
        <f>((D32*DATA!$D$23)/1000000)+((E32*DATA!$D$24)/1000000)</f>
        <v>-21.9825552</v>
      </c>
      <c r="M32" s="239">
        <f t="shared" si="2"/>
        <v>-21.9825552</v>
      </c>
      <c r="N32" s="239">
        <f t="shared" ca="1" si="6"/>
        <v>-5.2520497452652037</v>
      </c>
      <c r="O32" s="238">
        <f>1/(1+'[91]Asumsi I'!$C$3)^(KKF!A32)</f>
        <v>5.8823306552253637E-2</v>
      </c>
      <c r="P32" s="239">
        <f t="shared" ca="1" si="7"/>
        <v>-0.30894293219342073</v>
      </c>
      <c r="Q32" s="239">
        <f ca="1">Q31+P32</f>
        <v>-81.277505413096719</v>
      </c>
      <c r="S32" s="227" t="str">
        <f t="shared" ca="1" si="3"/>
        <v>a</v>
      </c>
      <c r="T32" s="243" t="str">
        <f t="shared" ca="1" si="10"/>
        <v/>
      </c>
      <c r="U32" s="227"/>
    </row>
    <row r="33" spans="2:22" ht="20.100000000000001" customHeight="1">
      <c r="B33" s="246"/>
      <c r="C33" s="246"/>
      <c r="D33" s="246"/>
      <c r="E33" s="246"/>
      <c r="F33" s="612" t="s">
        <v>1344</v>
      </c>
      <c r="G33" s="612"/>
      <c r="H33" s="612"/>
      <c r="I33" s="247"/>
      <c r="J33" s="248">
        <f ca="1">SUM(J7:J32)</f>
        <v>-422.53562453087113</v>
      </c>
      <c r="K33" s="612" t="s">
        <v>1345</v>
      </c>
      <c r="L33" s="612"/>
      <c r="M33" s="248">
        <f>SUM(M7:M32)</f>
        <v>-593.92181679999976</v>
      </c>
      <c r="N33" s="246"/>
      <c r="O33" s="246"/>
      <c r="P33" s="249"/>
      <c r="Q33" s="249"/>
      <c r="S33" s="227">
        <f ca="1">COUNTIF(S7:S32,"a")</f>
        <v>26</v>
      </c>
    </row>
    <row r="34" spans="2:22" ht="20.100000000000001" customHeight="1">
      <c r="B34" s="246"/>
      <c r="C34" s="246"/>
      <c r="D34" s="246"/>
      <c r="E34" s="246"/>
      <c r="F34" s="250"/>
      <c r="G34" s="250"/>
      <c r="H34" s="250"/>
      <c r="I34" s="250"/>
      <c r="J34" s="251"/>
      <c r="K34" s="250"/>
      <c r="L34" s="250"/>
      <c r="M34" s="251"/>
      <c r="N34" s="246"/>
      <c r="O34" s="246"/>
      <c r="P34" s="252" t="s">
        <v>1346</v>
      </c>
      <c r="Q34" s="253">
        <f ca="1">+J7/N32</f>
        <v>0.81358486110182415</v>
      </c>
      <c r="V34" s="254"/>
    </row>
    <row r="35" spans="2:22" ht="20.100000000000001" customHeight="1">
      <c r="B35" s="246"/>
      <c r="C35" s="246"/>
      <c r="D35" s="246"/>
      <c r="E35" s="246"/>
      <c r="F35" s="250"/>
      <c r="G35" s="250"/>
      <c r="H35" s="250"/>
      <c r="I35" s="250"/>
      <c r="J35" s="251"/>
      <c r="K35" s="250"/>
      <c r="L35" s="250"/>
      <c r="M35" s="251"/>
      <c r="N35" s="246"/>
      <c r="O35" s="246"/>
      <c r="P35" s="252" t="s">
        <v>1347</v>
      </c>
      <c r="Q35" s="255" t="e">
        <f ca="1">AVERAGE(T7:T32)</f>
        <v>#DIV/0!</v>
      </c>
    </row>
    <row r="36" spans="2:22" ht="20.100000000000001" customHeight="1">
      <c r="B36" s="246"/>
      <c r="C36" s="246"/>
      <c r="D36" s="246"/>
      <c r="E36" s="246"/>
      <c r="F36" s="250"/>
      <c r="G36" s="250"/>
      <c r="H36" s="250"/>
      <c r="I36" s="250"/>
      <c r="J36" s="251"/>
      <c r="K36" s="250"/>
      <c r="L36" s="250"/>
      <c r="M36" s="251"/>
      <c r="N36" s="246"/>
      <c r="O36" s="246"/>
      <c r="P36" s="252" t="s">
        <v>1348</v>
      </c>
      <c r="Q36" s="256">
        <f ca="1">M33/J33</f>
        <v>1.4056135916573038</v>
      </c>
    </row>
    <row r="37" spans="2:22" ht="20.100000000000001" customHeight="1">
      <c r="B37" s="246"/>
      <c r="C37" s="246"/>
      <c r="D37" s="246"/>
      <c r="E37" s="246"/>
      <c r="F37" s="250"/>
      <c r="G37" s="250"/>
      <c r="H37" s="250"/>
      <c r="I37" s="250"/>
      <c r="J37" s="251"/>
      <c r="K37" s="250"/>
      <c r="L37" s="250"/>
      <c r="M37" s="251"/>
      <c r="N37" s="246"/>
      <c r="O37" s="246"/>
      <c r="P37" s="252" t="s">
        <v>998</v>
      </c>
      <c r="Q37" s="257">
        <f ca="1">+NPV(0.12,N7:N32)</f>
        <v>-72.569201261693465</v>
      </c>
    </row>
    <row r="38" spans="2:22" ht="20.100000000000001" customHeight="1">
      <c r="B38" s="246"/>
      <c r="C38" s="246"/>
      <c r="D38" s="246"/>
      <c r="E38" s="246"/>
      <c r="F38" s="250"/>
      <c r="G38" s="250"/>
      <c r="H38" s="250"/>
      <c r="I38" s="250"/>
      <c r="J38" s="251"/>
      <c r="K38" s="250"/>
      <c r="L38" s="250"/>
      <c r="M38" s="251"/>
      <c r="N38" s="246"/>
      <c r="O38" s="246"/>
      <c r="P38" s="252" t="s">
        <v>999</v>
      </c>
      <c r="Q38" s="258" t="e">
        <f ca="1">IRR(N7:N32,DATA!D4)</f>
        <v>#NUM!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22" priority="1" stopIfTrue="1" operator="greaterThanOrEqual">
      <formula>$F$7</formula>
    </cfRule>
    <cfRule type="cellIs" dxfId="21" priority="2" stopIfTrue="1" operator="lessThan">
      <formula>$F$7</formula>
    </cfRule>
  </conditionalFormatting>
  <conditionalFormatting sqref="Q7:Q32">
    <cfRule type="cellIs" dxfId="20" priority="3" operator="lessThan">
      <formula>0</formula>
    </cfRule>
    <cfRule type="cellIs" dxfId="19" priority="4" operator="lessThan">
      <formula>0</formula>
    </cfRule>
    <cfRule type="cellIs" dxfId="18" priority="5" operator="lessThan">
      <formula>-6395.81</formula>
    </cfRule>
    <cfRule type="cellIs" dxfId="17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rgb="FFFF6699"/>
    <pageSetUpPr fitToPage="1"/>
  </sheetPr>
  <dimension ref="A1:V89"/>
  <sheetViews>
    <sheetView showGridLines="0" zoomScale="70" zoomScaleNormal="70" zoomScaleSheetLayoutView="70" workbookViewId="0">
      <pane ySplit="13" topLeftCell="A44" activePane="bottomLeft" state="frozen"/>
      <selection activeCell="H1093" sqref="H1093"/>
      <selection pane="bottomLeft" activeCell="F48" sqref="F48"/>
    </sheetView>
  </sheetViews>
  <sheetFormatPr defaultColWidth="9.140625" defaultRowHeight="15"/>
  <cols>
    <col min="1" max="1" width="8.28515625" style="259" customWidth="1"/>
    <col min="2" max="2" width="5.140625" style="260" customWidth="1"/>
    <col min="3" max="3" width="45.7109375" style="328" customWidth="1"/>
    <col min="4" max="4" width="13.7109375" style="328" customWidth="1"/>
    <col min="5" max="5" width="12.42578125" style="263" customWidth="1"/>
    <col min="6" max="6" width="7.7109375" style="263" customWidth="1"/>
    <col min="7" max="7" width="12.7109375" style="263" customWidth="1"/>
    <col min="8" max="8" width="18.140625" style="264" customWidth="1"/>
    <col min="9" max="9" width="16.7109375" style="264" customWidth="1"/>
    <col min="10" max="11" width="16.7109375" style="265" customWidth="1"/>
    <col min="12" max="12" width="3.7109375" style="265" customWidth="1"/>
    <col min="13" max="13" width="14" style="265" customWidth="1"/>
    <col min="14" max="14" width="15" style="265" customWidth="1"/>
    <col min="15" max="15" width="9.140625" style="266" customWidth="1"/>
    <col min="16" max="16" width="12.7109375" style="267" customWidth="1"/>
    <col min="17" max="17" width="12.7109375" style="266" customWidth="1"/>
    <col min="18" max="18" width="2.42578125" style="266" customWidth="1"/>
    <col min="19" max="22" width="10.7109375" style="266" customWidth="1"/>
    <col min="23" max="24" width="9.140625" style="266" customWidth="1"/>
    <col min="25" max="16384" width="9.140625" style="266"/>
  </cols>
  <sheetData>
    <row r="1" spans="1:22">
      <c r="C1" s="261" t="s">
        <v>981</v>
      </c>
      <c r="D1" s="262"/>
      <c r="U1" s="259"/>
    </row>
    <row r="2" spans="1:22">
      <c r="C2" s="261" t="s">
        <v>1318</v>
      </c>
      <c r="D2" s="262"/>
      <c r="T2" s="267"/>
      <c r="U2" s="268" t="s">
        <v>1006</v>
      </c>
      <c r="V2" s="267"/>
    </row>
    <row r="3" spans="1:22">
      <c r="C3" s="261" t="s">
        <v>1410</v>
      </c>
      <c r="D3" s="262"/>
      <c r="O3" s="615" t="s">
        <v>1006</v>
      </c>
      <c r="P3" s="615"/>
      <c r="Q3" s="269"/>
      <c r="T3" s="267"/>
      <c r="U3" s="268" t="s">
        <v>1011</v>
      </c>
      <c r="V3" s="267"/>
    </row>
    <row r="4" spans="1:22" ht="15.75" customHeight="1">
      <c r="B4" s="616" t="s">
        <v>993</v>
      </c>
      <c r="C4" s="616"/>
      <c r="D4" s="616"/>
      <c r="E4" s="616"/>
      <c r="F4" s="616"/>
      <c r="G4" s="616"/>
      <c r="H4" s="616"/>
      <c r="I4" s="616"/>
      <c r="J4" s="616"/>
      <c r="K4" s="616"/>
      <c r="O4" s="615"/>
      <c r="P4" s="615"/>
      <c r="T4" s="267"/>
      <c r="U4" s="267"/>
      <c r="V4" s="267"/>
    </row>
    <row r="5" spans="1:22">
      <c r="C5" s="270"/>
      <c r="D5" s="262"/>
      <c r="T5" s="267"/>
      <c r="U5" s="268"/>
      <c r="V5" s="267"/>
    </row>
    <row r="6" spans="1:22" ht="15" customHeight="1">
      <c r="C6" s="270"/>
      <c r="D6" s="262"/>
      <c r="E6" s="271" t="s">
        <v>1007</v>
      </c>
      <c r="F6" s="272" t="s">
        <v>9</v>
      </c>
      <c r="G6" s="533" t="s">
        <v>1664</v>
      </c>
      <c r="H6" s="533"/>
      <c r="I6" s="533"/>
      <c r="J6" s="533"/>
      <c r="K6" s="533"/>
      <c r="T6" s="267"/>
      <c r="U6" s="268"/>
      <c r="V6" s="267"/>
    </row>
    <row r="7" spans="1:22">
      <c r="C7" s="270"/>
      <c r="D7" s="262"/>
      <c r="E7" s="271" t="s">
        <v>1008</v>
      </c>
      <c r="F7" s="272" t="s">
        <v>9</v>
      </c>
      <c r="G7" s="106" t="s">
        <v>1665</v>
      </c>
      <c r="H7" s="27"/>
      <c r="I7" s="27"/>
      <c r="J7" s="107"/>
      <c r="K7" s="437"/>
      <c r="T7" s="267"/>
      <c r="U7" s="268"/>
      <c r="V7" s="267"/>
    </row>
    <row r="8" spans="1:22">
      <c r="C8" s="270"/>
      <c r="D8" s="262"/>
      <c r="E8" s="271" t="s">
        <v>1009</v>
      </c>
      <c r="F8" s="272" t="s">
        <v>9</v>
      </c>
      <c r="G8" s="106" t="s">
        <v>1409</v>
      </c>
      <c r="J8" s="273"/>
      <c r="T8" s="267"/>
      <c r="U8" s="268"/>
      <c r="V8" s="267"/>
    </row>
    <row r="9" spans="1:22">
      <c r="C9" s="270"/>
      <c r="D9" s="262"/>
      <c r="E9" s="271" t="s">
        <v>1010</v>
      </c>
      <c r="F9" s="272" t="s">
        <v>9</v>
      </c>
      <c r="G9" s="271" t="s">
        <v>1514</v>
      </c>
      <c r="J9" s="273"/>
      <c r="T9" s="267"/>
      <c r="U9" s="268"/>
      <c r="V9" s="267"/>
    </row>
    <row r="10" spans="1:22" ht="15.75" thickBot="1">
      <c r="C10" s="262"/>
      <c r="D10" s="262"/>
      <c r="T10" s="267"/>
      <c r="U10" s="267"/>
      <c r="V10" s="267"/>
    </row>
    <row r="11" spans="1:22" ht="21" customHeight="1">
      <c r="B11" s="618" t="s">
        <v>0</v>
      </c>
      <c r="C11" s="620" t="s">
        <v>1</v>
      </c>
      <c r="D11" s="623" t="s">
        <v>32</v>
      </c>
      <c r="E11" s="623" t="s">
        <v>33</v>
      </c>
      <c r="F11" s="623" t="s">
        <v>2</v>
      </c>
      <c r="G11" s="625" t="s">
        <v>31</v>
      </c>
      <c r="H11" s="623" t="s">
        <v>3</v>
      </c>
      <c r="I11" s="623"/>
      <c r="J11" s="623"/>
      <c r="K11" s="630"/>
      <c r="O11" s="274"/>
      <c r="P11" s="275"/>
      <c r="Q11" s="274"/>
      <c r="S11" s="276"/>
      <c r="T11" s="277"/>
      <c r="U11" s="277"/>
      <c r="V11" s="277"/>
    </row>
    <row r="12" spans="1:22" ht="15" customHeight="1">
      <c r="B12" s="619"/>
      <c r="C12" s="621"/>
      <c r="D12" s="624"/>
      <c r="E12" s="624"/>
      <c r="F12" s="624"/>
      <c r="G12" s="626"/>
      <c r="H12" s="628" t="s">
        <v>36</v>
      </c>
      <c r="I12" s="628" t="s">
        <v>5</v>
      </c>
      <c r="J12" s="624" t="s">
        <v>37</v>
      </c>
      <c r="K12" s="631" t="s">
        <v>4</v>
      </c>
      <c r="O12" s="275"/>
      <c r="P12" s="275"/>
      <c r="Q12" s="275"/>
      <c r="S12" s="276"/>
      <c r="T12" s="276"/>
      <c r="U12" s="276"/>
      <c r="V12" s="276"/>
    </row>
    <row r="13" spans="1:22" ht="15" customHeight="1">
      <c r="B13" s="619"/>
      <c r="C13" s="622"/>
      <c r="D13" s="624"/>
      <c r="E13" s="624"/>
      <c r="F13" s="624"/>
      <c r="G13" s="627"/>
      <c r="H13" s="629"/>
      <c r="I13" s="629"/>
      <c r="J13" s="624"/>
      <c r="K13" s="631"/>
      <c r="O13" s="278"/>
      <c r="P13" s="278"/>
      <c r="Q13" s="278"/>
      <c r="S13" s="276"/>
      <c r="T13" s="276"/>
      <c r="U13" s="276"/>
      <c r="V13" s="276"/>
    </row>
    <row r="14" spans="1:22" s="288" customFormat="1" ht="15.75" customHeight="1">
      <c r="A14" s="259"/>
      <c r="B14" s="279"/>
      <c r="C14" s="280"/>
      <c r="D14" s="281"/>
      <c r="E14" s="282"/>
      <c r="F14" s="283"/>
      <c r="G14" s="283"/>
      <c r="H14" s="284"/>
      <c r="I14" s="284"/>
      <c r="J14" s="284"/>
      <c r="K14" s="285"/>
      <c r="L14" s="265"/>
      <c r="M14" s="265"/>
      <c r="N14" s="265"/>
      <c r="O14" s="286"/>
      <c r="P14" s="286"/>
      <c r="Q14" s="267"/>
      <c r="R14" s="259"/>
      <c r="S14" s="287"/>
      <c r="T14" s="264"/>
      <c r="U14" s="264"/>
      <c r="V14" s="264"/>
    </row>
    <row r="15" spans="1:22" s="291" customFormat="1">
      <c r="A15" s="259" t="e">
        <f>IF(AND(C15=0,#REF!=0,#REF!=0),"BLANKS",1)</f>
        <v>#REF!</v>
      </c>
      <c r="B15" s="474" t="s">
        <v>470</v>
      </c>
      <c r="C15" s="475" t="s">
        <v>1574</v>
      </c>
      <c r="D15" s="281" t="str">
        <f ca="1">IF(ISERROR(OFFSET('HARGA SATUAN'!$D$6,MATCH(RAB!C15,'HARGA SATUAN'!$C$7:$C$1492,0),0)),"",OFFSET('HARGA SATUAN'!$D$6,MATCH(RAB!C15,'HARGA SATUAN'!$C$7:$C$1492,0),0))</f>
        <v/>
      </c>
      <c r="E15" s="282" t="str">
        <f ca="1">IF(B15="+","Unit",IF(ISERROR(OFFSET('HARGA SATUAN'!$E$6,MATCH(RAB!C15,'HARGA SATUAN'!$C$7:$C$1492,0),0)),"",OFFSET('HARGA SATUAN'!$E$6,MATCH(RAB!C15,'HARGA SATUAN'!$C$7:$C$1492,0),0)))</f>
        <v/>
      </c>
      <c r="F15" s="289"/>
      <c r="G15" s="283">
        <f ca="1">IF(ISERROR(OFFSET('HARGA SATUAN'!$I$6,MATCH(RAB!C15,'HARGA SATUAN'!$C$7:$C$1492,0),0)),0,OFFSET('HARGA SATUAN'!$I$6,MATCH(RAB!C15,'HARGA SATUAN'!$C$7:$C$1492,0),0))</f>
        <v>0</v>
      </c>
      <c r="H15" s="284">
        <f t="shared" ref="H15:H17" ca="1" si="0">IF(OR(D15="MDU",D15="MDU-KD"),(IF($O$3="RAB NON MDU","PLN KD",G15*F15)),0)</f>
        <v>0</v>
      </c>
      <c r="I15" s="284">
        <f t="shared" ref="I15:I17" ca="1" si="1">IF(D15="HDW",G15*F15,0)</f>
        <v>0</v>
      </c>
      <c r="J15" s="284">
        <f t="shared" ref="J15:J17" ca="1" si="2">IF(D15="JASA",G15*F15,0)</f>
        <v>0</v>
      </c>
      <c r="K15" s="285">
        <f t="shared" ref="K15:K19" ca="1" si="3">SUM(H15:J15)</f>
        <v>0</v>
      </c>
      <c r="L15" s="290"/>
      <c r="M15" s="290"/>
      <c r="N15" s="290"/>
      <c r="O15" s="286"/>
      <c r="P15" s="286"/>
      <c r="Q15" s="267"/>
      <c r="R15" s="259"/>
      <c r="S15" s="287"/>
      <c r="T15" s="264"/>
      <c r="U15" s="264"/>
      <c r="V15" s="264"/>
    </row>
    <row r="16" spans="1:22" s="291" customFormat="1">
      <c r="A16" s="259" t="e">
        <f>IF(AND(C16=0,#REF!=0,#REF!=0),"BLANKS",1)</f>
        <v>#REF!</v>
      </c>
      <c r="B16" s="477"/>
      <c r="C16" s="109"/>
      <c r="D16" s="281" t="str">
        <f ca="1">IF(ISERROR(OFFSET('HARGA SATUAN'!$D$6,MATCH(RAB!C16,'HARGA SATUAN'!$C$7:$C$1492,0),0)),"",OFFSET('HARGA SATUAN'!$D$6,MATCH(RAB!C16,'HARGA SATUAN'!$C$7:$C$1492,0),0))</f>
        <v/>
      </c>
      <c r="E16" s="282" t="str">
        <f ca="1">IF(B16="+","Unit",IF(ISERROR(OFFSET('HARGA SATUAN'!$E$6,MATCH(RAB!C16,'HARGA SATUAN'!$C$7:$C$1492,0),0)),"",OFFSET('HARGA SATUAN'!$E$6,MATCH(RAB!C16,'HARGA SATUAN'!$C$7:$C$1492,0),0)))</f>
        <v/>
      </c>
      <c r="F16" s="289"/>
      <c r="G16" s="283">
        <f ca="1">IF(ISERROR(OFFSET('HARGA SATUAN'!$I$6,MATCH(RAB!C16,'HARGA SATUAN'!$C$7:$C$1492,0),0)),0,OFFSET('HARGA SATUAN'!$I$6,MATCH(RAB!C16,'HARGA SATUAN'!$C$7:$C$1492,0),0))</f>
        <v>0</v>
      </c>
      <c r="H16" s="284">
        <f t="shared" ca="1" si="0"/>
        <v>0</v>
      </c>
      <c r="I16" s="284">
        <f t="shared" ca="1" si="1"/>
        <v>0</v>
      </c>
      <c r="J16" s="284">
        <f t="shared" ca="1" si="2"/>
        <v>0</v>
      </c>
      <c r="K16" s="285">
        <f t="shared" ca="1" si="3"/>
        <v>0</v>
      </c>
      <c r="L16" s="290"/>
      <c r="M16" s="290"/>
      <c r="N16" s="290"/>
      <c r="O16" s="286"/>
      <c r="P16" s="286"/>
      <c r="Q16" s="267"/>
      <c r="R16" s="259"/>
      <c r="S16" s="287"/>
      <c r="T16" s="264"/>
      <c r="U16" s="264"/>
      <c r="V16" s="264"/>
    </row>
    <row r="17" spans="1:22" s="291" customFormat="1">
      <c r="A17" s="259" t="e">
        <f>IF(AND(C17=0,#REF!=0,#REF!=0),"BLANKS",1)</f>
        <v>#REF!</v>
      </c>
      <c r="B17" s="477"/>
      <c r="C17" s="109"/>
      <c r="D17" s="281" t="str">
        <f ca="1">IF(ISERROR(OFFSET('HARGA SATUAN'!$D$6,MATCH(RAB!C17,'HARGA SATUAN'!$C$7:$C$1492,0),0)),"",OFFSET('HARGA SATUAN'!$D$6,MATCH(RAB!C17,'HARGA SATUAN'!$C$7:$C$1492,0),0))</f>
        <v/>
      </c>
      <c r="E17" s="282" t="str">
        <f ca="1">IF(B17="+","Unit",IF(ISERROR(OFFSET('HARGA SATUAN'!$E$6,MATCH(RAB!C17,'HARGA SATUAN'!$C$7:$C$1492,0),0)),"",OFFSET('HARGA SATUAN'!$E$6,MATCH(RAB!C17,'HARGA SATUAN'!$C$7:$C$1492,0),0)))</f>
        <v/>
      </c>
      <c r="F17" s="289"/>
      <c r="G17" s="283">
        <f ca="1">IF(ISERROR(OFFSET('HARGA SATUAN'!$I$6,MATCH(RAB!C17,'HARGA SATUAN'!$C$7:$C$1492,0),0)),0,OFFSET('HARGA SATUAN'!$I$6,MATCH(RAB!C17,'HARGA SATUAN'!$C$7:$C$1492,0),0))</f>
        <v>0</v>
      </c>
      <c r="H17" s="284">
        <f t="shared" ca="1" si="0"/>
        <v>0</v>
      </c>
      <c r="I17" s="284">
        <f t="shared" ca="1" si="1"/>
        <v>0</v>
      </c>
      <c r="J17" s="284">
        <f t="shared" ca="1" si="2"/>
        <v>0</v>
      </c>
      <c r="K17" s="285">
        <f t="shared" ca="1" si="3"/>
        <v>0</v>
      </c>
      <c r="L17" s="290"/>
      <c r="M17" s="290"/>
      <c r="N17" s="290"/>
      <c r="O17" s="286"/>
      <c r="P17" s="286"/>
      <c r="Q17" s="267"/>
      <c r="R17" s="259"/>
      <c r="S17" s="287"/>
      <c r="T17" s="264"/>
      <c r="U17" s="264"/>
      <c r="V17" s="264"/>
    </row>
    <row r="18" spans="1:22" s="291" customFormat="1">
      <c r="A18" s="259" t="e">
        <f>IF(AND(C18=0,#REF!=0,#REF!=0),"BLANKS",1)</f>
        <v>#REF!</v>
      </c>
      <c r="B18" s="477"/>
      <c r="C18" s="494"/>
      <c r="D18" s="281" t="str">
        <f ca="1">IF(ISERROR(OFFSET('HARGA SATUAN'!$D$6,MATCH(RAB!C18,'HARGA SATUAN'!$C$7:$C$1492,0),0)),"",OFFSET('HARGA SATUAN'!$D$6,MATCH(RAB!C18,'HARGA SATUAN'!$C$7:$C$1492,0),0))</f>
        <v/>
      </c>
      <c r="E18" s="282" t="str">
        <f ca="1">IF(B18="+","Unit",IF(ISERROR(OFFSET('HARGA SATUAN'!$E$6,MATCH(RAB!C18,'HARGA SATUAN'!$C$7:$C$1492,0),0)),"",OFFSET('HARGA SATUAN'!$E$6,MATCH(RAB!C18,'HARGA SATUAN'!$C$7:$C$1492,0),0)))</f>
        <v/>
      </c>
      <c r="F18" s="289"/>
      <c r="G18" s="283">
        <f ca="1">IF(ISERROR(OFFSET('HARGA SATUAN'!$I$6,MATCH(RAB!C18,'HARGA SATUAN'!$C$7:$C$1492,0),0)),0,OFFSET('HARGA SATUAN'!$I$6,MATCH(RAB!C18,'HARGA SATUAN'!$C$7:$C$1492,0),0))</f>
        <v>0</v>
      </c>
      <c r="H18" s="284">
        <f t="shared" ref="H18:H19" ca="1" si="4">IF(OR(D18="MDU",D18="MDU-KD"),(IF($O$3="RAB NON MDU","PLN KD",G18*F18)),0)</f>
        <v>0</v>
      </c>
      <c r="I18" s="284">
        <f t="shared" ref="I18:I19" ca="1" si="5">IF(D18="HDW",G18*F18,0)</f>
        <v>0</v>
      </c>
      <c r="J18" s="284">
        <f t="shared" ref="J18:J19" ca="1" si="6">IF(D18="JASA",G18*F18,0)</f>
        <v>0</v>
      </c>
      <c r="K18" s="285">
        <f t="shared" ca="1" si="3"/>
        <v>0</v>
      </c>
      <c r="L18" s="290"/>
      <c r="M18" s="290"/>
      <c r="N18" s="290"/>
      <c r="O18" s="286"/>
      <c r="P18" s="286"/>
      <c r="Q18" s="267"/>
      <c r="R18" s="259"/>
      <c r="S18" s="287"/>
      <c r="T18" s="264"/>
      <c r="U18" s="264"/>
      <c r="V18" s="264"/>
    </row>
    <row r="19" spans="1:22" s="291" customFormat="1" ht="28.5">
      <c r="A19" s="259" t="e">
        <f>IF(AND(C19=0,#REF!=0,#REF!=0),"BLANKS",1)</f>
        <v>#REF!</v>
      </c>
      <c r="B19" s="476" t="s">
        <v>495</v>
      </c>
      <c r="C19" s="280" t="s">
        <v>1575</v>
      </c>
      <c r="D19" s="281" t="str">
        <f ca="1">IF(ISERROR(OFFSET('HARGA SATUAN'!$D$6,MATCH(RAB!C19,'HARGA SATUAN'!$C$7:$C$1492,0),0)),"",OFFSET('HARGA SATUAN'!$D$6,MATCH(RAB!C19,'HARGA SATUAN'!$C$7:$C$1492,0),0))</f>
        <v/>
      </c>
      <c r="E19" s="282" t="str">
        <f ca="1">IF(B19="+","Unit",IF(ISERROR(OFFSET('HARGA SATUAN'!$E$6,MATCH(RAB!C19,'HARGA SATUAN'!$C$7:$C$1492,0),0)),"",OFFSET('HARGA SATUAN'!$E$6,MATCH(RAB!C19,'HARGA SATUAN'!$C$7:$C$1492,0),0)))</f>
        <v/>
      </c>
      <c r="F19" s="392"/>
      <c r="G19" s="283">
        <f ca="1">IF(ISERROR(OFFSET('HARGA SATUAN'!$I$6,MATCH(RAB!C19,'HARGA SATUAN'!$C$7:$C$1492,0),0)),0,OFFSET('HARGA SATUAN'!$I$6,MATCH(RAB!C19,'HARGA SATUAN'!$C$7:$C$1492,0),0))</f>
        <v>0</v>
      </c>
      <c r="H19" s="284">
        <f t="shared" ca="1" si="4"/>
        <v>0</v>
      </c>
      <c r="I19" s="284">
        <f t="shared" ca="1" si="5"/>
        <v>0</v>
      </c>
      <c r="J19" s="284">
        <f t="shared" ca="1" si="6"/>
        <v>0</v>
      </c>
      <c r="K19" s="285">
        <f t="shared" ca="1" si="3"/>
        <v>0</v>
      </c>
      <c r="L19" s="290"/>
      <c r="M19" s="290"/>
      <c r="N19" s="290"/>
      <c r="O19" s="286"/>
      <c r="P19" s="286"/>
      <c r="Q19" s="267"/>
      <c r="R19" s="259"/>
      <c r="S19" s="287"/>
      <c r="T19" s="264"/>
      <c r="U19" s="264"/>
      <c r="V19" s="264"/>
    </row>
    <row r="20" spans="1:22" s="291" customFormat="1" ht="7.5" customHeight="1">
      <c r="A20" s="259"/>
      <c r="B20" s="477"/>
      <c r="C20" s="494"/>
      <c r="D20" s="281" t="str">
        <f ca="1">IF(ISERROR(OFFSET('HARGA SATUAN'!$D$6,MATCH(RAB!C20,'HARGA SATUAN'!$C$7:$C$1492,0),0)),"",OFFSET('HARGA SATUAN'!$D$6,MATCH(RAB!C20,'HARGA SATUAN'!$C$7:$C$1492,0),0))</f>
        <v/>
      </c>
      <c r="E20" s="282" t="str">
        <f ca="1">IF(B20="+","Unit",IF(ISERROR(OFFSET('HARGA SATUAN'!$E$6,MATCH(RAB!C20,'HARGA SATUAN'!$C$7:$C$1492,0),0)),"",OFFSET('HARGA SATUAN'!$E$6,MATCH(RAB!C20,'HARGA SATUAN'!$C$7:$C$1492,0),0)))</f>
        <v/>
      </c>
      <c r="F20" s="392"/>
      <c r="G20" s="283">
        <f ca="1">IF(ISERROR(OFFSET('HARGA SATUAN'!$I$6,MATCH(RAB!C20,'HARGA SATUAN'!$C$7:$C$1492,0),0)),0,OFFSET('HARGA SATUAN'!$I$6,MATCH(RAB!C20,'HARGA SATUAN'!$C$7:$C$1492,0),0))</f>
        <v>0</v>
      </c>
      <c r="H20" s="284">
        <f t="shared" ref="H20:H54" ca="1" si="7">IF(OR(D20="MDU",D20="MDU-KD"),(IF($O$3="RAB NON MDU","PLN KD",G20*F20)),0)</f>
        <v>0</v>
      </c>
      <c r="I20" s="284">
        <f t="shared" ref="I20:I54" ca="1" si="8">IF(D20="HDW",G20*F20,0)</f>
        <v>0</v>
      </c>
      <c r="J20" s="284">
        <f t="shared" ref="J20:J54" ca="1" si="9">IF(D20="JASA",G20*F20,0)</f>
        <v>0</v>
      </c>
      <c r="K20" s="285">
        <f t="shared" ref="K20:K54" ca="1" si="10">SUM(H20:J20)</f>
        <v>0</v>
      </c>
      <c r="L20" s="290"/>
      <c r="M20" s="290"/>
      <c r="N20" s="290"/>
      <c r="O20" s="286"/>
      <c r="P20" s="286"/>
      <c r="Q20" s="267"/>
      <c r="R20" s="259"/>
      <c r="S20" s="287"/>
      <c r="T20" s="264"/>
      <c r="U20" s="264"/>
      <c r="V20" s="264"/>
    </row>
    <row r="21" spans="1:22" s="291" customFormat="1">
      <c r="A21" s="259" t="e">
        <f>IF(AND(C21=0,#REF!=0,#REF!=0),"BLANKS",1)</f>
        <v>#REF!</v>
      </c>
      <c r="B21" s="506"/>
      <c r="C21" s="505"/>
      <c r="D21" s="281" t="str">
        <f ca="1">IF(ISERROR(OFFSET('HARGA SATUAN'!$D$6,MATCH(RAB!C21,'HARGA SATUAN'!$C$7:$C$1492,0),0)),"",OFFSET('HARGA SATUAN'!$D$6,MATCH(RAB!C21,'HARGA SATUAN'!$C$7:$C$1492,0),0))</f>
        <v/>
      </c>
      <c r="E21" s="282" t="str">
        <f ca="1">IF(B21="+","Unit",IF(ISERROR(OFFSET('HARGA SATUAN'!$E$6,MATCH(RAB!C21,'HARGA SATUAN'!$C$7:$C$1492,0),0)),"",OFFSET('HARGA SATUAN'!$E$6,MATCH(RAB!C21,'HARGA SATUAN'!$C$7:$C$1492,0),0)))</f>
        <v/>
      </c>
      <c r="F21" s="23"/>
      <c r="G21" s="283">
        <f ca="1">IF(ISERROR(OFFSET('HARGA SATUAN'!$I$6,MATCH(RAB!C21,'HARGA SATUAN'!$C$7:$C$1492,0),0)),0,OFFSET('HARGA SATUAN'!$I$6,MATCH(RAB!C21,'HARGA SATUAN'!$C$7:$C$1492,0),0))</f>
        <v>0</v>
      </c>
      <c r="H21" s="284">
        <f t="shared" ca="1" si="7"/>
        <v>0</v>
      </c>
      <c r="I21" s="284">
        <f t="shared" ca="1" si="8"/>
        <v>0</v>
      </c>
      <c r="J21" s="284">
        <f t="shared" ca="1" si="9"/>
        <v>0</v>
      </c>
      <c r="K21" s="285">
        <f t="shared" ca="1" si="10"/>
        <v>0</v>
      </c>
      <c r="L21" s="290"/>
      <c r="M21" s="290"/>
      <c r="N21" s="290"/>
      <c r="O21" s="286"/>
      <c r="P21" s="286"/>
      <c r="Q21" s="267"/>
      <c r="R21" s="259"/>
      <c r="S21" s="287"/>
      <c r="T21" s="264"/>
      <c r="U21" s="264"/>
      <c r="V21" s="264"/>
    </row>
    <row r="22" spans="1:22" s="291" customFormat="1">
      <c r="A22" s="259" t="e">
        <f>IF(AND(C22=0,C23=0,#REF!=0),"BLANKS",1)</f>
        <v>#REF!</v>
      </c>
      <c r="B22" s="506" t="s">
        <v>1005</v>
      </c>
      <c r="C22" s="505" t="s">
        <v>1629</v>
      </c>
      <c r="D22" s="281" t="str">
        <f ca="1">IF(ISERROR(OFFSET('HARGA SATUAN'!$D$6,MATCH(RAB!C22,'HARGA SATUAN'!$C$7:$C$1492,0),0)),"",OFFSET('HARGA SATUAN'!$D$6,MATCH(RAB!C22,'HARGA SATUAN'!$C$7:$C$1492,0),0))</f>
        <v/>
      </c>
      <c r="E22" s="282" t="str">
        <f ca="1">IF(B22="+","Unit",IF(ISERROR(OFFSET('HARGA SATUAN'!$E$6,MATCH(RAB!C22,'HARGA SATUAN'!$C$7:$C$1492,0),0)),"",OFFSET('HARGA SATUAN'!$E$6,MATCH(RAB!C22,'HARGA SATUAN'!$C$7:$C$1492,0),0)))</f>
        <v>Unit</v>
      </c>
      <c r="F22" s="503">
        <v>4</v>
      </c>
      <c r="G22" s="283">
        <f ca="1">IF(ISERROR(OFFSET('HARGA SATUAN'!$I$6,MATCH(RAB!C22,'HARGA SATUAN'!$C$7:$C$1492,0),0)),0,OFFSET('HARGA SATUAN'!$I$6,MATCH(RAB!C22,'HARGA SATUAN'!$C$7:$C$1492,0),0))</f>
        <v>0</v>
      </c>
      <c r="H22" s="284">
        <f t="shared" ca="1" si="7"/>
        <v>0</v>
      </c>
      <c r="I22" s="284">
        <f t="shared" ca="1" si="8"/>
        <v>0</v>
      </c>
      <c r="J22" s="284">
        <f t="shared" ca="1" si="9"/>
        <v>0</v>
      </c>
      <c r="K22" s="285">
        <f t="shared" ca="1" si="10"/>
        <v>0</v>
      </c>
      <c r="L22" s="290"/>
      <c r="M22" s="290"/>
      <c r="N22" s="290"/>
      <c r="O22" s="286"/>
      <c r="P22" s="286"/>
      <c r="Q22" s="267"/>
      <c r="R22" s="259"/>
      <c r="S22" s="287"/>
      <c r="T22" s="264"/>
      <c r="U22" s="264"/>
      <c r="V22" s="264"/>
    </row>
    <row r="23" spans="1:22" s="291" customFormat="1">
      <c r="A23" s="259" t="e">
        <f>IF(AND(C23=0,#REF!=0,#REF!=0),"BLANKS",1)</f>
        <v>#REF!</v>
      </c>
      <c r="B23" s="506">
        <v>1</v>
      </c>
      <c r="C23" s="505" t="s">
        <v>142</v>
      </c>
      <c r="D23" s="281" t="str">
        <f ca="1">IF(ISERROR(OFFSET('HARGA SATUAN'!$D$6,MATCH(RAB!C23,'HARGA SATUAN'!$C$7:$C$1492,0),0)),"",OFFSET('HARGA SATUAN'!$D$6,MATCH(RAB!C23,'HARGA SATUAN'!$C$7:$C$1492,0),0))</f>
        <v>HDW</v>
      </c>
      <c r="E23" s="282" t="str">
        <f ca="1">IF(B23="+","Unit",IF(ISERROR(OFFSET('HARGA SATUAN'!$E$6,MATCH(RAB!C23,'HARGA SATUAN'!$C$7:$C$1492,0),0)),"",OFFSET('HARGA SATUAN'!$E$6,MATCH(RAB!C23,'HARGA SATUAN'!$C$7:$C$1492,0),0)))</f>
        <v>Mtr</v>
      </c>
      <c r="F23" s="503">
        <f>F22*1</f>
        <v>4</v>
      </c>
      <c r="G23" s="283">
        <f ca="1">IF(ISERROR(OFFSET('HARGA SATUAN'!$I$6,MATCH(RAB!C23,'HARGA SATUAN'!$C$7:$C$1492,0),0)),0,OFFSET('HARGA SATUAN'!$I$6,MATCH(RAB!C23,'HARGA SATUAN'!$C$7:$C$1492,0),0))</f>
        <v>7789</v>
      </c>
      <c r="H23" s="284">
        <f t="shared" ca="1" si="7"/>
        <v>0</v>
      </c>
      <c r="I23" s="284">
        <f t="shared" ca="1" si="8"/>
        <v>31156</v>
      </c>
      <c r="J23" s="284">
        <f t="shared" ca="1" si="9"/>
        <v>0</v>
      </c>
      <c r="K23" s="285">
        <f t="shared" ca="1" si="10"/>
        <v>31156</v>
      </c>
      <c r="L23" s="290"/>
      <c r="M23" s="290"/>
      <c r="N23" s="290"/>
      <c r="O23" s="286"/>
      <c r="P23" s="286"/>
      <c r="Q23" s="267"/>
      <c r="R23" s="259"/>
      <c r="S23" s="287"/>
      <c r="T23" s="264"/>
      <c r="U23" s="264"/>
      <c r="V23" s="264"/>
    </row>
    <row r="24" spans="1:22" s="291" customFormat="1">
      <c r="A24" s="259">
        <f t="shared" ref="A24:A26" si="11">IF(AND(C24=0,C25=0,C26=0),"BLANKS",1)</f>
        <v>1</v>
      </c>
      <c r="B24" s="506">
        <v>2</v>
      </c>
      <c r="C24" s="505" t="s">
        <v>169</v>
      </c>
      <c r="D24" s="281" t="str">
        <f ca="1">IF(ISERROR(OFFSET('HARGA SATUAN'!$D$6,MATCH(RAB!C24,'HARGA SATUAN'!$C$7:$C$1492,0),0)),"",OFFSET('HARGA SATUAN'!$D$6,MATCH(RAB!C24,'HARGA SATUAN'!$C$7:$C$1492,0),0))</f>
        <v>HDW</v>
      </c>
      <c r="E24" s="282" t="str">
        <f ca="1">IF(B24="+","Unit",IF(ISERROR(OFFSET('HARGA SATUAN'!$E$6,MATCH(RAB!C24,'HARGA SATUAN'!$C$7:$C$1492,0),0)),"",OFFSET('HARGA SATUAN'!$E$6,MATCH(RAB!C24,'HARGA SATUAN'!$C$7:$C$1492,0),0)))</f>
        <v>Bh</v>
      </c>
      <c r="F24" s="503">
        <f>F22*1</f>
        <v>4</v>
      </c>
      <c r="G24" s="283">
        <f ca="1">IF(ISERROR(OFFSET('HARGA SATUAN'!$I$6,MATCH(RAB!C24,'HARGA SATUAN'!$C$7:$C$1492,0),0)),0,OFFSET('HARGA SATUAN'!$I$6,MATCH(RAB!C24,'HARGA SATUAN'!$C$7:$C$1492,0),0))</f>
        <v>15500</v>
      </c>
      <c r="H24" s="284">
        <f t="shared" ref="H24:H32" ca="1" si="12">IF(OR(D24="MDU",D24="MDU-KD"),(IF($O$3="RAB NON MDU","PLN KD",G24*F24)),0)</f>
        <v>0</v>
      </c>
      <c r="I24" s="284">
        <f t="shared" ref="I24:I32" ca="1" si="13">IF(D24="HDW",G24*F24,0)</f>
        <v>62000</v>
      </c>
      <c r="J24" s="284">
        <f t="shared" ref="J24:J32" ca="1" si="14">IF(D24="JASA",G24*F24,0)</f>
        <v>0</v>
      </c>
      <c r="K24" s="285">
        <f t="shared" ref="K24:K32" ca="1" si="15">SUM(H24:J24)</f>
        <v>62000</v>
      </c>
      <c r="L24" s="290"/>
      <c r="M24" s="290"/>
      <c r="N24" s="290"/>
      <c r="O24" s="286"/>
      <c r="P24" s="286"/>
      <c r="Q24" s="267"/>
      <c r="R24" s="259"/>
      <c r="S24" s="287"/>
      <c r="T24" s="264"/>
      <c r="U24" s="264"/>
      <c r="V24" s="264"/>
    </row>
    <row r="25" spans="1:22" s="291" customFormat="1">
      <c r="A25" s="259">
        <f t="shared" si="11"/>
        <v>1</v>
      </c>
      <c r="B25" s="506">
        <v>3</v>
      </c>
      <c r="C25" s="505" t="s">
        <v>208</v>
      </c>
      <c r="D25" s="281" t="str">
        <f ca="1">IF(ISERROR(OFFSET('HARGA SATUAN'!$D$6,MATCH(RAB!C25,'HARGA SATUAN'!$C$7:$C$1492,0),0)),"",OFFSET('HARGA SATUAN'!$D$6,MATCH(RAB!C25,'HARGA SATUAN'!$C$7:$C$1492,0),0))</f>
        <v>HDW</v>
      </c>
      <c r="E25" s="282" t="str">
        <f ca="1">IF(B25="+","Unit",IF(ISERROR(OFFSET('HARGA SATUAN'!$E$6,MATCH(RAB!C25,'HARGA SATUAN'!$C$7:$C$1492,0),0)),"",OFFSET('HARGA SATUAN'!$E$6,MATCH(RAB!C25,'HARGA SATUAN'!$C$7:$C$1492,0),0)))</f>
        <v>Bh</v>
      </c>
      <c r="F25" s="503">
        <f>F22*2</f>
        <v>8</v>
      </c>
      <c r="G25" s="283">
        <f ca="1">IF(ISERROR(OFFSET('HARGA SATUAN'!$I$6,MATCH(RAB!C25,'HARGA SATUAN'!$C$7:$C$1492,0),0)),0,OFFSET('HARGA SATUAN'!$I$6,MATCH(RAB!C25,'HARGA SATUAN'!$C$7:$C$1492,0),0))</f>
        <v>29600</v>
      </c>
      <c r="H25" s="284">
        <f t="shared" ca="1" si="12"/>
        <v>0</v>
      </c>
      <c r="I25" s="284">
        <f t="shared" ca="1" si="13"/>
        <v>236800</v>
      </c>
      <c r="J25" s="284">
        <f t="shared" ca="1" si="14"/>
        <v>0</v>
      </c>
      <c r="K25" s="285">
        <f t="shared" ca="1" si="15"/>
        <v>236800</v>
      </c>
      <c r="L25" s="290"/>
      <c r="M25" s="290"/>
      <c r="N25" s="290"/>
      <c r="O25" s="286"/>
      <c r="P25" s="286"/>
      <c r="Q25" s="267"/>
      <c r="R25" s="259"/>
      <c r="S25" s="287"/>
      <c r="T25" s="264"/>
      <c r="U25" s="264"/>
      <c r="V25" s="264"/>
    </row>
    <row r="26" spans="1:22" s="291" customFormat="1">
      <c r="A26" s="259">
        <f t="shared" si="11"/>
        <v>1</v>
      </c>
      <c r="B26" s="506">
        <v>4</v>
      </c>
      <c r="C26" s="505" t="s">
        <v>15</v>
      </c>
      <c r="D26" s="281" t="str">
        <f ca="1">IF(ISERROR(OFFSET('HARGA SATUAN'!$D$6,MATCH(RAB!C26,'HARGA SATUAN'!$C$7:$C$1492,0),0)),"",OFFSET('HARGA SATUAN'!$D$6,MATCH(RAB!C26,'HARGA SATUAN'!$C$7:$C$1492,0),0))</f>
        <v>HDW</v>
      </c>
      <c r="E26" s="282" t="str">
        <f ca="1">IF(B26="+","Unit",IF(ISERROR(OFFSET('HARGA SATUAN'!$E$6,MATCH(RAB!C26,'HARGA SATUAN'!$C$7:$C$1492,0),0)),"",OFFSET('HARGA SATUAN'!$E$6,MATCH(RAB!C26,'HARGA SATUAN'!$C$7:$C$1492,0),0)))</f>
        <v>Bh</v>
      </c>
      <c r="F26" s="503">
        <f>F22*1</f>
        <v>4</v>
      </c>
      <c r="G26" s="283">
        <f ca="1">IF(ISERROR(OFFSET('HARGA SATUAN'!$I$6,MATCH(RAB!C26,'HARGA SATUAN'!$C$7:$C$1492,0),0)),0,OFFSET('HARGA SATUAN'!$I$6,MATCH(RAB!C26,'HARGA SATUAN'!$C$7:$C$1492,0),0))</f>
        <v>23936</v>
      </c>
      <c r="H26" s="284">
        <f t="shared" ca="1" si="12"/>
        <v>0</v>
      </c>
      <c r="I26" s="284">
        <f t="shared" ca="1" si="13"/>
        <v>95744</v>
      </c>
      <c r="J26" s="284">
        <f t="shared" ca="1" si="14"/>
        <v>0</v>
      </c>
      <c r="K26" s="285">
        <f t="shared" ca="1" si="15"/>
        <v>95744</v>
      </c>
      <c r="L26" s="290"/>
      <c r="M26" s="290"/>
      <c r="N26" s="290"/>
      <c r="O26" s="286"/>
      <c r="P26" s="286"/>
      <c r="Q26" s="267"/>
      <c r="R26" s="259"/>
      <c r="S26" s="287"/>
      <c r="T26" s="264"/>
      <c r="U26" s="264"/>
      <c r="V26" s="264"/>
    </row>
    <row r="27" spans="1:22" s="291" customFormat="1">
      <c r="A27" s="259" t="e">
        <f>IF(AND(C27=0,C28=0,#REF!=0),"BLANKS",1)</f>
        <v>#REF!</v>
      </c>
      <c r="B27" s="506">
        <v>5</v>
      </c>
      <c r="C27" s="505" t="s">
        <v>237</v>
      </c>
      <c r="D27" s="281" t="str">
        <f ca="1">IF(ISERROR(OFFSET('HARGA SATUAN'!$D$6,MATCH(RAB!C27,'HARGA SATUAN'!$C$7:$C$1492,0),0)),"",OFFSET('HARGA SATUAN'!$D$6,MATCH(RAB!C27,'HARGA SATUAN'!$C$7:$C$1492,0),0))</f>
        <v>HDW</v>
      </c>
      <c r="E27" s="282" t="str">
        <f ca="1">IF(B27="+","Unit",IF(ISERROR(OFFSET('HARGA SATUAN'!$E$6,MATCH(RAB!C27,'HARGA SATUAN'!$C$7:$C$1492,0),0)),"",OFFSET('HARGA SATUAN'!$E$6,MATCH(RAB!C27,'HARGA SATUAN'!$C$7:$C$1492,0),0)))</f>
        <v>Bh</v>
      </c>
      <c r="F27" s="503">
        <f>F22*1</f>
        <v>4</v>
      </c>
      <c r="G27" s="283">
        <f ca="1">IF(ISERROR(OFFSET('HARGA SATUAN'!$I$6,MATCH(RAB!C27,'HARGA SATUAN'!$C$7:$C$1492,0),0)),0,OFFSET('HARGA SATUAN'!$I$6,MATCH(RAB!C27,'HARGA SATUAN'!$C$7:$C$1492,0),0))</f>
        <v>57690</v>
      </c>
      <c r="H27" s="284">
        <f t="shared" ca="1" si="12"/>
        <v>0</v>
      </c>
      <c r="I27" s="284">
        <f t="shared" ca="1" si="13"/>
        <v>230760</v>
      </c>
      <c r="J27" s="284">
        <f t="shared" ca="1" si="14"/>
        <v>0</v>
      </c>
      <c r="K27" s="285">
        <f t="shared" ca="1" si="15"/>
        <v>230760</v>
      </c>
      <c r="L27" s="290"/>
      <c r="M27" s="290"/>
      <c r="N27" s="290"/>
      <c r="O27" s="286"/>
      <c r="P27" s="286"/>
      <c r="Q27" s="267"/>
      <c r="R27" s="259"/>
      <c r="S27" s="287"/>
      <c r="T27" s="264"/>
      <c r="U27" s="264"/>
      <c r="V27" s="264"/>
    </row>
    <row r="28" spans="1:22" s="291" customFormat="1">
      <c r="A28" s="259" t="e">
        <f>IF(AND(C28=0,#REF!=0,#REF!=0),"BLANKS",1)</f>
        <v>#REF!</v>
      </c>
      <c r="B28" s="506">
        <v>6</v>
      </c>
      <c r="C28" s="505" t="s">
        <v>255</v>
      </c>
      <c r="D28" s="281" t="str">
        <f ca="1">IF(ISERROR(OFFSET('HARGA SATUAN'!$D$6,MATCH(RAB!C28,'HARGA SATUAN'!$C$7:$C$1492,0),0)),"",OFFSET('HARGA SATUAN'!$D$6,MATCH(RAB!C28,'HARGA SATUAN'!$C$7:$C$1492,0),0))</f>
        <v>HDW</v>
      </c>
      <c r="E28" s="282" t="str">
        <f ca="1">IF(B28="+","Unit",IF(ISERROR(OFFSET('HARGA SATUAN'!$E$6,MATCH(RAB!C28,'HARGA SATUAN'!$C$7:$C$1492,0),0)),"",OFFSET('HARGA SATUAN'!$E$6,MATCH(RAB!C28,'HARGA SATUAN'!$C$7:$C$1492,0),0)))</f>
        <v>Bh</v>
      </c>
      <c r="F28" s="503">
        <f>F22*1</f>
        <v>4</v>
      </c>
      <c r="G28" s="283">
        <f ca="1">IF(ISERROR(OFFSET('HARGA SATUAN'!$I$6,MATCH(RAB!C28,'HARGA SATUAN'!$C$7:$C$1492,0),0)),0,OFFSET('HARGA SATUAN'!$I$6,MATCH(RAB!C28,'HARGA SATUAN'!$C$7:$C$1492,0),0))</f>
        <v>33501.866666666669</v>
      </c>
      <c r="H28" s="284">
        <f t="shared" ca="1" si="12"/>
        <v>0</v>
      </c>
      <c r="I28" s="284">
        <f t="shared" ca="1" si="13"/>
        <v>134007.46666666667</v>
      </c>
      <c r="J28" s="284">
        <f t="shared" ca="1" si="14"/>
        <v>0</v>
      </c>
      <c r="K28" s="285">
        <f t="shared" ca="1" si="15"/>
        <v>134007.46666666667</v>
      </c>
      <c r="L28" s="290"/>
      <c r="M28" s="290"/>
      <c r="N28" s="290"/>
      <c r="O28" s="286"/>
      <c r="P28" s="286"/>
      <c r="Q28" s="267"/>
      <c r="R28" s="259"/>
      <c r="S28" s="287"/>
      <c r="T28" s="264"/>
      <c r="U28" s="264"/>
      <c r="V28" s="264"/>
    </row>
    <row r="29" spans="1:22" s="291" customFormat="1">
      <c r="A29" s="259">
        <f t="shared" ref="A29:A31" si="16">IF(AND(C29=0,C30=0,C31=0),"BLANKS",1)</f>
        <v>1</v>
      </c>
      <c r="B29" s="506">
        <v>7</v>
      </c>
      <c r="C29" s="505" t="s">
        <v>614</v>
      </c>
      <c r="D29" s="281" t="str">
        <f ca="1">IF(ISERROR(OFFSET('HARGA SATUAN'!$D$6,MATCH(RAB!C29,'HARGA SATUAN'!$C$7:$C$1492,0),0)),"",OFFSET('HARGA SATUAN'!$D$6,MATCH(RAB!C29,'HARGA SATUAN'!$C$7:$C$1492,0),0))</f>
        <v>JASA</v>
      </c>
      <c r="E29" s="282" t="str">
        <f ca="1">IF(B29="+","Unit",IF(ISERROR(OFFSET('HARGA SATUAN'!$E$6,MATCH(RAB!C29,'HARGA SATUAN'!$C$7:$C$1492,0),0)),"",OFFSET('HARGA SATUAN'!$E$6,MATCH(RAB!C29,'HARGA SATUAN'!$C$7:$C$1492,0),0)))</f>
        <v>Unit</v>
      </c>
      <c r="F29" s="503">
        <f>F22*1</f>
        <v>4</v>
      </c>
      <c r="G29" s="283">
        <f ca="1">IF(ISERROR(OFFSET('HARGA SATUAN'!$I$6,MATCH(RAB!C29,'HARGA SATUAN'!$C$7:$C$1492,0),0)),0,OFFSET('HARGA SATUAN'!$I$6,MATCH(RAB!C29,'HARGA SATUAN'!$C$7:$C$1492,0),0))</f>
        <v>35700</v>
      </c>
      <c r="H29" s="284">
        <f t="shared" ca="1" si="12"/>
        <v>0</v>
      </c>
      <c r="I29" s="284">
        <f t="shared" ca="1" si="13"/>
        <v>0</v>
      </c>
      <c r="J29" s="284">
        <f t="shared" ca="1" si="14"/>
        <v>142800</v>
      </c>
      <c r="K29" s="285">
        <f t="shared" ca="1" si="15"/>
        <v>142800</v>
      </c>
      <c r="L29" s="290"/>
      <c r="M29" s="290"/>
      <c r="N29" s="290"/>
      <c r="O29" s="286"/>
      <c r="P29" s="286"/>
      <c r="Q29" s="267"/>
      <c r="R29" s="259"/>
      <c r="S29" s="287"/>
      <c r="T29" s="264"/>
      <c r="U29" s="264"/>
      <c r="V29" s="264"/>
    </row>
    <row r="30" spans="1:22" s="291" customFormat="1">
      <c r="A30" s="259">
        <f t="shared" si="16"/>
        <v>1</v>
      </c>
      <c r="B30" s="506"/>
      <c r="C30" s="505"/>
      <c r="D30" s="281" t="str">
        <f ca="1">IF(ISERROR(OFFSET('HARGA SATUAN'!$D$6,MATCH(RAB!C30,'HARGA SATUAN'!$C$7:$C$1492,0),0)),"",OFFSET('HARGA SATUAN'!$D$6,MATCH(RAB!C30,'HARGA SATUAN'!$C$7:$C$1492,0),0))</f>
        <v/>
      </c>
      <c r="E30" s="282" t="str">
        <f ca="1">IF(B30="+","Unit",IF(ISERROR(OFFSET('HARGA SATUAN'!$E$6,MATCH(RAB!C30,'HARGA SATUAN'!$C$7:$C$1492,0),0)),"",OFFSET('HARGA SATUAN'!$E$6,MATCH(RAB!C30,'HARGA SATUAN'!$C$7:$C$1492,0),0)))</f>
        <v/>
      </c>
      <c r="F30" s="504"/>
      <c r="G30" s="283">
        <f ca="1">IF(ISERROR(OFFSET('HARGA SATUAN'!$I$6,MATCH(RAB!C30,'HARGA SATUAN'!$C$7:$C$1492,0),0)),0,OFFSET('HARGA SATUAN'!$I$6,MATCH(RAB!C30,'HARGA SATUAN'!$C$7:$C$1492,0),0))</f>
        <v>0</v>
      </c>
      <c r="H30" s="284">
        <f t="shared" ca="1" si="12"/>
        <v>0</v>
      </c>
      <c r="I30" s="284">
        <f t="shared" ca="1" si="13"/>
        <v>0</v>
      </c>
      <c r="J30" s="284">
        <f t="shared" ca="1" si="14"/>
        <v>0</v>
      </c>
      <c r="K30" s="285">
        <f t="shared" ca="1" si="15"/>
        <v>0</v>
      </c>
      <c r="L30" s="290"/>
      <c r="M30" s="290"/>
      <c r="N30" s="290"/>
      <c r="O30" s="286"/>
      <c r="P30" s="286"/>
      <c r="Q30" s="267"/>
      <c r="R30" s="259"/>
      <c r="S30" s="287"/>
      <c r="T30" s="264"/>
      <c r="U30" s="264"/>
      <c r="V30" s="264"/>
    </row>
    <row r="31" spans="1:22" s="291" customFormat="1">
      <c r="A31" s="259">
        <f t="shared" si="16"/>
        <v>1</v>
      </c>
      <c r="B31" s="511" t="s">
        <v>1005</v>
      </c>
      <c r="C31" s="512" t="s">
        <v>1635</v>
      </c>
      <c r="D31" s="281" t="str">
        <f ca="1">IF(ISERROR(OFFSET('HARGA SATUAN'!$D$6,MATCH(RAB!C31,'HARGA SATUAN'!$C$7:$C$1492,0),0)),"",OFFSET('HARGA SATUAN'!$D$6,MATCH(RAB!C31,'HARGA SATUAN'!$C$7:$C$1492,0),0))</f>
        <v/>
      </c>
      <c r="E31" s="282" t="str">
        <f ca="1">IF(B31="+","Unit",IF(ISERROR(OFFSET('HARGA SATUAN'!$E$6,MATCH(RAB!C31,'HARGA SATUAN'!$C$7:$C$1492,0),0)),"",OFFSET('HARGA SATUAN'!$E$6,MATCH(RAB!C31,'HARGA SATUAN'!$C$7:$C$1492,0),0)))</f>
        <v>Unit</v>
      </c>
      <c r="F31" s="503">
        <v>2</v>
      </c>
      <c r="G31" s="283">
        <f ca="1">IF(ISERROR(OFFSET('HARGA SATUAN'!$I$6,MATCH(RAB!C31,'HARGA SATUAN'!$C$7:$C$1492,0),0)),0,OFFSET('HARGA SATUAN'!$I$6,MATCH(RAB!C31,'HARGA SATUAN'!$C$7:$C$1492,0),0))</f>
        <v>0</v>
      </c>
      <c r="H31" s="284">
        <f t="shared" ca="1" si="12"/>
        <v>0</v>
      </c>
      <c r="I31" s="284">
        <f t="shared" ca="1" si="13"/>
        <v>0</v>
      </c>
      <c r="J31" s="284">
        <f t="shared" ca="1" si="14"/>
        <v>0</v>
      </c>
      <c r="K31" s="285">
        <f t="shared" ca="1" si="15"/>
        <v>0</v>
      </c>
      <c r="L31" s="290"/>
      <c r="M31" s="290"/>
      <c r="N31" s="290"/>
      <c r="O31" s="286"/>
      <c r="P31" s="286"/>
      <c r="Q31" s="267"/>
      <c r="R31" s="259"/>
      <c r="S31" s="287"/>
      <c r="T31" s="264"/>
      <c r="U31" s="264"/>
      <c r="V31" s="264"/>
    </row>
    <row r="32" spans="1:22" s="291" customFormat="1">
      <c r="A32" s="259" t="e">
        <f>IF(AND(C32=0,C33=0,#REF!=0),"BLANKS",1)</f>
        <v>#REF!</v>
      </c>
      <c r="B32" s="511">
        <v>1</v>
      </c>
      <c r="C32" s="512" t="s">
        <v>20</v>
      </c>
      <c r="D32" s="281" t="str">
        <f ca="1">IF(ISERROR(OFFSET('HARGA SATUAN'!$D$6,MATCH(RAB!C32,'HARGA SATUAN'!$C$7:$C$1492,0),0)),"",OFFSET('HARGA SATUAN'!$D$6,MATCH(RAB!C32,'HARGA SATUAN'!$C$7:$C$1492,0),0))</f>
        <v>HDW</v>
      </c>
      <c r="E32" s="282" t="str">
        <f ca="1">IF(B32="+","Unit",IF(ISERROR(OFFSET('HARGA SATUAN'!$E$6,MATCH(RAB!C32,'HARGA SATUAN'!$C$7:$C$1492,0),0)),"",OFFSET('HARGA SATUAN'!$E$6,MATCH(RAB!C32,'HARGA SATUAN'!$C$7:$C$1492,0),0)))</f>
        <v>Bh</v>
      </c>
      <c r="F32" s="503">
        <f>F31*1</f>
        <v>2</v>
      </c>
      <c r="G32" s="283">
        <f ca="1">IF(ISERROR(OFFSET('HARGA SATUAN'!$I$6,MATCH(RAB!C32,'HARGA SATUAN'!$C$7:$C$1492,0),0)),0,OFFSET('HARGA SATUAN'!$I$6,MATCH(RAB!C32,'HARGA SATUAN'!$C$7:$C$1492,0),0))</f>
        <v>47459</v>
      </c>
      <c r="H32" s="284">
        <f t="shared" ca="1" si="12"/>
        <v>0</v>
      </c>
      <c r="I32" s="284">
        <f t="shared" ca="1" si="13"/>
        <v>94918</v>
      </c>
      <c r="J32" s="284">
        <f t="shared" ca="1" si="14"/>
        <v>0</v>
      </c>
      <c r="K32" s="285">
        <f t="shared" ca="1" si="15"/>
        <v>94918</v>
      </c>
      <c r="L32" s="290"/>
      <c r="M32" s="290"/>
      <c r="N32" s="290"/>
      <c r="O32" s="286"/>
      <c r="P32" s="286"/>
      <c r="Q32" s="267"/>
      <c r="R32" s="259"/>
      <c r="S32" s="287"/>
      <c r="T32" s="264"/>
      <c r="U32" s="264"/>
      <c r="V32" s="264"/>
    </row>
    <row r="33" spans="1:22" s="291" customFormat="1">
      <c r="A33" s="259"/>
      <c r="B33" s="511">
        <v>2</v>
      </c>
      <c r="C33" s="512" t="s">
        <v>22</v>
      </c>
      <c r="D33" s="281" t="str">
        <f ca="1">IF(ISERROR(OFFSET('HARGA SATUAN'!$D$6,MATCH(RAB!C33,'HARGA SATUAN'!$C$7:$C$1492,0),0)),"",OFFSET('HARGA SATUAN'!$D$6,MATCH(RAB!C33,'HARGA SATUAN'!$C$7:$C$1492,0),0))</f>
        <v>HDW</v>
      </c>
      <c r="E33" s="282" t="str">
        <f ca="1">IF(B33="+","Unit",IF(ISERROR(OFFSET('HARGA SATUAN'!$E$6,MATCH(RAB!C33,'HARGA SATUAN'!$C$7:$C$1492,0),0)),"",OFFSET('HARGA SATUAN'!$E$6,MATCH(RAB!C33,'HARGA SATUAN'!$C$7:$C$1492,0),0)))</f>
        <v>Mtr</v>
      </c>
      <c r="F33" s="503">
        <f>F31*0.8</f>
        <v>1.6</v>
      </c>
      <c r="G33" s="283">
        <f ca="1">IF(ISERROR(OFFSET('HARGA SATUAN'!$I$6,MATCH(RAB!C33,'HARGA SATUAN'!$C$7:$C$1492,0),0)),0,OFFSET('HARGA SATUAN'!$I$6,MATCH(RAB!C33,'HARGA SATUAN'!$C$7:$C$1492,0),0))</f>
        <v>30000</v>
      </c>
      <c r="H33" s="284">
        <f t="shared" ca="1" si="7"/>
        <v>0</v>
      </c>
      <c r="I33" s="284">
        <f t="shared" ca="1" si="8"/>
        <v>48000</v>
      </c>
      <c r="J33" s="284">
        <f t="shared" ca="1" si="9"/>
        <v>0</v>
      </c>
      <c r="K33" s="285">
        <f t="shared" ca="1" si="10"/>
        <v>48000</v>
      </c>
      <c r="L33" s="290"/>
      <c r="M33" s="290"/>
      <c r="N33" s="290"/>
      <c r="O33" s="286"/>
      <c r="P33" s="286"/>
      <c r="Q33" s="267"/>
      <c r="R33" s="259"/>
      <c r="S33" s="287"/>
      <c r="T33" s="264"/>
      <c r="U33" s="264"/>
      <c r="V33" s="264"/>
    </row>
    <row r="34" spans="1:22" s="291" customFormat="1">
      <c r="A34" s="259" t="e">
        <f>IF(AND(C34=0,#REF!=0,#REF!=0),"BLANKS",1)</f>
        <v>#REF!</v>
      </c>
      <c r="B34" s="511">
        <v>3</v>
      </c>
      <c r="C34" s="512" t="s">
        <v>23</v>
      </c>
      <c r="D34" s="281" t="str">
        <f ca="1">IF(ISERROR(OFFSET('HARGA SATUAN'!$D$6,MATCH(RAB!C34,'HARGA SATUAN'!$C$7:$C$1492,0),0)),"",OFFSET('HARGA SATUAN'!$D$6,MATCH(RAB!C34,'HARGA SATUAN'!$C$7:$C$1492,0),0))</f>
        <v>HDW</v>
      </c>
      <c r="E34" s="282" t="str">
        <f ca="1">IF(B34="+","Unit",IF(ISERROR(OFFSET('HARGA SATUAN'!$E$6,MATCH(RAB!C34,'HARGA SATUAN'!$C$7:$C$1492,0),0)),"",OFFSET('HARGA SATUAN'!$E$6,MATCH(RAB!C34,'HARGA SATUAN'!$C$7:$C$1492,0),0)))</f>
        <v>Bh</v>
      </c>
      <c r="F34" s="503">
        <f>F31*1</f>
        <v>2</v>
      </c>
      <c r="G34" s="283">
        <f ca="1">IF(ISERROR(OFFSET('HARGA SATUAN'!$I$6,MATCH(RAB!C34,'HARGA SATUAN'!$C$7:$C$1492,0),0)),0,OFFSET('HARGA SATUAN'!$I$6,MATCH(RAB!C34,'HARGA SATUAN'!$C$7:$C$1492,0),0))</f>
        <v>9500</v>
      </c>
      <c r="H34" s="284">
        <f t="shared" ca="1" si="7"/>
        <v>0</v>
      </c>
      <c r="I34" s="284">
        <f t="shared" ca="1" si="8"/>
        <v>19000</v>
      </c>
      <c r="J34" s="284">
        <f t="shared" ca="1" si="9"/>
        <v>0</v>
      </c>
      <c r="K34" s="285">
        <f t="shared" ca="1" si="10"/>
        <v>19000</v>
      </c>
      <c r="L34" s="290"/>
      <c r="M34" s="290"/>
      <c r="N34" s="290"/>
      <c r="O34" s="286"/>
      <c r="P34" s="286"/>
      <c r="Q34" s="267"/>
      <c r="R34" s="259"/>
      <c r="S34" s="287"/>
      <c r="T34" s="264"/>
      <c r="U34" s="264"/>
      <c r="V34" s="264"/>
    </row>
    <row r="35" spans="1:22" s="291" customFormat="1">
      <c r="A35" s="259" t="e">
        <f>IF(AND(#REF!=0,#REF!=0,#REF!=0),"BLANKS",1)</f>
        <v>#REF!</v>
      </c>
      <c r="B35" s="511">
        <v>4</v>
      </c>
      <c r="C35" s="512" t="s">
        <v>727</v>
      </c>
      <c r="D35" s="281" t="str">
        <f ca="1">IF(ISERROR(OFFSET('HARGA SATUAN'!$D$6,MATCH(RAB!C35,'HARGA SATUAN'!$C$7:$C$1492,0),0)),"",OFFSET('HARGA SATUAN'!$D$6,MATCH(RAB!C35,'HARGA SATUAN'!$C$7:$C$1492,0),0))</f>
        <v>JASA</v>
      </c>
      <c r="E35" s="282" t="str">
        <f ca="1">IF(B35="+","Unit",IF(ISERROR(OFFSET('HARGA SATUAN'!$E$6,MATCH(RAB!C35,'HARGA SATUAN'!$C$7:$C$1492,0),0)),"",OFFSET('HARGA SATUAN'!$E$6,MATCH(RAB!C35,'HARGA SATUAN'!$C$7:$C$1492,0),0)))</f>
        <v>Unit</v>
      </c>
      <c r="F35" s="503">
        <f>F31*1</f>
        <v>2</v>
      </c>
      <c r="G35" s="283">
        <f ca="1">IF(ISERROR(OFFSET('HARGA SATUAN'!$I$6,MATCH(RAB!C35,'HARGA SATUAN'!$C$7:$C$1492,0),0)),0,OFFSET('HARGA SATUAN'!$I$6,MATCH(RAB!C35,'HARGA SATUAN'!$C$7:$C$1492,0),0))</f>
        <v>16200</v>
      </c>
      <c r="H35" s="284">
        <f t="shared" ref="H35:H39" ca="1" si="17">IF(OR(D35="MDU",D35="MDU-KD"),(IF($O$3="RAB NON MDU","PLN KD",G35*F35)),0)</f>
        <v>0</v>
      </c>
      <c r="I35" s="284">
        <f t="shared" ref="I35:I39" ca="1" si="18">IF(D35="HDW",G35*F35,0)</f>
        <v>0</v>
      </c>
      <c r="J35" s="284">
        <f t="shared" ref="J35:J39" ca="1" si="19">IF(D35="JASA",G35*F35,0)</f>
        <v>32400</v>
      </c>
      <c r="K35" s="285">
        <f t="shared" ref="K35:K39" ca="1" si="20">SUM(H35:J35)</f>
        <v>32400</v>
      </c>
      <c r="L35" s="290"/>
      <c r="M35" s="290"/>
      <c r="N35" s="290"/>
      <c r="O35" s="286"/>
      <c r="P35" s="286"/>
      <c r="Q35" s="267"/>
      <c r="R35" s="259"/>
      <c r="S35" s="287"/>
      <c r="T35" s="264"/>
      <c r="U35" s="264"/>
      <c r="V35" s="264"/>
    </row>
    <row r="36" spans="1:22" s="291" customFormat="1">
      <c r="A36" s="259" t="e">
        <f>IF(AND(#REF!=0,#REF!=0,#REF!=0),"BLANKS",1)</f>
        <v>#REF!</v>
      </c>
      <c r="B36" s="495"/>
      <c r="C36" s="496"/>
      <c r="D36" s="281" t="str">
        <f ca="1">IF(ISERROR(OFFSET('HARGA SATUAN'!$D$6,MATCH(RAB!C36,'HARGA SATUAN'!$C$7:$C$1492,0),0)),"",OFFSET('HARGA SATUAN'!$D$6,MATCH(RAB!C36,'HARGA SATUAN'!$C$7:$C$1492,0),0))</f>
        <v/>
      </c>
      <c r="E36" s="282" t="str">
        <f ca="1">IF(B36="+","Unit",IF(ISERROR(OFFSET('HARGA SATUAN'!$E$6,MATCH(RAB!C36,'HARGA SATUAN'!$C$7:$C$1492,0),0)),"",OFFSET('HARGA SATUAN'!$E$6,MATCH(RAB!C36,'HARGA SATUAN'!$C$7:$C$1492,0),0)))</f>
        <v/>
      </c>
      <c r="F36" s="503"/>
      <c r="G36" s="283">
        <f ca="1">IF(ISERROR(OFFSET('HARGA SATUAN'!$I$6,MATCH(RAB!C36,'HARGA SATUAN'!$C$7:$C$1492,0),0)),0,OFFSET('HARGA SATUAN'!$I$6,MATCH(RAB!C36,'HARGA SATUAN'!$C$7:$C$1492,0),0))</f>
        <v>0</v>
      </c>
      <c r="H36" s="284">
        <f t="shared" ca="1" si="17"/>
        <v>0</v>
      </c>
      <c r="I36" s="284">
        <f t="shared" ca="1" si="18"/>
        <v>0</v>
      </c>
      <c r="J36" s="284">
        <f t="shared" ca="1" si="19"/>
        <v>0</v>
      </c>
      <c r="K36" s="285">
        <f t="shared" ca="1" si="20"/>
        <v>0</v>
      </c>
      <c r="L36" s="290"/>
      <c r="M36" s="290"/>
      <c r="N36" s="290"/>
      <c r="O36" s="286"/>
      <c r="P36" s="286"/>
      <c r="Q36" s="267"/>
      <c r="R36" s="259"/>
      <c r="S36" s="287"/>
      <c r="T36" s="264"/>
      <c r="U36" s="264"/>
      <c r="V36" s="264"/>
    </row>
    <row r="37" spans="1:22" s="291" customFormat="1">
      <c r="A37" s="259" t="e">
        <f>IF(AND(#REF!=0,C65=0,C66=0),"BLANKS",1)</f>
        <v>#REF!</v>
      </c>
      <c r="B37" s="495" t="s">
        <v>1005</v>
      </c>
      <c r="C37" s="496" t="s">
        <v>1662</v>
      </c>
      <c r="D37" s="281" t="str">
        <f ca="1">IF(ISERROR(OFFSET('HARGA SATUAN'!$D$6,MATCH(RAB!C37,'HARGA SATUAN'!$C$7:$C$1492,0),0)),"",OFFSET('HARGA SATUAN'!$D$6,MATCH(RAB!C37,'HARGA SATUAN'!$C$7:$C$1492,0),0))</f>
        <v/>
      </c>
      <c r="E37" s="282" t="str">
        <f ca="1">IF(B37="+","Unit",IF(ISERROR(OFFSET('HARGA SATUAN'!$E$6,MATCH(RAB!C37,'HARGA SATUAN'!$C$7:$C$1492,0),0)),"",OFFSET('HARGA SATUAN'!$E$6,MATCH(RAB!C37,'HARGA SATUAN'!$C$7:$C$1492,0),0)))</f>
        <v>Unit</v>
      </c>
      <c r="F37" s="503">
        <v>1</v>
      </c>
      <c r="G37" s="283">
        <f ca="1">IF(ISERROR(OFFSET('HARGA SATUAN'!$I$6,MATCH(RAB!C37,'HARGA SATUAN'!$C$7:$C$1492,0),0)),0,OFFSET('HARGA SATUAN'!$I$6,MATCH(RAB!C37,'HARGA SATUAN'!$C$7:$C$1492,0),0))</f>
        <v>0</v>
      </c>
      <c r="H37" s="284">
        <f t="shared" ca="1" si="17"/>
        <v>0</v>
      </c>
      <c r="I37" s="284">
        <f t="shared" ca="1" si="18"/>
        <v>0</v>
      </c>
      <c r="J37" s="284">
        <f t="shared" ca="1" si="19"/>
        <v>0</v>
      </c>
      <c r="K37" s="285">
        <f t="shared" ca="1" si="20"/>
        <v>0</v>
      </c>
      <c r="L37" s="290"/>
      <c r="M37" s="290"/>
      <c r="N37" s="290"/>
      <c r="O37" s="286"/>
      <c r="P37" s="286"/>
      <c r="Q37" s="267"/>
      <c r="R37" s="259"/>
      <c r="S37" s="287"/>
      <c r="T37" s="264"/>
      <c r="U37" s="264"/>
      <c r="V37" s="264"/>
    </row>
    <row r="38" spans="1:22" s="291" customFormat="1">
      <c r="A38" s="259" t="e">
        <f>IF(AND(#REF!=0,C57=0,C58=0),"BLANKS",1)</f>
        <v>#REF!</v>
      </c>
      <c r="B38" s="495">
        <v>1</v>
      </c>
      <c r="C38" s="496" t="s">
        <v>588</v>
      </c>
      <c r="D38" s="281" t="str">
        <f ca="1">IF(ISERROR(OFFSET('HARGA SATUAN'!$D$6,MATCH(RAB!C38,'HARGA SATUAN'!$C$7:$C$1492,0),0)),"",OFFSET('HARGA SATUAN'!$D$6,MATCH(RAB!C38,'HARGA SATUAN'!$C$7:$C$1492,0),0))</f>
        <v>HDW</v>
      </c>
      <c r="E38" s="282" t="str">
        <f ca="1">IF(B38="+","Unit",IF(ISERROR(OFFSET('HARGA SATUAN'!$E$6,MATCH(RAB!C38,'HARGA SATUAN'!$C$7:$C$1492,0),0)),"",OFFSET('HARGA SATUAN'!$E$6,MATCH(RAB!C38,'HARGA SATUAN'!$C$7:$C$1492,0),0)))</f>
        <v>Bh</v>
      </c>
      <c r="F38" s="503">
        <f>F37*1</f>
        <v>1</v>
      </c>
      <c r="G38" s="283">
        <f ca="1">IF(ISERROR(OFFSET('HARGA SATUAN'!$I$6,MATCH(RAB!C38,'HARGA SATUAN'!$C$7:$C$1492,0),0)),0,OFFSET('HARGA SATUAN'!$I$6,MATCH(RAB!C38,'HARGA SATUAN'!$C$7:$C$1492,0),0))</f>
        <v>3965</v>
      </c>
      <c r="H38" s="284">
        <f t="shared" ca="1" si="17"/>
        <v>0</v>
      </c>
      <c r="I38" s="284">
        <f t="shared" ca="1" si="18"/>
        <v>3965</v>
      </c>
      <c r="J38" s="284">
        <f t="shared" ca="1" si="19"/>
        <v>0</v>
      </c>
      <c r="K38" s="285">
        <f t="shared" ca="1" si="20"/>
        <v>3965</v>
      </c>
      <c r="L38" s="290"/>
      <c r="M38" s="290"/>
      <c r="N38" s="290"/>
      <c r="O38" s="286"/>
      <c r="P38" s="286"/>
      <c r="Q38" s="267"/>
      <c r="R38" s="259"/>
      <c r="S38" s="287"/>
      <c r="T38" s="264"/>
      <c r="U38" s="264"/>
      <c r="V38" s="264"/>
    </row>
    <row r="39" spans="1:22" s="291" customFormat="1">
      <c r="A39" s="259" t="e">
        <f>IF(AND(#REF!=0,#REF!=0,#REF!=0),"BLANKS",1)</f>
        <v>#REF!</v>
      </c>
      <c r="B39" s="495">
        <v>2</v>
      </c>
      <c r="C39" s="496" t="s">
        <v>464</v>
      </c>
      <c r="D39" s="281" t="str">
        <f ca="1">IF(ISERROR(OFFSET('HARGA SATUAN'!$D$6,MATCH(RAB!C39,'HARGA SATUAN'!$C$7:$C$1492,0),0)),"",OFFSET('HARGA SATUAN'!$D$6,MATCH(RAB!C39,'HARGA SATUAN'!$C$7:$C$1492,0),0))</f>
        <v>HDW</v>
      </c>
      <c r="E39" s="282" t="str">
        <f ca="1">IF(B39="+","Unit",IF(ISERROR(OFFSET('HARGA SATUAN'!$E$6,MATCH(RAB!C39,'HARGA SATUAN'!$C$7:$C$1492,0),0)),"",OFFSET('HARGA SATUAN'!$E$6,MATCH(RAB!C39,'HARGA SATUAN'!$C$7:$C$1492,0),0)))</f>
        <v>Bh</v>
      </c>
      <c r="F39" s="503">
        <f>F37*1</f>
        <v>1</v>
      </c>
      <c r="G39" s="283">
        <f ca="1">IF(ISERROR(OFFSET('HARGA SATUAN'!$I$6,MATCH(RAB!C39,'HARGA SATUAN'!$C$7:$C$1492,0),0)),0,OFFSET('HARGA SATUAN'!$I$6,MATCH(RAB!C39,'HARGA SATUAN'!$C$7:$C$1492,0),0))</f>
        <v>3711.24</v>
      </c>
      <c r="H39" s="284">
        <f t="shared" ca="1" si="17"/>
        <v>0</v>
      </c>
      <c r="I39" s="284">
        <f t="shared" ca="1" si="18"/>
        <v>3711.24</v>
      </c>
      <c r="J39" s="284">
        <f t="shared" ca="1" si="19"/>
        <v>0</v>
      </c>
      <c r="K39" s="285">
        <f t="shared" ca="1" si="20"/>
        <v>3711.24</v>
      </c>
      <c r="L39" s="290"/>
      <c r="M39" s="290"/>
      <c r="N39" s="290"/>
      <c r="O39" s="286"/>
      <c r="P39" s="286"/>
      <c r="Q39" s="267"/>
      <c r="R39" s="259"/>
      <c r="S39" s="287"/>
      <c r="T39" s="264"/>
      <c r="U39" s="264"/>
      <c r="V39" s="264"/>
    </row>
    <row r="40" spans="1:22" s="291" customFormat="1">
      <c r="A40" s="259"/>
      <c r="B40" s="495">
        <v>3</v>
      </c>
      <c r="C40" s="496" t="s">
        <v>256</v>
      </c>
      <c r="D40" s="281" t="str">
        <f ca="1">IF(ISERROR(OFFSET('HARGA SATUAN'!$D$6,MATCH(RAB!C40,'HARGA SATUAN'!$C$7:$C$1492,0),0)),"",OFFSET('HARGA SATUAN'!$D$6,MATCH(RAB!C40,'HARGA SATUAN'!$C$7:$C$1492,0),0))</f>
        <v>HDW</v>
      </c>
      <c r="E40" s="282" t="str">
        <f ca="1">IF(B40="+","Unit",IF(ISERROR(OFFSET('HARGA SATUAN'!$E$6,MATCH(RAB!C40,'HARGA SATUAN'!$C$7:$C$1492,0),0)),"",OFFSET('HARGA SATUAN'!$E$6,MATCH(RAB!C40,'HARGA SATUAN'!$C$7:$C$1492,0),0)))</f>
        <v>Mtr</v>
      </c>
      <c r="F40" s="503">
        <f>F37*1</f>
        <v>1</v>
      </c>
      <c r="G40" s="283">
        <f ca="1">IF(ISERROR(OFFSET('HARGA SATUAN'!$I$6,MATCH(RAB!C40,'HARGA SATUAN'!$C$7:$C$1492,0),0)),0,OFFSET('HARGA SATUAN'!$I$6,MATCH(RAB!C40,'HARGA SATUAN'!$C$7:$C$1492,0),0))</f>
        <v>23310</v>
      </c>
      <c r="H40" s="284"/>
      <c r="I40" s="284">
        <f t="shared" ref="I40:I46" ca="1" si="21">IF(D40="HDW",G40*F40,0)</f>
        <v>23310</v>
      </c>
      <c r="J40" s="284">
        <f t="shared" ref="J40:J46" ca="1" si="22">IF(D40="JASA",G40*F40,0)</f>
        <v>0</v>
      </c>
      <c r="K40" s="285">
        <f t="shared" ref="K40:K46" ca="1" si="23">SUM(H40:J40)</f>
        <v>23310</v>
      </c>
      <c r="L40" s="290"/>
      <c r="M40" s="290"/>
      <c r="N40" s="290"/>
      <c r="O40" s="286"/>
      <c r="P40" s="286"/>
      <c r="Q40" s="267"/>
      <c r="R40" s="259"/>
      <c r="S40" s="287"/>
      <c r="T40" s="264"/>
      <c r="U40" s="264"/>
      <c r="V40" s="264"/>
    </row>
    <row r="41" spans="1:22" s="291" customFormat="1">
      <c r="A41" s="259" t="e">
        <f>IF(AND(#REF!=0,#REF!=0,#REF!=0),"BLANKS",1)</f>
        <v>#REF!</v>
      </c>
      <c r="B41" s="495">
        <v>4</v>
      </c>
      <c r="C41" s="496" t="s">
        <v>25</v>
      </c>
      <c r="D41" s="281" t="str">
        <f ca="1">IF(ISERROR(OFFSET('HARGA SATUAN'!$D$6,MATCH(RAB!C41,'HARGA SATUAN'!$C$7:$C$1492,0),0)),"",OFFSET('HARGA SATUAN'!$D$6,MATCH(RAB!C41,'HARGA SATUAN'!$C$7:$C$1492,0),0))</f>
        <v>HDW</v>
      </c>
      <c r="E41" s="282" t="str">
        <f ca="1">IF(B41="+","Unit",IF(ISERROR(OFFSET('HARGA SATUAN'!$E$6,MATCH(RAB!C41,'HARGA SATUAN'!$C$7:$C$1492,0),0)),"",OFFSET('HARGA SATUAN'!$E$6,MATCH(RAB!C41,'HARGA SATUAN'!$C$7:$C$1492,0),0)))</f>
        <v>Bh</v>
      </c>
      <c r="F41" s="503">
        <f>F37*1</f>
        <v>1</v>
      </c>
      <c r="G41" s="283">
        <f ca="1">IF(ISERROR(OFFSET('HARGA SATUAN'!$I$6,MATCH(RAB!C41,'HARGA SATUAN'!$C$7:$C$1492,0),0)),0,OFFSET('HARGA SATUAN'!$I$6,MATCH(RAB!C41,'HARGA SATUAN'!$C$7:$C$1492,0),0))</f>
        <v>2300</v>
      </c>
      <c r="H41" s="284">
        <f t="shared" ref="H41:H47" ca="1" si="24">IF(OR(D41="MDU",D41="MDU-KD"),(IF($O$3="RAB NON MDU","PLN KD",G41*F41)),0)</f>
        <v>0</v>
      </c>
      <c r="I41" s="284">
        <f t="shared" ca="1" si="21"/>
        <v>2300</v>
      </c>
      <c r="J41" s="284">
        <f t="shared" ca="1" si="22"/>
        <v>0</v>
      </c>
      <c r="K41" s="285">
        <f t="shared" ca="1" si="23"/>
        <v>2300</v>
      </c>
      <c r="L41" s="290"/>
      <c r="M41" s="290"/>
      <c r="N41" s="290"/>
      <c r="O41" s="286"/>
      <c r="P41" s="286"/>
      <c r="Q41" s="267"/>
      <c r="R41" s="259"/>
      <c r="S41" s="287"/>
      <c r="T41" s="264"/>
      <c r="U41" s="264"/>
      <c r="V41" s="264"/>
    </row>
    <row r="42" spans="1:22" s="291" customFormat="1">
      <c r="A42" s="259" t="e">
        <f>IF(AND(#REF!=0,#REF!=0,#REF!=0),"BLANKS",1)</f>
        <v>#REF!</v>
      </c>
      <c r="B42" s="495">
        <v>5</v>
      </c>
      <c r="C42" s="496" t="s">
        <v>622</v>
      </c>
      <c r="D42" s="281" t="str">
        <f ca="1">IF(ISERROR(OFFSET('HARGA SATUAN'!$D$6,MATCH(RAB!C42,'HARGA SATUAN'!$C$7:$C$1492,0),0)),"",OFFSET('HARGA SATUAN'!$D$6,MATCH(RAB!C42,'HARGA SATUAN'!$C$7:$C$1492,0),0))</f>
        <v>JASA</v>
      </c>
      <c r="E42" s="282" t="str">
        <f ca="1">IF(B42="+","Unit",IF(ISERROR(OFFSET('HARGA SATUAN'!$E$6,MATCH(RAB!C42,'HARGA SATUAN'!$C$7:$C$1492,0),0)),"",OFFSET('HARGA SATUAN'!$E$6,MATCH(RAB!C42,'HARGA SATUAN'!$C$7:$C$1492,0),0)))</f>
        <v>Unit</v>
      </c>
      <c r="F42" s="503">
        <f>F37*1</f>
        <v>1</v>
      </c>
      <c r="G42" s="283">
        <f ca="1">IF(ISERROR(OFFSET('HARGA SATUAN'!$I$6,MATCH(RAB!C42,'HARGA SATUAN'!$C$7:$C$1492,0),0)),0,OFFSET('HARGA SATUAN'!$I$6,MATCH(RAB!C42,'HARGA SATUAN'!$C$7:$C$1492,0),0))</f>
        <v>22700</v>
      </c>
      <c r="H42" s="284">
        <f t="shared" ca="1" si="24"/>
        <v>0</v>
      </c>
      <c r="I42" s="284">
        <f t="shared" ca="1" si="21"/>
        <v>0</v>
      </c>
      <c r="J42" s="284">
        <f t="shared" ca="1" si="22"/>
        <v>22700</v>
      </c>
      <c r="K42" s="285">
        <f t="shared" ca="1" si="23"/>
        <v>22700</v>
      </c>
      <c r="L42" s="290"/>
      <c r="M42" s="290"/>
      <c r="N42" s="290"/>
      <c r="O42" s="286"/>
      <c r="P42" s="286"/>
      <c r="Q42" s="267"/>
      <c r="R42" s="259"/>
      <c r="S42" s="287"/>
      <c r="T42" s="264"/>
      <c r="U42" s="264"/>
      <c r="V42" s="264"/>
    </row>
    <row r="43" spans="1:22" s="291" customFormat="1">
      <c r="A43" s="259" t="e">
        <f>IF(AND(#REF!=0,#REF!=0,#REF!=0),"BLANKS",1)</f>
        <v>#REF!</v>
      </c>
      <c r="B43" s="495"/>
      <c r="C43" s="496"/>
      <c r="D43" s="281" t="str">
        <f ca="1">IF(ISERROR(OFFSET('HARGA SATUAN'!$D$6,MATCH(RAB!C43,'HARGA SATUAN'!$C$7:$C$1492,0),0)),"",OFFSET('HARGA SATUAN'!$D$6,MATCH(RAB!C43,'HARGA SATUAN'!$C$7:$C$1492,0),0))</f>
        <v/>
      </c>
      <c r="E43" s="282" t="str">
        <f ca="1">IF(B43="+","Unit",IF(ISERROR(OFFSET('HARGA SATUAN'!$E$6,MATCH(RAB!C43,'HARGA SATUAN'!$C$7:$C$1492,0),0)),"",OFFSET('HARGA SATUAN'!$E$6,MATCH(RAB!C43,'HARGA SATUAN'!$C$7:$C$1492,0),0)))</f>
        <v/>
      </c>
      <c r="F43" s="503"/>
      <c r="G43" s="283">
        <f ca="1">IF(ISERROR(OFFSET('HARGA SATUAN'!$I$6,MATCH(RAB!C43,'HARGA SATUAN'!$C$7:$C$1492,0),0)),0,OFFSET('HARGA SATUAN'!$I$6,MATCH(RAB!C43,'HARGA SATUAN'!$C$7:$C$1492,0),0))</f>
        <v>0</v>
      </c>
      <c r="H43" s="284">
        <f t="shared" ca="1" si="24"/>
        <v>0</v>
      </c>
      <c r="I43" s="284">
        <f t="shared" ca="1" si="21"/>
        <v>0</v>
      </c>
      <c r="J43" s="284">
        <f t="shared" ca="1" si="22"/>
        <v>0</v>
      </c>
      <c r="K43" s="285">
        <f t="shared" ca="1" si="23"/>
        <v>0</v>
      </c>
      <c r="L43" s="290"/>
      <c r="M43" s="290"/>
      <c r="N43" s="290"/>
      <c r="O43" s="286"/>
      <c r="P43" s="286"/>
      <c r="Q43" s="267"/>
      <c r="R43" s="259"/>
      <c r="S43" s="287"/>
      <c r="T43" s="264"/>
      <c r="U43" s="264"/>
      <c r="V43" s="264"/>
    </row>
    <row r="44" spans="1:22" s="291" customFormat="1">
      <c r="A44" s="259" t="e">
        <f>IF(AND(#REF!=0,#REF!=0,#REF!=0),"BLANKS",1)</f>
        <v>#REF!</v>
      </c>
      <c r="B44" s="495"/>
      <c r="C44" s="496"/>
      <c r="D44" s="281" t="str">
        <f ca="1">IF(ISERROR(OFFSET('HARGA SATUAN'!$D$6,MATCH(RAB!C44,'HARGA SATUAN'!$C$7:$C$1492,0),0)),"",OFFSET('HARGA SATUAN'!$D$6,MATCH(RAB!C44,'HARGA SATUAN'!$C$7:$C$1492,0),0))</f>
        <v/>
      </c>
      <c r="E44" s="282" t="str">
        <f ca="1">IF(B44="+","Unit",IF(ISERROR(OFFSET('HARGA SATUAN'!$E$6,MATCH(RAB!C44,'HARGA SATUAN'!$C$7:$C$1492,0),0)),"",OFFSET('HARGA SATUAN'!$E$6,MATCH(RAB!C44,'HARGA SATUAN'!$C$7:$C$1492,0),0)))</f>
        <v/>
      </c>
      <c r="F44" s="503"/>
      <c r="G44" s="283">
        <f ca="1">IF(ISERROR(OFFSET('HARGA SATUAN'!$I$6,MATCH(RAB!C44,'HARGA SATUAN'!$C$7:$C$1492,0),0)),0,OFFSET('HARGA SATUAN'!$I$6,MATCH(RAB!C44,'HARGA SATUAN'!$C$7:$C$1492,0),0))</f>
        <v>0</v>
      </c>
      <c r="H44" s="284">
        <f t="shared" ca="1" si="24"/>
        <v>0</v>
      </c>
      <c r="I44" s="284">
        <f t="shared" ca="1" si="21"/>
        <v>0</v>
      </c>
      <c r="J44" s="284">
        <f t="shared" ca="1" si="22"/>
        <v>0</v>
      </c>
      <c r="K44" s="285">
        <f t="shared" ca="1" si="23"/>
        <v>0</v>
      </c>
      <c r="L44" s="290"/>
      <c r="M44" s="290"/>
      <c r="N44" s="290"/>
      <c r="O44" s="286"/>
      <c r="P44" s="286"/>
      <c r="Q44" s="267"/>
      <c r="R44" s="259"/>
      <c r="S44" s="287"/>
      <c r="T44" s="264"/>
      <c r="U44" s="264"/>
      <c r="V44" s="264"/>
    </row>
    <row r="45" spans="1:22" s="291" customFormat="1" ht="28.5">
      <c r="A45" s="259" t="e">
        <f>IF(AND(#REF!=0,#REF!=0,#REF!=0),"BLANKS",1)</f>
        <v>#REF!</v>
      </c>
      <c r="B45" s="394" t="s">
        <v>514</v>
      </c>
      <c r="C45" s="395" t="s">
        <v>1576</v>
      </c>
      <c r="D45" s="281" t="str">
        <f ca="1">IF(ISERROR(OFFSET('HARGA SATUAN'!$D$6,MATCH(RAB!C45,'HARGA SATUAN'!$C$7:$C$1492,0),0)),"",OFFSET('HARGA SATUAN'!$D$6,MATCH(RAB!C45,'HARGA SATUAN'!$C$7:$C$1492,0),0))</f>
        <v/>
      </c>
      <c r="E45" s="282" t="str">
        <f ca="1">IF(B45="+","Unit",IF(ISERROR(OFFSET('HARGA SATUAN'!$E$6,MATCH(RAB!C45,'HARGA SATUAN'!$C$7:$C$1492,0),0)),"",OFFSET('HARGA SATUAN'!$E$6,MATCH(RAB!C45,'HARGA SATUAN'!$C$7:$C$1492,0),0)))</f>
        <v/>
      </c>
      <c r="F45" s="503"/>
      <c r="G45" s="283">
        <f ca="1">IF(ISERROR(OFFSET('HARGA SATUAN'!$I$6,MATCH(RAB!C45,'HARGA SATUAN'!$C$7:$C$1492,0),0)),0,OFFSET('HARGA SATUAN'!$I$6,MATCH(RAB!C45,'HARGA SATUAN'!$C$7:$C$1492,0),0))</f>
        <v>0</v>
      </c>
      <c r="H45" s="284">
        <f t="shared" ca="1" si="24"/>
        <v>0</v>
      </c>
      <c r="I45" s="284">
        <f t="shared" ca="1" si="21"/>
        <v>0</v>
      </c>
      <c r="J45" s="284">
        <f t="shared" ca="1" si="22"/>
        <v>0</v>
      </c>
      <c r="K45" s="285">
        <f t="shared" ca="1" si="23"/>
        <v>0</v>
      </c>
      <c r="L45" s="290"/>
      <c r="M45" s="290"/>
      <c r="N45" s="290"/>
      <c r="O45" s="286"/>
      <c r="P45" s="286"/>
      <c r="Q45" s="267"/>
      <c r="R45" s="259"/>
      <c r="S45" s="287"/>
      <c r="T45" s="264"/>
      <c r="U45" s="264"/>
      <c r="V45" s="264"/>
    </row>
    <row r="46" spans="1:22" s="291" customFormat="1">
      <c r="A46" s="259" t="e">
        <f>IF(AND(#REF!=0,#REF!=0,#REF!=0),"BLANKS",1)</f>
        <v>#REF!</v>
      </c>
      <c r="B46" s="495"/>
      <c r="C46" s="496"/>
      <c r="D46" s="281" t="str">
        <f ca="1">IF(ISERROR(OFFSET('HARGA SATUAN'!$D$6,MATCH(RAB!C46,'HARGA SATUAN'!$C$7:$C$1492,0),0)),"",OFFSET('HARGA SATUAN'!$D$6,MATCH(RAB!C46,'HARGA SATUAN'!$C$7:$C$1492,0),0))</f>
        <v/>
      </c>
      <c r="E46" s="282" t="str">
        <f ca="1">IF(B46="+","Unit",IF(ISERROR(OFFSET('HARGA SATUAN'!$E$6,MATCH(RAB!C46,'HARGA SATUAN'!$C$7:$C$1492,0),0)),"",OFFSET('HARGA SATUAN'!$E$6,MATCH(RAB!C46,'HARGA SATUAN'!$C$7:$C$1492,0),0)))</f>
        <v/>
      </c>
      <c r="F46" s="503"/>
      <c r="G46" s="283">
        <f ca="1">IF(ISERROR(OFFSET('HARGA SATUAN'!$I$6,MATCH(RAB!C46,'HARGA SATUAN'!$C$7:$C$1492,0),0)),0,OFFSET('HARGA SATUAN'!$I$6,MATCH(RAB!C46,'HARGA SATUAN'!$C$7:$C$1492,0),0))</f>
        <v>0</v>
      </c>
      <c r="H46" s="284">
        <f t="shared" ca="1" si="24"/>
        <v>0</v>
      </c>
      <c r="I46" s="284">
        <f t="shared" ca="1" si="21"/>
        <v>0</v>
      </c>
      <c r="J46" s="284">
        <f t="shared" ca="1" si="22"/>
        <v>0</v>
      </c>
      <c r="K46" s="285">
        <f t="shared" ca="1" si="23"/>
        <v>0</v>
      </c>
      <c r="L46" s="290"/>
      <c r="M46" s="290"/>
      <c r="N46" s="290"/>
      <c r="O46" s="286"/>
      <c r="P46" s="286"/>
      <c r="Q46" s="267"/>
      <c r="R46" s="259"/>
      <c r="S46" s="287"/>
      <c r="T46" s="264"/>
      <c r="U46" s="264"/>
      <c r="V46" s="264"/>
    </row>
    <row r="47" spans="1:22" s="291" customFormat="1">
      <c r="A47" s="259" t="e">
        <f>IF(AND(#REF!=0,#REF!=0,#REF!=0),"BLANKS",1)</f>
        <v>#REF!</v>
      </c>
      <c r="B47" s="495" t="s">
        <v>1005</v>
      </c>
      <c r="C47" s="109" t="s">
        <v>1372</v>
      </c>
      <c r="D47" s="281" t="str">
        <f ca="1">IF(ISERROR(OFFSET('HARGA SATUAN'!$D$6,MATCH(RAB!C47,'HARGA SATUAN'!$C$7:$C$1492,0),0)),"",OFFSET('HARGA SATUAN'!$D$6,MATCH(RAB!C47,'HARGA SATUAN'!$C$7:$C$1492,0),0))</f>
        <v>MDU-KD</v>
      </c>
      <c r="E47" s="282" t="str">
        <f ca="1">IF(B47="+","Unit",IF(ISERROR(OFFSET('HARGA SATUAN'!$E$6,MATCH(RAB!C47,'HARGA SATUAN'!$C$7:$C$1492,0),0)),"",OFFSET('HARGA SATUAN'!$E$6,MATCH(RAB!C47,'HARGA SATUAN'!$C$7:$C$1492,0),0)))</f>
        <v>Unit</v>
      </c>
      <c r="F47" s="503">
        <v>60</v>
      </c>
      <c r="G47" s="283">
        <f ca="1">IF(ISERROR(OFFSET('HARGA SATUAN'!$I$6,MATCH(RAB!C47,'HARGA SATUAN'!$C$7:$C$1492,0),0)),0,OFFSET('HARGA SATUAN'!$I$6,MATCH(RAB!C47,'HARGA SATUAN'!$C$7:$C$1492,0),0))</f>
        <v>53300</v>
      </c>
      <c r="H47" s="284">
        <f t="shared" ca="1" si="24"/>
        <v>3198000</v>
      </c>
      <c r="I47" s="284">
        <f t="shared" ref="I47" ca="1" si="25">IF(D47="HDW",G47*F47,0)</f>
        <v>0</v>
      </c>
      <c r="J47" s="284">
        <f t="shared" ref="J47" ca="1" si="26">IF(D47="JASA",G47*F47,0)</f>
        <v>0</v>
      </c>
      <c r="K47" s="285">
        <f t="shared" ref="K47" ca="1" si="27">SUM(H47:J47)</f>
        <v>3198000</v>
      </c>
      <c r="L47" s="290"/>
      <c r="M47" s="290"/>
      <c r="N47" s="290"/>
      <c r="O47" s="286"/>
      <c r="P47" s="286"/>
      <c r="Q47" s="267"/>
      <c r="R47" s="259"/>
      <c r="S47" s="287"/>
      <c r="T47" s="264"/>
      <c r="U47" s="264"/>
      <c r="V47" s="264"/>
    </row>
    <row r="48" spans="1:22" s="291" customFormat="1" ht="30">
      <c r="A48" s="259" t="e">
        <f>IF(AND(#REF!=0,#REF!=0,#REF!=0),"BLANKS",1)</f>
        <v>#REF!</v>
      </c>
      <c r="B48" s="495" t="s">
        <v>1005</v>
      </c>
      <c r="C48" s="109" t="s">
        <v>337</v>
      </c>
      <c r="D48" s="281" t="str">
        <f ca="1">IF(ISERROR(OFFSET('HARGA SATUAN'!$D$6,MATCH(RAB!C48,'HARGA SATUAN'!$C$7:$C$1492,0),0)),"",OFFSET('HARGA SATUAN'!$D$6,MATCH(RAB!C48,'HARGA SATUAN'!$C$7:$C$1492,0),0))</f>
        <v>JASA</v>
      </c>
      <c r="E48" s="282" t="str">
        <f ca="1">IF(B48="+","Unit",IF(ISERROR(OFFSET('HARGA SATUAN'!$E$6,MATCH(RAB!C48,'HARGA SATUAN'!$C$7:$C$1492,0),0)),"",OFFSET('HARGA SATUAN'!$E$6,MATCH(RAB!C48,'HARGA SATUAN'!$C$7:$C$1492,0),0)))</f>
        <v>Unit</v>
      </c>
      <c r="F48" s="498">
        <v>1.1200000000000001</v>
      </c>
      <c r="G48" s="283">
        <f ca="1">IF(ISERROR(OFFSET('HARGA SATUAN'!$I$6,MATCH(RAB!C48,'HARGA SATUAN'!$C$7:$C$1492,0),0)),0,OFFSET('HARGA SATUAN'!$I$6,MATCH(RAB!C48,'HARGA SATUAN'!$C$7:$C$1492,0),0))</f>
        <v>179000</v>
      </c>
      <c r="H48" s="284">
        <f t="shared" ref="H48" ca="1" si="28">IF(OR(D48="MDU",D48="MDU-KD"),(IF($O$3="RAB NON MDU","PLN KD",G48*F48)),0)</f>
        <v>0</v>
      </c>
      <c r="I48" s="284">
        <f t="shared" ref="I48" ca="1" si="29">IF(D48="HDW",G48*F48,0)</f>
        <v>0</v>
      </c>
      <c r="J48" s="284">
        <f t="shared" ref="J48" ca="1" si="30">IF(D48="JASA",G48*F48,0)</f>
        <v>200480.00000000003</v>
      </c>
      <c r="K48" s="285">
        <f t="shared" ref="K48" ca="1" si="31">SUM(H48:J48)</f>
        <v>200480.00000000003</v>
      </c>
      <c r="L48" s="290"/>
      <c r="M48" s="290"/>
      <c r="N48" s="290"/>
      <c r="O48" s="286"/>
      <c r="P48" s="286"/>
      <c r="Q48" s="267"/>
      <c r="R48" s="259"/>
      <c r="S48" s="287"/>
      <c r="T48" s="264"/>
      <c r="U48" s="264"/>
      <c r="V48" s="264"/>
    </row>
    <row r="49" spans="1:22" s="291" customFormat="1">
      <c r="A49" s="259" t="e">
        <f>IF(AND(C49=0,C50=0,#REF!=0),"BLANKS",1)</f>
        <v>#REF!</v>
      </c>
      <c r="B49" s="506"/>
      <c r="C49" s="109"/>
      <c r="D49" s="281" t="str">
        <f ca="1">IF(ISERROR(OFFSET('HARGA SATUAN'!$D$6,MATCH(RAB!C49,'HARGA SATUAN'!$C$7:$C$1492,0),0)),"",OFFSET('HARGA SATUAN'!$D$6,MATCH(RAB!C49,'HARGA SATUAN'!$C$7:$C$1492,0),0))</f>
        <v/>
      </c>
      <c r="E49" s="282" t="str">
        <f ca="1">IF(B49="+","Unit",IF(ISERROR(OFFSET('HARGA SATUAN'!$E$6,MATCH(RAB!C49,'HARGA SATUAN'!$C$7:$C$1492,0),0)),"",OFFSET('HARGA SATUAN'!$E$6,MATCH(RAB!C49,'HARGA SATUAN'!$C$7:$C$1492,0),0)))</f>
        <v/>
      </c>
      <c r="F49" s="392"/>
      <c r="G49" s="283">
        <f ca="1">IF(ISERROR(OFFSET('HARGA SATUAN'!$I$6,MATCH(RAB!C49,'HARGA SATUAN'!$C$7:$C$1492,0),0)),0,OFFSET('HARGA SATUAN'!$I$6,MATCH(RAB!C49,'HARGA SATUAN'!$C$7:$C$1492,0),0))</f>
        <v>0</v>
      </c>
      <c r="H49" s="284">
        <f t="shared" ca="1" si="7"/>
        <v>0</v>
      </c>
      <c r="I49" s="284">
        <f t="shared" ca="1" si="8"/>
        <v>0</v>
      </c>
      <c r="J49" s="284">
        <f t="shared" ca="1" si="9"/>
        <v>0</v>
      </c>
      <c r="K49" s="285">
        <f t="shared" ca="1" si="10"/>
        <v>0</v>
      </c>
      <c r="L49" s="290"/>
      <c r="M49" s="290"/>
      <c r="N49" s="290"/>
      <c r="O49" s="286"/>
      <c r="P49" s="286"/>
      <c r="Q49" s="267"/>
      <c r="R49" s="259"/>
      <c r="S49" s="287"/>
      <c r="T49" s="264"/>
      <c r="U49" s="264"/>
      <c r="V49" s="264"/>
    </row>
    <row r="50" spans="1:22" s="291" customFormat="1">
      <c r="A50" s="259" t="e">
        <f>IF(AND(C50=0,#REF!=0,#REF!=0),"BLANKS",1)</f>
        <v>#REF!</v>
      </c>
      <c r="B50" s="394"/>
      <c r="C50" s="395"/>
      <c r="D50" s="281" t="str">
        <f ca="1">IF(ISERROR(OFFSET('HARGA SATUAN'!$D$6,MATCH(RAB!C50,'HARGA SATUAN'!$C$7:$C$1492,0),0)),"",OFFSET('HARGA SATUAN'!$D$6,MATCH(RAB!C50,'HARGA SATUAN'!$C$7:$C$1492,0),0))</f>
        <v/>
      </c>
      <c r="E50" s="282" t="str">
        <f ca="1">IF(B50="+","Unit",IF(ISERROR(OFFSET('HARGA SATUAN'!$E$6,MATCH(RAB!C50,'HARGA SATUAN'!$C$7:$C$1492,0),0)),"",OFFSET('HARGA SATUAN'!$E$6,MATCH(RAB!C50,'HARGA SATUAN'!$C$7:$C$1492,0),0)))</f>
        <v/>
      </c>
      <c r="F50" s="392"/>
      <c r="G50" s="283">
        <f ca="1">IF(ISERROR(OFFSET('HARGA SATUAN'!$I$6,MATCH(RAB!C50,'HARGA SATUAN'!$C$7:$C$1492,0),0)),0,OFFSET('HARGA SATUAN'!$I$6,MATCH(RAB!C50,'HARGA SATUAN'!$C$7:$C$1492,0),0))</f>
        <v>0</v>
      </c>
      <c r="H50" s="284">
        <f t="shared" ca="1" si="7"/>
        <v>0</v>
      </c>
      <c r="I50" s="284">
        <f t="shared" ca="1" si="8"/>
        <v>0</v>
      </c>
      <c r="J50" s="284">
        <f t="shared" ca="1" si="9"/>
        <v>0</v>
      </c>
      <c r="K50" s="285">
        <f t="shared" ca="1" si="10"/>
        <v>0</v>
      </c>
      <c r="L50" s="290"/>
      <c r="M50" s="290"/>
      <c r="N50" s="290"/>
      <c r="O50" s="286"/>
      <c r="P50" s="286"/>
      <c r="Q50" s="267"/>
      <c r="R50" s="259"/>
      <c r="S50" s="287"/>
      <c r="T50" s="264"/>
      <c r="U50" s="264"/>
      <c r="V50" s="264"/>
    </row>
    <row r="51" spans="1:22" s="291" customFormat="1">
      <c r="A51" s="259" t="e">
        <f>IF(AND(C51=0,#REF!=0,#REF!=0),"BLANKS",1)</f>
        <v>#REF!</v>
      </c>
      <c r="B51" s="394"/>
      <c r="C51" s="395"/>
      <c r="D51" s="281" t="str">
        <f ca="1">IF(ISERROR(OFFSET('HARGA SATUAN'!$D$6,MATCH(RAB!C51,'HARGA SATUAN'!$C$7:$C$1492,0),0)),"",OFFSET('HARGA SATUAN'!$D$6,MATCH(RAB!C51,'HARGA SATUAN'!$C$7:$C$1492,0),0))</f>
        <v/>
      </c>
      <c r="E51" s="282" t="str">
        <f ca="1">IF(B51="+","Unit",IF(ISERROR(OFFSET('HARGA SATUAN'!$E$6,MATCH(RAB!C51,'HARGA SATUAN'!$C$7:$C$1492,0),0)),"",OFFSET('HARGA SATUAN'!$E$6,MATCH(RAB!C51,'HARGA SATUAN'!$C$7:$C$1492,0),0)))</f>
        <v/>
      </c>
      <c r="F51" s="392"/>
      <c r="G51" s="283">
        <f ca="1">IF(ISERROR(OFFSET('HARGA SATUAN'!$I$6,MATCH(RAB!C51,'HARGA SATUAN'!$C$7:$C$1492,0),0)),0,OFFSET('HARGA SATUAN'!$I$6,MATCH(RAB!C51,'HARGA SATUAN'!$C$7:$C$1492,0),0))</f>
        <v>0</v>
      </c>
      <c r="H51" s="284">
        <f t="shared" ca="1" si="7"/>
        <v>0</v>
      </c>
      <c r="I51" s="284">
        <f t="shared" ca="1" si="8"/>
        <v>0</v>
      </c>
      <c r="J51" s="284">
        <f t="shared" ca="1" si="9"/>
        <v>0</v>
      </c>
      <c r="K51" s="285">
        <f t="shared" ca="1" si="10"/>
        <v>0</v>
      </c>
      <c r="L51" s="290"/>
      <c r="M51" s="290"/>
      <c r="N51" s="290"/>
      <c r="O51" s="286"/>
      <c r="P51" s="286"/>
      <c r="Q51" s="267"/>
      <c r="R51" s="259"/>
      <c r="S51" s="287"/>
      <c r="T51" s="264"/>
      <c r="U51" s="264"/>
      <c r="V51" s="264"/>
    </row>
    <row r="52" spans="1:22" s="291" customFormat="1">
      <c r="A52" s="259"/>
      <c r="B52" s="394" t="s">
        <v>516</v>
      </c>
      <c r="C52" s="395" t="s">
        <v>1577</v>
      </c>
      <c r="D52" s="281" t="str">
        <f ca="1">IF(ISERROR(OFFSET('HARGA SATUAN'!$D$6,MATCH(RAB!C52,'HARGA SATUAN'!$C$7:$C$1492,0),0)),"",OFFSET('HARGA SATUAN'!$D$6,MATCH(RAB!C52,'HARGA SATUAN'!$C$7:$C$1492,0),0))</f>
        <v/>
      </c>
      <c r="E52" s="282" t="str">
        <f ca="1">IF(B52="+","Unit",IF(ISERROR(OFFSET('HARGA SATUAN'!$E$6,MATCH(RAB!C52,'HARGA SATUAN'!$C$7:$C$1492,0),0)),"",OFFSET('HARGA SATUAN'!$E$6,MATCH(RAB!C52,'HARGA SATUAN'!$C$7:$C$1492,0),0)))</f>
        <v/>
      </c>
      <c r="F52" s="392"/>
      <c r="G52" s="283">
        <f ca="1">IF(ISERROR(OFFSET('HARGA SATUAN'!$I$6,MATCH(RAB!C52,'HARGA SATUAN'!$C$7:$C$1492,0),0)),0,OFFSET('HARGA SATUAN'!$I$6,MATCH(RAB!C52,'HARGA SATUAN'!$C$7:$C$1492,0),0))</f>
        <v>0</v>
      </c>
      <c r="H52" s="284">
        <f t="shared" ca="1" si="7"/>
        <v>0</v>
      </c>
      <c r="I52" s="284">
        <f t="shared" ca="1" si="8"/>
        <v>0</v>
      </c>
      <c r="J52" s="284">
        <f t="shared" ca="1" si="9"/>
        <v>0</v>
      </c>
      <c r="K52" s="285">
        <f t="shared" ca="1" si="10"/>
        <v>0</v>
      </c>
      <c r="L52" s="290"/>
      <c r="M52" s="290"/>
      <c r="N52" s="290"/>
      <c r="O52" s="286"/>
      <c r="P52" s="286"/>
      <c r="Q52" s="267"/>
      <c r="R52" s="259"/>
      <c r="S52" s="287"/>
      <c r="T52" s="264"/>
      <c r="U52" s="264"/>
      <c r="V52" s="264"/>
    </row>
    <row r="53" spans="1:22" s="291" customFormat="1">
      <c r="A53" s="259" t="e">
        <f>IF(AND(C53=0,C54=0,#REF!=0),"BLANKS",1)</f>
        <v>#REF!</v>
      </c>
      <c r="B53" s="396" t="s">
        <v>1005</v>
      </c>
      <c r="C53" s="397" t="s">
        <v>1650</v>
      </c>
      <c r="D53" s="281" t="str">
        <f ca="1">IF(ISERROR(OFFSET('HARGA SATUAN'!$D$6,MATCH(RAB!C53,'HARGA SATUAN'!$C$7:$C$1492,0),0)),"",OFFSET('HARGA SATUAN'!$D$6,MATCH(RAB!C53,'HARGA SATUAN'!$C$7:$C$1492,0),0))</f>
        <v/>
      </c>
      <c r="E53" s="282" t="str">
        <f ca="1">IF(B53="+","Unit",IF(ISERROR(OFFSET('HARGA SATUAN'!$E$6,MATCH(RAB!C53,'HARGA SATUAN'!$C$7:$C$1492,0),0)),"",OFFSET('HARGA SATUAN'!$E$6,MATCH(RAB!C53,'HARGA SATUAN'!$C$7:$C$1492,0),0)))</f>
        <v>Unit</v>
      </c>
      <c r="F53" s="508">
        <v>1</v>
      </c>
      <c r="G53" s="283">
        <f ca="1">IF(ISERROR(OFFSET('HARGA SATUAN'!$I$6,MATCH(RAB!C53,'HARGA SATUAN'!$C$7:$C$1492,0),0)),0,OFFSET('HARGA SATUAN'!$I$6,MATCH(RAB!C53,'HARGA SATUAN'!$C$7:$C$1492,0),0))</f>
        <v>0</v>
      </c>
      <c r="H53" s="284">
        <f t="shared" ca="1" si="7"/>
        <v>0</v>
      </c>
      <c r="I53" s="284">
        <f t="shared" ca="1" si="8"/>
        <v>0</v>
      </c>
      <c r="J53" s="284">
        <f t="shared" ca="1" si="9"/>
        <v>0</v>
      </c>
      <c r="K53" s="285">
        <f t="shared" ca="1" si="10"/>
        <v>0</v>
      </c>
      <c r="L53" s="290"/>
      <c r="M53" s="290"/>
      <c r="N53" s="290"/>
      <c r="O53" s="286"/>
      <c r="P53" s="286"/>
      <c r="Q53" s="267"/>
      <c r="R53" s="259"/>
      <c r="S53" s="287"/>
      <c r="T53" s="264"/>
      <c r="U53" s="264"/>
      <c r="V53" s="264"/>
    </row>
    <row r="54" spans="1:22" s="291" customFormat="1">
      <c r="A54" s="259" t="e">
        <f>IF(AND(C54=0,#REF!=0,#REF!=0),"BLANKS",1)</f>
        <v>#REF!</v>
      </c>
      <c r="B54" s="495">
        <v>1</v>
      </c>
      <c r="C54" s="109" t="s">
        <v>472</v>
      </c>
      <c r="D54" s="281" t="str">
        <f ca="1">IF(ISERROR(OFFSET('HARGA SATUAN'!$D$6,MATCH(RAB!C54,'HARGA SATUAN'!$C$7:$C$1492,0),0)),"",OFFSET('HARGA SATUAN'!$D$6,MATCH(RAB!C54,'HARGA SATUAN'!$C$7:$C$1492,0),0))</f>
        <v>MDU-KD</v>
      </c>
      <c r="E54" s="282" t="str">
        <f ca="1">IF(B54="+","Unit",IF(ISERROR(OFFSET('HARGA SATUAN'!$E$6,MATCH(RAB!C54,'HARGA SATUAN'!$C$7:$C$1492,0),0)),"",OFFSET('HARGA SATUAN'!$E$6,MATCH(RAB!C54,'HARGA SATUAN'!$C$7:$C$1492,0),0)))</f>
        <v>Bh</v>
      </c>
      <c r="F54" s="508">
        <f>F53*1</f>
        <v>1</v>
      </c>
      <c r="G54" s="283">
        <f ca="1">IF(ISERROR(OFFSET('HARGA SATUAN'!$I$6,MATCH(RAB!C54,'HARGA SATUAN'!$C$7:$C$1492,0),0)),0,OFFSET('HARGA SATUAN'!$I$6,MATCH(RAB!C54,'HARGA SATUAN'!$C$7:$C$1492,0),0))</f>
        <v>327600</v>
      </c>
      <c r="H54" s="284">
        <f t="shared" ca="1" si="7"/>
        <v>327600</v>
      </c>
      <c r="I54" s="284">
        <f t="shared" ca="1" si="8"/>
        <v>0</v>
      </c>
      <c r="J54" s="284">
        <f t="shared" ca="1" si="9"/>
        <v>0</v>
      </c>
      <c r="K54" s="285">
        <f t="shared" ca="1" si="10"/>
        <v>327600</v>
      </c>
      <c r="L54" s="290"/>
      <c r="M54" s="290"/>
      <c r="N54" s="290"/>
      <c r="O54" s="286"/>
      <c r="P54" s="286"/>
      <c r="Q54" s="267"/>
      <c r="R54" s="259"/>
      <c r="S54" s="287"/>
      <c r="T54" s="264"/>
      <c r="U54" s="264"/>
      <c r="V54" s="264"/>
    </row>
    <row r="55" spans="1:22" s="291" customFormat="1">
      <c r="A55" s="259" t="s">
        <v>1413</v>
      </c>
      <c r="B55" s="495">
        <v>2</v>
      </c>
      <c r="C55" s="510" t="s">
        <v>477</v>
      </c>
      <c r="D55" s="281" t="str">
        <f ca="1">IF(ISERROR(OFFSET('HARGA SATUAN'!$D$6,MATCH(RAB!C55,'HARGA SATUAN'!$C$7:$C$1492,0),0)),"",OFFSET('HARGA SATUAN'!$D$6,MATCH(RAB!C55,'HARGA SATUAN'!$C$7:$C$1492,0),0))</f>
        <v>MDU-KD</v>
      </c>
      <c r="E55" s="282" t="str">
        <f ca="1">IF(B55="+","Unit",IF(ISERROR(OFFSET('HARGA SATUAN'!$E$6,MATCH(RAB!C55,'HARGA SATUAN'!$C$7:$C$1492,0),0)),"",OFFSET('HARGA SATUAN'!$E$6,MATCH(RAB!C55,'HARGA SATUAN'!$C$7:$C$1492,0),0)))</f>
        <v>Bh</v>
      </c>
      <c r="F55" s="508">
        <f>F53*1</f>
        <v>1</v>
      </c>
      <c r="G55" s="283">
        <f ca="1">IF(ISERROR(OFFSET('HARGA SATUAN'!$I$6,MATCH(RAB!C55,'HARGA SATUAN'!$C$7:$C$1492,0),0)),0,OFFSET('HARGA SATUAN'!$I$6,MATCH(RAB!C55,'HARGA SATUAN'!$C$7:$C$1492,0),0))</f>
        <v>39000</v>
      </c>
      <c r="H55" s="284">
        <f t="shared" ref="H55" ca="1" si="32">IF(OR(D55="MDU",D55="MDU-KD"),(IF($O$3="RAB NON MDU","PLN KD",G55*F55)),0)</f>
        <v>39000</v>
      </c>
      <c r="I55" s="284">
        <f t="shared" ref="I55" ca="1" si="33">IF(D55="HDW",G55*F55,0)</f>
        <v>0</v>
      </c>
      <c r="J55" s="284">
        <f t="shared" ref="J55" ca="1" si="34">IF(D55="JASA",G55*F55,0)</f>
        <v>0</v>
      </c>
      <c r="K55" s="285">
        <f t="shared" ref="K55" ca="1" si="35">SUM(H55:J55)</f>
        <v>39000</v>
      </c>
      <c r="L55" s="290"/>
      <c r="M55" s="290"/>
      <c r="N55" s="290"/>
      <c r="O55" s="286"/>
      <c r="P55" s="286"/>
      <c r="Q55" s="267"/>
      <c r="R55" s="259"/>
      <c r="S55" s="287"/>
      <c r="T55" s="264"/>
      <c r="U55" s="264"/>
      <c r="V55" s="264"/>
    </row>
    <row r="56" spans="1:22" s="291" customFormat="1">
      <c r="A56" s="259" t="e">
        <f>IF(AND(C56=0,#REF!=0,#REF!=0),"BLANKS",1)</f>
        <v>#REF!</v>
      </c>
      <c r="B56" s="495">
        <v>3</v>
      </c>
      <c r="C56" s="497" t="s">
        <v>64</v>
      </c>
      <c r="D56" s="281" t="str">
        <f ca="1">IF(ISERROR(OFFSET('HARGA SATUAN'!$D$6,MATCH(RAB!C56,'HARGA SATUAN'!$C$7:$C$1492,0),0)),"",OFFSET('HARGA SATUAN'!$D$6,MATCH(RAB!C56,'HARGA SATUAN'!$C$7:$C$1492,0),0))</f>
        <v>MDU-KD</v>
      </c>
      <c r="E56" s="282" t="str">
        <f ca="1">IF(B56="+","Unit",IF(ISERROR(OFFSET('HARGA SATUAN'!$E$6,MATCH(RAB!C56,'HARGA SATUAN'!$C$7:$C$1492,0),0)),"",OFFSET('HARGA SATUAN'!$E$6,MATCH(RAB!C56,'HARGA SATUAN'!$C$7:$C$1492,0),0)))</f>
        <v>Mtr</v>
      </c>
      <c r="F56" s="508">
        <f>F53*35</f>
        <v>35</v>
      </c>
      <c r="G56" s="283">
        <f ca="1">IF(ISERROR(OFFSET('HARGA SATUAN'!$I$6,MATCH(RAB!C56,'HARGA SATUAN'!$C$7:$C$1492,0),0)),0,OFFSET('HARGA SATUAN'!$I$6,MATCH(RAB!C56,'HARGA SATUAN'!$C$7:$C$1492,0),0))</f>
        <v>6600</v>
      </c>
      <c r="H56" s="284">
        <f t="shared" ref="H56:H61" ca="1" si="36">IF(OR(D56="MDU",D56="MDU-KD"),(IF($O$3="RAB NON MDU","PLN KD",G56*F56)),0)</f>
        <v>231000</v>
      </c>
      <c r="I56" s="284">
        <f t="shared" ref="I56:I61" ca="1" si="37">IF(D56="HDW",G56*F56,0)</f>
        <v>0</v>
      </c>
      <c r="J56" s="284">
        <f t="shared" ref="J56:J61" ca="1" si="38">IF(D56="JASA",G56*F56,0)</f>
        <v>0</v>
      </c>
      <c r="K56" s="285">
        <f t="shared" ref="K56:K61" ca="1" si="39">SUM(H56:J56)</f>
        <v>231000</v>
      </c>
      <c r="L56" s="290"/>
      <c r="M56" s="290"/>
      <c r="N56" s="290"/>
      <c r="O56" s="286"/>
      <c r="P56" s="286"/>
      <c r="Q56" s="267"/>
      <c r="R56" s="259"/>
      <c r="S56" s="287"/>
      <c r="T56" s="264"/>
      <c r="U56" s="264"/>
      <c r="V56" s="264"/>
    </row>
    <row r="57" spans="1:22" s="291" customFormat="1">
      <c r="A57" s="259" t="s">
        <v>1413</v>
      </c>
      <c r="B57" s="495">
        <v>4</v>
      </c>
      <c r="C57" s="497" t="s">
        <v>788</v>
      </c>
      <c r="D57" s="281" t="str">
        <f ca="1">IF(ISERROR(OFFSET('HARGA SATUAN'!$D$6,MATCH(RAB!C57,'HARGA SATUAN'!$C$7:$C$1492,0),0)),"",OFFSET('HARGA SATUAN'!$D$6,MATCH(RAB!C57,'HARGA SATUAN'!$C$7:$C$1492,0),0))</f>
        <v>JASA</v>
      </c>
      <c r="E57" s="282" t="str">
        <f ca="1">IF(B57="+","Unit",IF(ISERROR(OFFSET('HARGA SATUAN'!$E$6,MATCH(RAB!C57,'HARGA SATUAN'!$C$7:$C$1492,0),0)),"",OFFSET('HARGA SATUAN'!$E$6,MATCH(RAB!C57,'HARGA SATUAN'!$C$7:$C$1492,0),0)))</f>
        <v>Unit</v>
      </c>
      <c r="F57" s="508">
        <f>F53*1</f>
        <v>1</v>
      </c>
      <c r="G57" s="283">
        <f ca="1">IF(ISERROR(OFFSET('HARGA SATUAN'!$I$6,MATCH(RAB!C57,'HARGA SATUAN'!$C$7:$C$1492,0),0)),0,OFFSET('HARGA SATUAN'!$I$6,MATCH(RAB!C57,'HARGA SATUAN'!$C$7:$C$1492,0),0))</f>
        <v>54400</v>
      </c>
      <c r="H57" s="284">
        <f t="shared" ca="1" si="36"/>
        <v>0</v>
      </c>
      <c r="I57" s="284">
        <f t="shared" ca="1" si="37"/>
        <v>0</v>
      </c>
      <c r="J57" s="284">
        <f t="shared" ca="1" si="38"/>
        <v>54400</v>
      </c>
      <c r="K57" s="285">
        <f t="shared" ca="1" si="39"/>
        <v>54400</v>
      </c>
      <c r="L57" s="290"/>
      <c r="M57" s="290"/>
      <c r="N57" s="290"/>
      <c r="O57" s="286"/>
      <c r="P57" s="286"/>
      <c r="Q57" s="267"/>
      <c r="R57" s="259"/>
      <c r="S57" s="287"/>
      <c r="T57" s="264"/>
      <c r="U57" s="264"/>
      <c r="V57" s="264"/>
    </row>
    <row r="58" spans="1:22" s="291" customFormat="1">
      <c r="A58" s="259" t="e">
        <f>IF(AND(C58=0,#REF!=0,#REF!=0),"BLANKS",1)</f>
        <v>#REF!</v>
      </c>
      <c r="B58" s="495"/>
      <c r="C58" s="497"/>
      <c r="D58" s="281" t="str">
        <f ca="1">IF(ISERROR(OFFSET('HARGA SATUAN'!$D$6,MATCH(RAB!C58,'HARGA SATUAN'!$C$7:$C$1492,0),0)),"",OFFSET('HARGA SATUAN'!$D$6,MATCH(RAB!C58,'HARGA SATUAN'!$C$7:$C$1492,0),0))</f>
        <v/>
      </c>
      <c r="E58" s="282" t="str">
        <f ca="1">IF(B58="+","Unit",IF(ISERROR(OFFSET('HARGA SATUAN'!$E$6,MATCH(RAB!C58,'HARGA SATUAN'!$C$7:$C$1492,0),0)),"",OFFSET('HARGA SATUAN'!$E$6,MATCH(RAB!C58,'HARGA SATUAN'!$C$7:$C$1492,0),0)))</f>
        <v/>
      </c>
      <c r="F58" s="392"/>
      <c r="G58" s="283">
        <f ca="1">IF(ISERROR(OFFSET('HARGA SATUAN'!$I$6,MATCH(RAB!C58,'HARGA SATUAN'!$C$7:$C$1492,0),0)),0,OFFSET('HARGA SATUAN'!$I$6,MATCH(RAB!C58,'HARGA SATUAN'!$C$7:$C$1492,0),0))</f>
        <v>0</v>
      </c>
      <c r="H58" s="284">
        <f t="shared" ca="1" si="36"/>
        <v>0</v>
      </c>
      <c r="I58" s="284">
        <f t="shared" ca="1" si="37"/>
        <v>0</v>
      </c>
      <c r="J58" s="284">
        <f t="shared" ca="1" si="38"/>
        <v>0</v>
      </c>
      <c r="K58" s="285">
        <f t="shared" ca="1" si="39"/>
        <v>0</v>
      </c>
      <c r="L58" s="290"/>
      <c r="M58" s="290"/>
      <c r="N58" s="290"/>
      <c r="O58" s="286"/>
      <c r="P58" s="286"/>
      <c r="Q58" s="267"/>
      <c r="R58" s="259"/>
      <c r="S58" s="287"/>
      <c r="T58" s="264"/>
      <c r="U58" s="264"/>
      <c r="V58" s="264"/>
    </row>
    <row r="59" spans="1:22" s="291" customFormat="1">
      <c r="A59" s="259"/>
      <c r="B59" s="293"/>
      <c r="C59" s="395"/>
      <c r="D59" s="281" t="str">
        <f ca="1">IF(ISERROR(OFFSET('HARGA SATUAN'!$D$6,MATCH(RAB!C59,'HARGA SATUAN'!$C$7:$C$1492,0),0)),"",OFFSET('HARGA SATUAN'!$D$6,MATCH(RAB!C59,'HARGA SATUAN'!$C$7:$C$1492,0),0))</f>
        <v/>
      </c>
      <c r="E59" s="282" t="str">
        <f ca="1">IF(B59="+","Unit",IF(ISERROR(OFFSET('HARGA SATUAN'!$E$6,MATCH(RAB!C59,'HARGA SATUAN'!$C$7:$C$1492,0),0)),"",OFFSET('HARGA SATUAN'!$E$6,MATCH(RAB!C59,'HARGA SATUAN'!$C$7:$C$1492,0),0)))</f>
        <v/>
      </c>
      <c r="F59" s="392"/>
      <c r="G59" s="283">
        <f ca="1">IF(ISERROR(OFFSET('HARGA SATUAN'!$I$6,MATCH(RAB!C59,'HARGA SATUAN'!$C$7:$C$1492,0),0)),0,OFFSET('HARGA SATUAN'!$I$6,MATCH(RAB!C59,'HARGA SATUAN'!$C$7:$C$1492,0),0))</f>
        <v>0</v>
      </c>
      <c r="H59" s="284">
        <f t="shared" ca="1" si="36"/>
        <v>0</v>
      </c>
      <c r="I59" s="284">
        <f t="shared" ca="1" si="37"/>
        <v>0</v>
      </c>
      <c r="J59" s="284">
        <f t="shared" ca="1" si="38"/>
        <v>0</v>
      </c>
      <c r="K59" s="285">
        <f t="shared" ca="1" si="39"/>
        <v>0</v>
      </c>
      <c r="L59" s="290"/>
      <c r="M59" s="290"/>
      <c r="N59" s="290"/>
      <c r="O59" s="286"/>
      <c r="P59" s="286"/>
      <c r="Q59" s="267"/>
      <c r="R59" s="259"/>
      <c r="S59" s="287"/>
      <c r="T59" s="264"/>
      <c r="U59" s="264"/>
      <c r="V59" s="264"/>
    </row>
    <row r="60" spans="1:22" s="291" customFormat="1">
      <c r="A60" s="259" t="e">
        <f>IF(AND(C60=0,C61=0,#REF!=0),"BLANKS",1)</f>
        <v>#REF!</v>
      </c>
      <c r="B60" s="394" t="s">
        <v>520</v>
      </c>
      <c r="C60" s="395" t="s">
        <v>1578</v>
      </c>
      <c r="D60" s="281" t="str">
        <f ca="1">IF(ISERROR(OFFSET('HARGA SATUAN'!$D$6,MATCH(RAB!C60,'HARGA SATUAN'!$C$7:$C$1492,0),0)),"",OFFSET('HARGA SATUAN'!$D$6,MATCH(RAB!C60,'HARGA SATUAN'!$C$7:$C$1492,0),0))</f>
        <v/>
      </c>
      <c r="E60" s="282" t="str">
        <f ca="1">IF(B60="+","Unit",IF(ISERROR(OFFSET('HARGA SATUAN'!$E$6,MATCH(RAB!C60,'HARGA SATUAN'!$C$7:$C$1492,0),0)),"",OFFSET('HARGA SATUAN'!$E$6,MATCH(RAB!C60,'HARGA SATUAN'!$C$7:$C$1492,0),0)))</f>
        <v/>
      </c>
      <c r="F60" s="392"/>
      <c r="G60" s="283">
        <f ca="1">IF(ISERROR(OFFSET('HARGA SATUAN'!$I$6,MATCH(RAB!C60,'HARGA SATUAN'!$C$7:$C$1492,0),0)),0,OFFSET('HARGA SATUAN'!$I$6,MATCH(RAB!C60,'HARGA SATUAN'!$C$7:$C$1492,0),0))</f>
        <v>0</v>
      </c>
      <c r="H60" s="284">
        <f t="shared" ca="1" si="36"/>
        <v>0</v>
      </c>
      <c r="I60" s="284">
        <f t="shared" ca="1" si="37"/>
        <v>0</v>
      </c>
      <c r="J60" s="284">
        <f t="shared" ca="1" si="38"/>
        <v>0</v>
      </c>
      <c r="K60" s="285">
        <f t="shared" ca="1" si="39"/>
        <v>0</v>
      </c>
      <c r="L60" s="290"/>
      <c r="M60" s="290"/>
      <c r="N60" s="290"/>
      <c r="O60" s="286"/>
      <c r="P60" s="286"/>
      <c r="Q60" s="267"/>
      <c r="R60" s="259"/>
      <c r="S60" s="287"/>
      <c r="T60" s="264"/>
      <c r="U60" s="264"/>
      <c r="V60" s="264"/>
    </row>
    <row r="61" spans="1:22" s="291" customFormat="1">
      <c r="A61" s="259" t="e">
        <f>IF(AND(C61=0,#REF!=0,#REF!=0),"BLANKS",1)</f>
        <v>#REF!</v>
      </c>
      <c r="B61" s="293">
        <v>1</v>
      </c>
      <c r="C61" s="109" t="s">
        <v>972</v>
      </c>
      <c r="D61" s="281" t="str">
        <f ca="1">IF(ISERROR(OFFSET('HARGA SATUAN'!$D$6,MATCH(RAB!C61,'HARGA SATUAN'!$C$7:$C$1492,0),0)),"",OFFSET('HARGA SATUAN'!$D$6,MATCH(RAB!C61,'HARGA SATUAN'!$C$7:$C$1492,0),0))</f>
        <v>JASA</v>
      </c>
      <c r="E61" s="282" t="str">
        <f ca="1">IF(B61="+","Unit",IF(ISERROR(OFFSET('HARGA SATUAN'!$E$6,MATCH(RAB!C61,'HARGA SATUAN'!$C$7:$C$1492,0),0)),"",OFFSET('HARGA SATUAN'!$E$6,MATCH(RAB!C61,'HARGA SATUAN'!$C$7:$C$1492,0),0)))</f>
        <v>Unit</v>
      </c>
      <c r="F61" s="392">
        <v>1</v>
      </c>
      <c r="G61" s="283">
        <f ca="1">IF(ISERROR(OFFSET('HARGA SATUAN'!$I$6,MATCH(RAB!C61,'HARGA SATUAN'!$C$7:$C$1492,0),0)),0,OFFSET('HARGA SATUAN'!$I$6,MATCH(RAB!C61,'HARGA SATUAN'!$C$7:$C$1492,0),0))</f>
        <v>63840</v>
      </c>
      <c r="H61" s="284">
        <f t="shared" ca="1" si="36"/>
        <v>0</v>
      </c>
      <c r="I61" s="284">
        <f t="shared" ca="1" si="37"/>
        <v>0</v>
      </c>
      <c r="J61" s="284">
        <f t="shared" ca="1" si="38"/>
        <v>63840</v>
      </c>
      <c r="K61" s="285">
        <f t="shared" ca="1" si="39"/>
        <v>63840</v>
      </c>
      <c r="L61" s="290"/>
      <c r="M61" s="290"/>
      <c r="N61" s="290"/>
      <c r="O61" s="286"/>
      <c r="P61" s="286"/>
      <c r="Q61" s="267"/>
      <c r="R61" s="259"/>
      <c r="S61" s="287"/>
      <c r="T61" s="264"/>
      <c r="U61" s="264"/>
      <c r="V61" s="264"/>
    </row>
    <row r="62" spans="1:22" s="291" customFormat="1">
      <c r="A62" s="259"/>
      <c r="B62" s="293">
        <v>2</v>
      </c>
      <c r="C62" s="109" t="s">
        <v>954</v>
      </c>
      <c r="D62" s="281" t="str">
        <f ca="1">IF(ISERROR(OFFSET('HARGA SATUAN'!$D$6,MATCH(RAB!C62,'HARGA SATUAN'!$C$7:$C$1492,0),0)),"",OFFSET('HARGA SATUAN'!$D$6,MATCH(RAB!C62,'HARGA SATUAN'!$C$7:$C$1492,0),0))</f>
        <v>JASA</v>
      </c>
      <c r="E62" s="282" t="str">
        <f ca="1">IF(B62="+","Unit",IF(ISERROR(OFFSET('HARGA SATUAN'!$E$6,MATCH(RAB!C62,'HARGA SATUAN'!$C$7:$C$1492,0),0)),"",OFFSET('HARGA SATUAN'!$E$6,MATCH(RAB!C62,'HARGA SATUAN'!$C$7:$C$1492,0),0)))</f>
        <v>Unit</v>
      </c>
      <c r="F62" s="392">
        <v>1</v>
      </c>
      <c r="G62" s="283">
        <f ca="1">IF(ISERROR(OFFSET('HARGA SATUAN'!$I$6,MATCH(RAB!C62,'HARGA SATUAN'!$C$7:$C$1492,0),0)),0,OFFSET('HARGA SATUAN'!$I$6,MATCH(RAB!C62,'HARGA SATUAN'!$C$7:$C$1492,0),0))</f>
        <v>709680</v>
      </c>
      <c r="H62" s="284">
        <f t="shared" ref="H62:H65" ca="1" si="40">IF(OR(D62="MDU",D62="MDU-KD"),(IF($O$3="RAB NON MDU","PLN KD",G62*F62)),0)</f>
        <v>0</v>
      </c>
      <c r="I62" s="284">
        <f t="shared" ref="I62:I65" ca="1" si="41">IF(D62="HDW",G62*F62,0)</f>
        <v>0</v>
      </c>
      <c r="J62" s="284">
        <f t="shared" ref="J62:J65" ca="1" si="42">IF(D62="JASA",G62*F62,0)</f>
        <v>709680</v>
      </c>
      <c r="K62" s="285">
        <f t="shared" ref="K62:K65" ca="1" si="43">SUM(H62:J62)</f>
        <v>709680</v>
      </c>
      <c r="L62" s="290"/>
      <c r="M62" s="290"/>
      <c r="N62" s="290"/>
      <c r="O62" s="286"/>
      <c r="P62" s="286"/>
      <c r="Q62" s="267"/>
      <c r="R62" s="259"/>
      <c r="S62" s="287"/>
      <c r="T62" s="264"/>
      <c r="U62" s="264"/>
      <c r="V62" s="264"/>
    </row>
    <row r="63" spans="1:22" s="291" customFormat="1">
      <c r="A63" s="259" t="e">
        <f>IF(AND(C63=0,#REF!=0,#REF!=0),"BLANKS",1)</f>
        <v>#REF!</v>
      </c>
      <c r="B63" s="293"/>
      <c r="C63" s="109"/>
      <c r="D63" s="281" t="str">
        <f ca="1">IF(ISERROR(OFFSET('HARGA SATUAN'!$D$6,MATCH(RAB!C63,'HARGA SATUAN'!$C$7:$C$1492,0),0)),"",OFFSET('HARGA SATUAN'!$D$6,MATCH(RAB!C63,'HARGA SATUAN'!$C$7:$C$1492,0),0))</f>
        <v/>
      </c>
      <c r="E63" s="282" t="str">
        <f ca="1">IF(B63="+","Unit",IF(ISERROR(OFFSET('HARGA SATUAN'!$E$6,MATCH(RAB!C63,'HARGA SATUAN'!$C$7:$C$1492,0),0)),"",OFFSET('HARGA SATUAN'!$E$6,MATCH(RAB!C63,'HARGA SATUAN'!$C$7:$C$1492,0),0)))</f>
        <v/>
      </c>
      <c r="F63" s="392"/>
      <c r="G63" s="283">
        <f ca="1">IF(ISERROR(OFFSET('HARGA SATUAN'!$I$6,MATCH(RAB!C63,'HARGA SATUAN'!$C$7:$C$1492,0),0)),0,OFFSET('HARGA SATUAN'!$I$6,MATCH(RAB!C63,'HARGA SATUAN'!$C$7:$C$1492,0),0))</f>
        <v>0</v>
      </c>
      <c r="H63" s="284">
        <f t="shared" ca="1" si="40"/>
        <v>0</v>
      </c>
      <c r="I63" s="284">
        <f t="shared" ca="1" si="41"/>
        <v>0</v>
      </c>
      <c r="J63" s="284">
        <f t="shared" ca="1" si="42"/>
        <v>0</v>
      </c>
      <c r="K63" s="285">
        <f t="shared" ca="1" si="43"/>
        <v>0</v>
      </c>
      <c r="L63" s="290"/>
      <c r="M63" s="290"/>
      <c r="N63" s="290"/>
      <c r="O63" s="286"/>
      <c r="P63" s="286"/>
      <c r="Q63" s="267"/>
      <c r="R63" s="259"/>
      <c r="S63" s="287"/>
      <c r="T63" s="264"/>
      <c r="U63" s="264"/>
      <c r="V63" s="264"/>
    </row>
    <row r="64" spans="1:22" s="291" customFormat="1">
      <c r="A64" s="259" t="s">
        <v>1413</v>
      </c>
      <c r="B64" s="293"/>
      <c r="C64" s="109"/>
      <c r="D64" s="281" t="str">
        <f ca="1">IF(ISERROR(OFFSET('HARGA SATUAN'!$D$6,MATCH(RAB!C64,'HARGA SATUAN'!$C$7:$C$1492,0),0)),"",OFFSET('HARGA SATUAN'!$D$6,MATCH(RAB!C64,'HARGA SATUAN'!$C$7:$C$1492,0),0))</f>
        <v/>
      </c>
      <c r="E64" s="282" t="str">
        <f ca="1">IF(B64="+","Unit",IF(ISERROR(OFFSET('HARGA SATUAN'!$E$6,MATCH(RAB!C64,'HARGA SATUAN'!$C$7:$C$1492,0),0)),"",OFFSET('HARGA SATUAN'!$E$6,MATCH(RAB!C64,'HARGA SATUAN'!$C$7:$C$1492,0),0)))</f>
        <v/>
      </c>
      <c r="F64" s="392"/>
      <c r="G64" s="283">
        <f ca="1">IF(ISERROR(OFFSET('HARGA SATUAN'!$I$6,MATCH(RAB!C64,'HARGA SATUAN'!$C$7:$C$1492,0),0)),0,OFFSET('HARGA SATUAN'!$I$6,MATCH(RAB!C64,'HARGA SATUAN'!$C$7:$C$1492,0),0))</f>
        <v>0</v>
      </c>
      <c r="H64" s="284">
        <f t="shared" ca="1" si="40"/>
        <v>0</v>
      </c>
      <c r="I64" s="284">
        <f t="shared" ca="1" si="41"/>
        <v>0</v>
      </c>
      <c r="J64" s="284">
        <f t="shared" ca="1" si="42"/>
        <v>0</v>
      </c>
      <c r="K64" s="285">
        <f t="shared" ca="1" si="43"/>
        <v>0</v>
      </c>
      <c r="L64" s="290"/>
      <c r="M64" s="290"/>
      <c r="N64" s="290"/>
      <c r="O64" s="286"/>
      <c r="P64" s="286"/>
      <c r="Q64" s="267"/>
      <c r="R64" s="259"/>
      <c r="S64" s="287"/>
      <c r="T64" s="264"/>
      <c r="U64" s="264"/>
      <c r="V64" s="264"/>
    </row>
    <row r="65" spans="1:22" s="291" customFormat="1">
      <c r="A65" s="259" t="e">
        <f>IF(AND(C65=0,#REF!=0,#REF!=0),"BLANKS",1)</f>
        <v>#REF!</v>
      </c>
      <c r="B65" s="394"/>
      <c r="C65" s="395"/>
      <c r="D65" s="281" t="str">
        <f ca="1">IF(ISERROR(OFFSET('HARGA SATUAN'!$D$6,MATCH(RAB!C65,'HARGA SATUAN'!$C$7:$C$1492,0),0)),"",OFFSET('HARGA SATUAN'!$D$6,MATCH(RAB!C65,'HARGA SATUAN'!$C$7:$C$1492,0),0))</f>
        <v/>
      </c>
      <c r="E65" s="282" t="str">
        <f ca="1">IF(B65="+","Unit",IF(ISERROR(OFFSET('HARGA SATUAN'!$E$6,MATCH(RAB!C65,'HARGA SATUAN'!$C$7:$C$1492,0),0)),"",OFFSET('HARGA SATUAN'!$E$6,MATCH(RAB!C65,'HARGA SATUAN'!$C$7:$C$1492,0),0)))</f>
        <v/>
      </c>
      <c r="F65" s="392"/>
      <c r="G65" s="283">
        <f ca="1">IF(ISERROR(OFFSET('HARGA SATUAN'!$I$6,MATCH(RAB!C65,'HARGA SATUAN'!$C$7:$C$1492,0),0)),0,OFFSET('HARGA SATUAN'!$I$6,MATCH(RAB!C65,'HARGA SATUAN'!$C$7:$C$1492,0),0))</f>
        <v>0</v>
      </c>
      <c r="H65" s="284">
        <f t="shared" ca="1" si="40"/>
        <v>0</v>
      </c>
      <c r="I65" s="284">
        <f t="shared" ca="1" si="41"/>
        <v>0</v>
      </c>
      <c r="J65" s="284">
        <f t="shared" ca="1" si="42"/>
        <v>0</v>
      </c>
      <c r="K65" s="285">
        <f t="shared" ca="1" si="43"/>
        <v>0</v>
      </c>
      <c r="L65" s="290"/>
      <c r="M65" s="290"/>
      <c r="N65" s="290"/>
      <c r="O65" s="286"/>
      <c r="P65" s="286"/>
      <c r="Q65" s="267"/>
      <c r="R65" s="259"/>
      <c r="S65" s="287"/>
      <c r="T65" s="264"/>
      <c r="U65" s="264"/>
      <c r="V65" s="264"/>
    </row>
    <row r="66" spans="1:22" s="291" customFormat="1">
      <c r="A66" s="259"/>
      <c r="B66" s="396"/>
      <c r="C66" s="397"/>
      <c r="D66" s="281" t="str">
        <f ca="1">IF(ISERROR(OFFSET('HARGA SATUAN'!$D$6,MATCH(RAB!C66,'HARGA SATUAN'!$C$7:$C$1492,0),0)),"",OFFSET('HARGA SATUAN'!$D$6,MATCH(RAB!C66,'HARGA SATUAN'!$C$7:$C$1492,0),0))</f>
        <v/>
      </c>
      <c r="E66" s="282" t="str">
        <f ca="1">IF(B66="+","Unit",IF(ISERROR(OFFSET('HARGA SATUAN'!$E$6,MATCH(RAB!C66,'HARGA SATUAN'!$C$7:$C$1492,0),0)),"",OFFSET('HARGA SATUAN'!$E$6,MATCH(RAB!C66,'HARGA SATUAN'!$C$7:$C$1492,0),0)))</f>
        <v/>
      </c>
      <c r="F66" s="392"/>
      <c r="G66" s="283">
        <f ca="1">IF(ISERROR(OFFSET('HARGA SATUAN'!$I$6,MATCH(RAB!C66,'HARGA SATUAN'!$C$7:$C$1492,0),0)),0,OFFSET('HARGA SATUAN'!$I$6,MATCH(RAB!C66,'HARGA SATUAN'!$C$7:$C$1492,0),0))</f>
        <v>0</v>
      </c>
      <c r="H66" s="284">
        <f t="shared" ref="H66" ca="1" si="44">IF(OR(D66="MDU",D66="MDU-KD"),(IF($O$3="RAB NON MDU","PLN KD",G66*F66)),0)</f>
        <v>0</v>
      </c>
      <c r="I66" s="284">
        <f t="shared" ref="I66" ca="1" si="45">IF(D66="HDW",G66*F66,0)</f>
        <v>0</v>
      </c>
      <c r="J66" s="284">
        <f t="shared" ref="J66" ca="1" si="46">IF(D66="JASA",G66*F66,0)</f>
        <v>0</v>
      </c>
      <c r="K66" s="285">
        <f t="shared" ref="K66" ca="1" si="47">SUM(H66:J66)</f>
        <v>0</v>
      </c>
      <c r="L66" s="290"/>
      <c r="M66" s="290"/>
      <c r="N66" s="290"/>
      <c r="O66" s="286"/>
      <c r="P66" s="286"/>
      <c r="Q66" s="267"/>
      <c r="R66" s="259"/>
      <c r="S66" s="287"/>
      <c r="T66" s="264"/>
      <c r="U66" s="264"/>
      <c r="V66" s="264"/>
    </row>
    <row r="67" spans="1:22">
      <c r="B67" s="294"/>
      <c r="C67" s="292"/>
      <c r="D67" s="281" t="str">
        <f ca="1">IF(ISERROR(OFFSET('HARGA SATUAN'!$D$6,MATCH(RAB!C67,'HARGA SATUAN'!$C$7:$C$1492,0),0)),"",OFFSET('HARGA SATUAN'!$D$6,MATCH(RAB!C67,'HARGA SATUAN'!$C$7:$C$1492,0),0))</f>
        <v/>
      </c>
      <c r="E67" s="282" t="str">
        <f ca="1">IF(B67="+","Unit",IF(ISERROR(OFFSET('HARGA SATUAN'!$E$6,MATCH(RAB!C67,'HARGA SATUAN'!$C$7:$C$1492,0),0)),"",OFFSET('HARGA SATUAN'!$E$6,MATCH(RAB!C67,'HARGA SATUAN'!$C$7:$C$1492,0),0)))</f>
        <v/>
      </c>
      <c r="F67" s="289"/>
      <c r="G67" s="283">
        <f ca="1">IF(ISERROR(OFFSET('HARGA SATUAN'!$I$6,MATCH(RAB!C67,'HARGA SATUAN'!$C$7:$C$1492,0),0)),0,OFFSET('HARGA SATUAN'!$I$6,MATCH(RAB!C67,'HARGA SATUAN'!$C$7:$C$1492,0),0))</f>
        <v>0</v>
      </c>
      <c r="H67" s="284">
        <f t="shared" ref="H67" ca="1" si="48">IF(OR(D67="MDU",D67="MDU-KD"),(IF($O$3="RAB NON MDU","PLN KD",G67*F67)),0)</f>
        <v>0</v>
      </c>
      <c r="I67" s="284">
        <f t="shared" ref="I67" ca="1" si="49">IF(D67="HDW",G67*F67,0)</f>
        <v>0</v>
      </c>
      <c r="J67" s="284">
        <f t="shared" ref="J67" ca="1" si="50">IF(D67="JASA",G67*F67,0)</f>
        <v>0</v>
      </c>
      <c r="K67" s="285">
        <f t="shared" ref="K67" ca="1" si="51">SUM(H67:J67)</f>
        <v>0</v>
      </c>
    </row>
    <row r="68" spans="1:22">
      <c r="B68" s="295"/>
      <c r="C68" s="296" t="s">
        <v>465</v>
      </c>
      <c r="D68" s="281" t="str">
        <f ca="1">IF(ISERROR(OFFSET('HARGA SATUAN'!$D$6,MATCH(RAB!C68,'HARGA SATUAN'!$C$7:$C$1492,0),0)),"",OFFSET('HARGA SATUAN'!$D$6,MATCH(RAB!C68,'HARGA SATUAN'!$C$7:$C$1492,0),0))</f>
        <v/>
      </c>
      <c r="E68" s="282" t="str">
        <f ca="1">IF(B68="+","Unit",IF(ISERROR(OFFSET('HARGA SATUAN'!$E$6,MATCH(RAB!C68,'HARGA SATUAN'!$C$7:$C$1492,0),0)),"",OFFSET('HARGA SATUAN'!$E$6,MATCH(RAB!C68,'HARGA SATUAN'!$C$7:$C$1492,0),0)))</f>
        <v/>
      </c>
      <c r="F68" s="297"/>
      <c r="G68" s="283">
        <f ca="1">IF(ISERROR(OFFSET('HARGA SATUAN'!$I$6,MATCH(RAB!C68,'HARGA SATUAN'!$C$7:$C$1492,0),0)),0,OFFSET('HARGA SATUAN'!$I$6,MATCH(RAB!C68,'HARGA SATUAN'!$C$7:$C$1492,0),0))</f>
        <v>0</v>
      </c>
      <c r="H68" s="284">
        <f t="shared" ref="H68" ca="1" si="52">IF(OR(D68="MDU",D68="MDU-KD"),(IF($O$3="RAB NON MDU","PLN KD",G68*F68)),0)</f>
        <v>0</v>
      </c>
      <c r="I68" s="284">
        <f ca="1">IF(D68="HDW",G68*F68,0)</f>
        <v>0</v>
      </c>
      <c r="J68" s="284">
        <f ca="1">IF(D68="JASA",G68*F68,0)</f>
        <v>0</v>
      </c>
      <c r="K68" s="285">
        <f ca="1">SUM(H68:J68)</f>
        <v>0</v>
      </c>
    </row>
    <row r="69" spans="1:22">
      <c r="B69" s="298">
        <v>1</v>
      </c>
      <c r="C69" s="299" t="s">
        <v>1061</v>
      </c>
      <c r="D69" s="300" t="str">
        <f ca="1">IF(ISERROR(OFFSET('HARGA SATUAN'!$D$6,MATCH(RAB!C69,'HARGA SATUAN'!$C$7:$C$1492,0),0)),"",OFFSET('HARGA SATUAN'!$D$6,MATCH(RAB!C69,'HARGA SATUAN'!$C$7:$C$1492,0),0))</f>
        <v>JASA</v>
      </c>
      <c r="E69" s="301" t="str">
        <f ca="1">IF(ISERROR(OFFSET('HARGA SATUAN'!$E$6,MATCH(RAB!C69,'HARGA SATUAN'!$C$7:$C$1492,0),0)),"",OFFSET('HARGA SATUAN'!$E$6,MATCH(RAB!C69,'HARGA SATUAN'!$C$7:$C$1492,0),0))</f>
        <v>Lot</v>
      </c>
      <c r="F69" s="302">
        <v>1</v>
      </c>
      <c r="G69" s="303">
        <f ca="1">IF(ISERROR(OFFSET('HARGA SATUAN'!$I$6,MATCH(RAB!C69,'HARGA SATUAN'!$C$7:$C$1492,0),0)),0,OFFSET('HARGA SATUAN'!$I$6,MATCH(RAB!C69,'HARGA SATUAN'!$C$7:$C$1492,0),0))</f>
        <v>2.5000000000000001E-2</v>
      </c>
      <c r="H69" s="304"/>
      <c r="I69" s="304"/>
      <c r="J69" s="304">
        <f ca="1">SUM(K15:K67)*G69</f>
        <v>150189.29266666668</v>
      </c>
      <c r="K69" s="305">
        <f ca="1">SUM(H69:J69)</f>
        <v>150189.29266666668</v>
      </c>
    </row>
    <row r="70" spans="1:22">
      <c r="B70" s="306"/>
      <c r="C70" s="307"/>
      <c r="D70" s="281" t="str">
        <f ca="1">IF(ISERROR(OFFSET('HARGA SATUAN'!$D$6,MATCH(RAB!C70,'HARGA SATUAN'!$C$7:$C$1492,0),0)),"",OFFSET('HARGA SATUAN'!$D$6,MATCH(RAB!C70,'HARGA SATUAN'!$C$7:$C$1492,0),0))</f>
        <v/>
      </c>
      <c r="E70" s="282" t="str">
        <f ca="1">IF(ISERROR(OFFSET('HARGA SATUAN'!$E$6,MATCH(RAB!C70,'HARGA SATUAN'!$C$7:$C$1492,0),0)),"",OFFSET('HARGA SATUAN'!$E$6,MATCH(RAB!C70,'HARGA SATUAN'!$C$7:$C$1492,0),0))</f>
        <v/>
      </c>
      <c r="F70" s="297"/>
      <c r="G70" s="283" t="str">
        <f ca="1">IF(ISERROR(OFFSET('HARGA SATUAN'!$I$6,MATCH(RAB!C70,'HARGA SATUAN'!$C$7:$C$1492,0),0)),"",OFFSET('HARGA SATUAN'!$I$6,MATCH(RAB!C70,'HARGA SATUAN'!$C$7:$C$1492,0),0))</f>
        <v/>
      </c>
      <c r="H70" s="284">
        <f ca="1">IF(OR(D70="MDU",D70="MDU-KD"),IF(G70="PLN",0,G70*F70),0)</f>
        <v>0</v>
      </c>
      <c r="I70" s="284">
        <f ca="1">IF(D70="HDW",IF(G70="PLN",0,G70*F70),0)</f>
        <v>0</v>
      </c>
      <c r="J70" s="284">
        <f ca="1">IF(D70="JASA",IF(G70="PLN",0,G70*F70),0)</f>
        <v>0</v>
      </c>
      <c r="K70" s="285">
        <f ca="1">SUM(H70:J70)</f>
        <v>0</v>
      </c>
    </row>
    <row r="71" spans="1:22" ht="15.75" thickBot="1">
      <c r="B71" s="308"/>
      <c r="C71" s="309"/>
      <c r="D71" s="310"/>
      <c r="E71" s="311"/>
      <c r="F71" s="311"/>
      <c r="G71" s="311"/>
      <c r="H71" s="312"/>
      <c r="I71" s="312"/>
      <c r="J71" s="312"/>
      <c r="K71" s="313"/>
    </row>
    <row r="72" spans="1:22">
      <c r="B72" s="314"/>
      <c r="C72" s="617" t="s">
        <v>980</v>
      </c>
      <c r="D72" s="617"/>
      <c r="E72" s="617"/>
      <c r="F72" s="617"/>
      <c r="G72" s="315" t="s">
        <v>9</v>
      </c>
      <c r="H72" s="316">
        <f ca="1">SUM(H14:H70)</f>
        <v>3795600</v>
      </c>
      <c r="I72" s="316">
        <f ca="1">SUM(I14:I70)</f>
        <v>985671.70666666667</v>
      </c>
      <c r="J72" s="316">
        <f ca="1">SUM(J14:J70)</f>
        <v>1376489.2926666667</v>
      </c>
      <c r="K72" s="316">
        <f ca="1">SUM(K14:K70)</f>
        <v>6157760.9993333332</v>
      </c>
    </row>
    <row r="73" spans="1:22">
      <c r="B73" s="317"/>
      <c r="C73" s="634" t="s">
        <v>1426</v>
      </c>
      <c r="D73" s="634"/>
      <c r="E73" s="634"/>
      <c r="F73" s="634"/>
      <c r="G73" s="318" t="s">
        <v>9</v>
      </c>
      <c r="H73" s="319">
        <f ca="1">H72*0.11</f>
        <v>417516</v>
      </c>
      <c r="I73" s="319">
        <f ca="1">I72*0.11</f>
        <v>108423.88773333334</v>
      </c>
      <c r="J73" s="319">
        <f ca="1">J72*0.11</f>
        <v>151413.82219333333</v>
      </c>
      <c r="K73" s="319">
        <f ca="1">K72*0.11</f>
        <v>677353.70992666669</v>
      </c>
    </row>
    <row r="74" spans="1:22" ht="15.75" thickBot="1">
      <c r="B74" s="317"/>
      <c r="C74" s="633" t="s">
        <v>453</v>
      </c>
      <c r="D74" s="633"/>
      <c r="E74" s="633"/>
      <c r="F74" s="633"/>
      <c r="G74" s="320" t="s">
        <v>9</v>
      </c>
      <c r="H74" s="321">
        <f ca="1">SUM(H72:H73)</f>
        <v>4213116</v>
      </c>
      <c r="I74" s="321">
        <f ca="1">SUM(I72:I73)</f>
        <v>1094095.5944000001</v>
      </c>
      <c r="J74" s="320">
        <f ca="1">SUM(J72:J73)</f>
        <v>1527903.1148600001</v>
      </c>
      <c r="K74" s="320">
        <f ca="1">SUM(K72:K73)</f>
        <v>6835114.7092599999</v>
      </c>
      <c r="M74" s="385"/>
    </row>
    <row r="75" spans="1:22">
      <c r="B75" s="635" t="str">
        <f ca="1">"Terbilang : "&amp;PROPER(IF(K74=0,"nol",IF(K74&lt;0,"minus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IF(--MID(TEXT(ABS(K74),"000000000000000"),1,3)=0,"",MID(TEXT(ABS(K74),"000000000000000"),1,1)&amp;" ratus "&amp;MID(TEXT(ABS(K74),"000000000000000"),2,1)&amp;" puluh "&amp;MID(TEXT(ABS(K74),"000000000000000"),3,1)&amp;" trilyun ")&amp; IF(--MID(TEXT(ABS(K74),"000000000000000"),4,3)=0,"",MID(TEXT(ABS(K74),"000000000000000"),4,1)&amp;" ratus "&amp;MID(TEXT(ABS(K74),"000000000000000"),5,1)&amp;" puluh "&amp;MID(TEXT(ABS(K74),"000000000000000"),6,1)&amp;" milyar ")&amp; IF(--MID(TEXT(ABS(K74),"000000000000000"),7,3)=0,"",MID(TEXT(ABS(K74),"000000000000000"),7,1)&amp;" ratus "&amp;MID(TEXT(ABS(K74),"000000000000000"),8,1)&amp;" puluh "&amp;MID(TEXT(ABS(K74),"000000000000000"),9,1)&amp;" juta ")&amp; IF(--MID(TEXT(ABS(K74),"000000000000000"),10,3)=0,"",IF(--MID(TEXT(ABS(K74),"000000000000000"),10,3)=1,"*",MID(TEXT(ABS(K74),"000000000000000"),10,1)&amp;" ratus "&amp;MID(TEXT(ABS(K74),"000000000000000"),11,1)&amp;" puluh ")&amp;MID(TEXT(ABS(K74),"000000000000000"),12,1)&amp;" ribu ")&amp; IF(--MID(TEXT(ABS(K74),"000000000000000"),13,3)=0,"",MID(TEXT(ABS(K74),"000000000000000"),13,1)&amp;" ratus "&amp;MID(TEXT(ABS(K74),"000000000000000"),14,1)&amp;" puluh "&amp;MID(TEXT(ABS(K74),"000000000000000"),15,1)),1,"satu"),2,"dua"),3,"tiga"),4,"empat"),5,"lima"),6,"enam"),7,"tujuh"),8,"delapan"),9,"sembilan"),"0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Enam Juta Delapan Ratus Tiga Puluh Lima Ribu Seratus Lima Belas Rupiah</v>
      </c>
      <c r="C75" s="636"/>
      <c r="D75" s="636"/>
      <c r="E75" s="636"/>
      <c r="F75" s="636"/>
      <c r="G75" s="636"/>
      <c r="H75" s="636"/>
      <c r="I75" s="636"/>
      <c r="J75" s="636"/>
      <c r="K75" s="637"/>
    </row>
    <row r="76" spans="1:22">
      <c r="B76" s="638"/>
      <c r="C76" s="639"/>
      <c r="D76" s="639"/>
      <c r="E76" s="639"/>
      <c r="F76" s="639"/>
      <c r="G76" s="639"/>
      <c r="H76" s="639"/>
      <c r="I76" s="639"/>
      <c r="J76" s="639"/>
      <c r="K76" s="640"/>
    </row>
    <row r="77" spans="1:22" ht="15.75" thickBot="1">
      <c r="B77" s="322" t="str">
        <f>"Harga yang dipakai adalah "&amp;'HARGA SATUAN'!I5&amp;""</f>
        <v>Harga yang dipakai adalah RAB HSS 2023</v>
      </c>
      <c r="C77" s="323"/>
      <c r="D77" s="324"/>
      <c r="E77" s="324"/>
      <c r="F77" s="324"/>
      <c r="G77" s="325"/>
      <c r="H77" s="325"/>
      <c r="I77" s="325"/>
      <c r="J77" s="325"/>
      <c r="K77" s="326"/>
    </row>
    <row r="78" spans="1:22">
      <c r="C78" s="327"/>
      <c r="E78" s="329"/>
      <c r="F78" s="329"/>
      <c r="G78" s="329"/>
    </row>
    <row r="79" spans="1:22">
      <c r="C79" s="260"/>
      <c r="E79" s="329"/>
      <c r="F79" s="329"/>
      <c r="G79" s="329"/>
      <c r="H79" s="641"/>
      <c r="I79" s="641"/>
      <c r="J79" s="642"/>
      <c r="K79" s="642"/>
    </row>
    <row r="80" spans="1:22">
      <c r="C80" s="260"/>
      <c r="E80" s="329"/>
      <c r="F80" s="329"/>
      <c r="G80" s="329"/>
      <c r="H80" s="330"/>
      <c r="I80" s="632" t="s">
        <v>1647</v>
      </c>
      <c r="J80" s="632"/>
      <c r="K80" s="632"/>
    </row>
    <row r="81" spans="3:11">
      <c r="C81" s="260"/>
      <c r="E81" s="329"/>
      <c r="F81" s="329"/>
      <c r="G81" s="329"/>
      <c r="H81" s="330"/>
      <c r="I81" s="632" t="s">
        <v>1627</v>
      </c>
      <c r="J81" s="632"/>
      <c r="K81" s="632"/>
    </row>
    <row r="82" spans="3:11">
      <c r="C82" s="260"/>
      <c r="E82" s="329"/>
      <c r="F82" s="329"/>
      <c r="G82" s="329"/>
      <c r="H82" s="331"/>
      <c r="I82" s="332"/>
      <c r="J82" s="332"/>
      <c r="K82" s="332"/>
    </row>
    <row r="83" spans="3:11">
      <c r="C83" s="260"/>
      <c r="E83" s="329"/>
      <c r="F83" s="329"/>
      <c r="G83" s="329"/>
      <c r="H83" s="331"/>
      <c r="I83" s="331"/>
      <c r="J83" s="331"/>
      <c r="K83" s="331"/>
    </row>
    <row r="84" spans="3:11">
      <c r="C84" s="260"/>
      <c r="E84" s="329"/>
      <c r="F84" s="329"/>
      <c r="G84" s="329"/>
      <c r="H84" s="331"/>
      <c r="I84" s="331"/>
      <c r="J84" s="331"/>
      <c r="K84" s="331"/>
    </row>
    <row r="85" spans="3:11">
      <c r="C85" s="260"/>
      <c r="E85" s="329"/>
      <c r="F85" s="329"/>
      <c r="G85" s="329"/>
      <c r="H85" s="331"/>
      <c r="I85" s="331"/>
      <c r="J85" s="331"/>
      <c r="K85" s="331"/>
    </row>
    <row r="86" spans="3:11">
      <c r="C86" s="260"/>
      <c r="E86" s="329"/>
      <c r="F86" s="329"/>
      <c r="G86" s="329"/>
      <c r="H86" s="333"/>
      <c r="I86" s="632" t="s">
        <v>1628</v>
      </c>
      <c r="J86" s="632"/>
      <c r="K86" s="632"/>
    </row>
    <row r="87" spans="3:11">
      <c r="C87" s="327"/>
      <c r="E87" s="329"/>
      <c r="F87" s="329"/>
      <c r="G87" s="329"/>
      <c r="H87" s="331"/>
      <c r="I87" s="331"/>
      <c r="J87" s="331"/>
      <c r="K87" s="331"/>
    </row>
    <row r="88" spans="3:11">
      <c r="C88" s="327"/>
      <c r="E88" s="329"/>
      <c r="F88" s="329"/>
      <c r="G88" s="329"/>
      <c r="H88" s="331"/>
      <c r="I88" s="331"/>
      <c r="J88" s="331"/>
      <c r="K88" s="331"/>
    </row>
    <row r="89" spans="3:11">
      <c r="C89" s="327"/>
      <c r="E89" s="329"/>
      <c r="F89" s="329"/>
      <c r="G89" s="329"/>
      <c r="H89" s="331"/>
      <c r="I89" s="331"/>
      <c r="J89" s="331"/>
      <c r="K89" s="331"/>
    </row>
  </sheetData>
  <sheetProtection sort="0" autoFilter="0"/>
  <protectedRanges>
    <protectedRange sqref="B67" name="Range1_1"/>
    <protectedRange sqref="F67" name="Range1_1_3"/>
    <protectedRange sqref="F15" name="Range1_1_2_2"/>
    <protectedRange sqref="B66:C66" name="Range1_1_5"/>
    <protectedRange sqref="B65:C65" name="Range1_1_6"/>
    <protectedRange sqref="B43:C46 B57 B19:B21 B58:C60 B61:B64 B47:B48 B23:C28 B29 B30:C30 B36:C39 B40:B41 B50:C56" name="Range1_1_2"/>
    <protectedRange sqref="B15 B22:C22 C19:C21 C40:C41 B42:C42" name="Range1_6"/>
    <protectedRange sqref="C49" name="Range1_1_2_1"/>
    <protectedRange sqref="C57" name="Range1_1_2_3"/>
    <protectedRange sqref="B16:B18" name="Range1_1_1_1_1"/>
    <protectedRange sqref="C18" name="Range1_6_1_2"/>
    <protectedRange sqref="C16:C17" name="Range1_1_2_12"/>
    <protectedRange sqref="C62:C63" name="Range1_1_2_11"/>
    <protectedRange sqref="C64" name="Range1_1_2_13"/>
    <protectedRange sqref="B49" name="Range1_1_2_4"/>
    <protectedRange sqref="B32:C35 B31" name="Range1_1_2_5"/>
    <protectedRange sqref="C31" name="Range1_6_1"/>
    <protectedRange sqref="C47" name="Range1_1_3_1"/>
    <protectedRange sqref="C48" name="Range1_1_3_2"/>
  </protectedRanges>
  <mergeCells count="22">
    <mergeCell ref="I81:K81"/>
    <mergeCell ref="I86:K86"/>
    <mergeCell ref="C74:F74"/>
    <mergeCell ref="I80:K80"/>
    <mergeCell ref="C73:F73"/>
    <mergeCell ref="B75:K76"/>
    <mergeCell ref="H79:K79"/>
    <mergeCell ref="O3:P4"/>
    <mergeCell ref="B4:K4"/>
    <mergeCell ref="C72:F72"/>
    <mergeCell ref="B11:B13"/>
    <mergeCell ref="C11:C13"/>
    <mergeCell ref="D11:D13"/>
    <mergeCell ref="E11:E13"/>
    <mergeCell ref="F11:F13"/>
    <mergeCell ref="G11:G13"/>
    <mergeCell ref="I12:I13"/>
    <mergeCell ref="H11:K11"/>
    <mergeCell ref="H12:H13"/>
    <mergeCell ref="J12:J13"/>
    <mergeCell ref="K12:K13"/>
    <mergeCell ref="G6:K6"/>
  </mergeCells>
  <phoneticPr fontId="121" type="noConversion"/>
  <conditionalFormatting sqref="C15:C17">
    <cfRule type="cellIs" dxfId="16" priority="35" operator="equal">
      <formula>0</formula>
    </cfRule>
  </conditionalFormatting>
  <conditionalFormatting sqref="C49">
    <cfRule type="cellIs" dxfId="15" priority="38" operator="equal">
      <formula>0</formula>
    </cfRule>
  </conditionalFormatting>
  <conditionalFormatting sqref="C54">
    <cfRule type="cellIs" dxfId="14" priority="36" operator="equal">
      <formula>0</formula>
    </cfRule>
  </conditionalFormatting>
  <conditionalFormatting sqref="C61:C64">
    <cfRule type="cellIs" dxfId="13" priority="31" operator="equal">
      <formula>0</formula>
    </cfRule>
  </conditionalFormatting>
  <conditionalFormatting sqref="C67">
    <cfRule type="cellIs" dxfId="12" priority="209" operator="equal">
      <formula>0</formula>
    </cfRule>
  </conditionalFormatting>
  <conditionalFormatting sqref="E1:E3 H12:I12 O13 H67:K71 G68:H68 E70:H70 E71:F71 E47:K66 S14:V66 E5:E34 F14:K20">
    <cfRule type="cellIs" dxfId="11" priority="1012" stopIfTrue="1" operator="equal">
      <formula>0</formula>
    </cfRule>
  </conditionalFormatting>
  <conditionalFormatting sqref="E67:G69">
    <cfRule type="cellIs" dxfId="10" priority="208" stopIfTrue="1" operator="equal">
      <formula>0</formula>
    </cfRule>
  </conditionalFormatting>
  <conditionalFormatting sqref="E36:K36 E35 G35:K35 E37:E42 G37:K39 G40:H42 E43:H46 I40:K46">
    <cfRule type="cellIs" dxfId="9" priority="6" stopIfTrue="1" operator="equal">
      <formula>0</formula>
    </cfRule>
  </conditionalFormatting>
  <conditionalFormatting sqref="F30">
    <cfRule type="cellIs" dxfId="8" priority="7" stopIfTrue="1" operator="equal">
      <formula>0</formula>
    </cfRule>
  </conditionalFormatting>
  <conditionalFormatting sqref="G21:K34">
    <cfRule type="cellIs" dxfId="7" priority="15" stopIfTrue="1" operator="equal">
      <formula>0</formula>
    </cfRule>
  </conditionalFormatting>
  <conditionalFormatting sqref="G1:G13">
    <cfRule type="cellIs" dxfId="6" priority="39" stopIfTrue="1" operator="equal">
      <formula>0</formula>
    </cfRule>
  </conditionalFormatting>
  <conditionalFormatting sqref="G70:G65536 E75:E65536">
    <cfRule type="cellIs" dxfId="5" priority="146" stopIfTrue="1" operator="equal">
      <formula>0</formula>
    </cfRule>
  </conditionalFormatting>
  <conditionalFormatting sqref="F22:F29">
    <cfRule type="cellIs" dxfId="4" priority="5" stopIfTrue="1" operator="equal">
      <formula>0</formula>
    </cfRule>
  </conditionalFormatting>
  <conditionalFormatting sqref="F31:F35">
    <cfRule type="cellIs" dxfId="3" priority="4" stopIfTrue="1" operator="equal">
      <formula>0</formula>
    </cfRule>
  </conditionalFormatting>
  <conditionalFormatting sqref="F37:F42">
    <cfRule type="cellIs" dxfId="2" priority="3" stopIfTrue="1" operator="equal">
      <formula>0</formula>
    </cfRule>
  </conditionalFormatting>
  <conditionalFormatting sqref="C47">
    <cfRule type="cellIs" dxfId="1" priority="2" operator="equal">
      <formula>0</formula>
    </cfRule>
  </conditionalFormatting>
  <conditionalFormatting sqref="C48">
    <cfRule type="cellIs" dxfId="0" priority="1" operator="equal">
      <formula>0</formula>
    </cfRule>
  </conditionalFormatting>
  <dataValidations count="3">
    <dataValidation allowBlank="1" showInputMessage="1" showErrorMessage="1" errorTitle="PERINGATAN !!!" error="MDU / UPAH SALAH BOZ...." sqref="O11:Q11 F19:F20 F58:F66 F22:F52 H14:K71" xr:uid="{00000000-0002-0000-0800-000000000000}"/>
    <dataValidation type="list" allowBlank="1" showInputMessage="1" showErrorMessage="1" errorTitle="PERINGATAN!!!" error="HARGA YANG DIPAKAI SALAH...." sqref="O3" xr:uid="{00000000-0002-0000-0800-000001000000}">
      <formula1>$U$1:$U$4</formula1>
    </dataValidation>
    <dataValidation allowBlank="1" showInputMessage="1" showErrorMessage="1" errorTitle="PERINGATAN!!!" error="HARGA YANG DIPAKAI SALAH...." sqref="Q3" xr:uid="{00000000-0002-0000-0800-000002000000}"/>
  </dataValidations>
  <printOptions horizontalCentered="1"/>
  <pageMargins left="0.27559055118110198" right="0.3" top="0.31496062992126" bottom="0.59055118110236204" header="0.31496062992126" footer="0.31496062992126"/>
  <pageSetup paperSize="9" scale="56" fitToHeight="30" orientation="portrait" horizontalDpi="1200" verticalDpi="1200" r:id="rId1"/>
  <colBreaks count="1" manualBreakCount="1">
    <brk id="1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 </vt:lpstr>
      <vt:lpstr>PETA</vt:lpstr>
      <vt:lpstr>SLD </vt:lpstr>
      <vt:lpstr>PDL</vt:lpstr>
      <vt:lpstr>'GAMBAR '!Print_Area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HARY PRATAMA</cp:lastModifiedBy>
  <cp:lastPrinted>2023-02-27T08:00:50Z</cp:lastPrinted>
  <dcterms:created xsi:type="dcterms:W3CDTF">2011-02-06T11:57:38Z</dcterms:created>
  <dcterms:modified xsi:type="dcterms:W3CDTF">2023-11-21T04:41:29Z</dcterms:modified>
</cp:coreProperties>
</file>